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4D83040C-0E24-4AB0-896B-7F5606F54BC6}"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<sst xmlns="http://schemas.openxmlformats.org/spreadsheetml/2006/main" count="24486" uniqueCount="2444">
  <si>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</si>
  <si>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</si>
  <si>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</si>
  <si>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</si>
  <si>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</si>
  <si>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</si>
  <si>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</si>
  <si>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</si>
  <si>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</si>
  <si>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</si>
  <si>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</si>
  <si>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</si>
  <si>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</si>
  <si>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</si>
  <si>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</si>
  <si>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</si>
  <si>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</si>
  <si>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</si>
  <si>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</si>
  <si>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</si>
  <si>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</si>
  <si>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</si>
  <si>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</si>
  <si>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</si>
  <si>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</si>
  <si>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</si>
  <si>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</si>
  <si>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</si>
  <si>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</si>
  <si>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</si>
  <si>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</si>
  <si>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</si>
  <si>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</si>
  <si>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</si>
  <si>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</si>
  <si>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</si>
  <si>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</si>
  <si>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</si>
  <si>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</si>
  <si>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</si>
  <si>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</si>
  <si>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</si>
  <si>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</si>
  <si>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</si>
  <si>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</si>
  <si>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</si>
  <si>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</si>
  <si>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</si>
  <si>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</si>
  <si>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</si>
  <si>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</si>
  <si>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</si>
  <si>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</si>
  <si>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</si>
  <si>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</si>
  <si>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</si>
  <si>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</si>
  <si>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</si>
  <si>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</si>
  <si>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</si>
  <si>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</si>
  <si>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</si>
  <si>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</si>
  <si>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</si>
  <si>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</si>
  <si>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</si>
  <si>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</si>
  <si>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</si>
  <si>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</si>
  <si>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</si>
  <si>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</si>
  <si>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</si>
  <si>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</si>
  <si>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</si>
  <si>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</si>
  <si>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</si>
  <si>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</si>
  <si>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</si>
  <si>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</si>
  <si>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</si>
  <si>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</si>
  <si>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</si>
  <si>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</si>
  <si>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</si>
  <si>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</si>
  <si>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</si>
  <si>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</si>
  <si>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</si>
  <si>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</si>
  <si>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</si>
  <si>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</si>
  <si>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</si>
  <si>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</si>
  <si>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</si>
  <si>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</si>
  <si>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</si>
  <si>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</si>
  <si>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</si>
  <si>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</si>
  <si>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</si>
  <si>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</si>
  <si>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</si>
  <si>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</si>
  <si>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</si>
  <si>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</si>
  <si>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</si>
  <si>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</si>
  <si>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</si>
  <si>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</si>
  <si>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</si>
  <si>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</si>
  <si>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</si>
  <si>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</si>
  <si>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</si>
  <si>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</si>
  <si>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</si>
  <si>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</si>
  <si>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</si>
  <si>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</si>
  <si>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</si>
  <si>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</si>
  <si>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</si>
  <si>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</si>
  <si>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</si>
  <si>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</si>
  <si>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</si>
  <si>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</si>
  <si>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</si>
  <si>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</si>
  <si>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</si>
  <si>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</si>
  <si>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</si>
  <si>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</si>
  <si>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</si>
  <si>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</si>
  <si>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</si>
  <si>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</si>
  <si>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</si>
  <si>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</si>
  <si>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</si>
  <si>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</si>
  <si>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</si>
  <si>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</si>
  <si>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</si>
  <si>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</si>
  <si>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</si>
  <si>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</si>
  <si>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</si>
  <si>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</si>
  <si>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</si>
  <si>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</si>
  <si>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</si>
  <si>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</si>
  <si>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</si>
  <si>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</si>
  <si>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</si>
  <si>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</si>
  <si>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</si>
  <si>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</si>
  <si>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</si>
  <si>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</si>
  <si>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</si>
  <si>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</si>
  <si>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</si>
  <si>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</si>
  <si>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</si>
  <si>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</si>
  <si>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</si>
  <si>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</si>
  <si>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</si>
  <si>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</si>
  <si>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</si>
  <si>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</si>
  <si>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</si>
  <si>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</si>
  <si>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</si>
  <si>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</si>
  <si>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</si>
  <si>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</si>
  <si>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</si>
  <si>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</si>
  <si>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</si>
  <si>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</si>
  <si>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</si>
  <si>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</si>
  <si>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</si>
  <si>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</si>
  <si>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</si>
  <si>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</si>
  <si>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</si>
  <si>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</si>
  <si>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</si>
  <si>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</si>
  <si>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</si>
  <si>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</si>
  <si>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</si>
  <si>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</si>
  <si>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</si>
  <si>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</si>
  <si>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</si>
  <si>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</si>
  <si>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</si>
  <si>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</si>
  <si>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</si>
  <si>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</si>
  <si>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</si>
  <si>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</si>
  <si>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</si>
  <si>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</si>
  <si>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</si>
  <si>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</si>
  <si>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</si>
  <si>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</si>
  <si>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</si>
  <si>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</si>
  <si>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</si>
  <si>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</si>
  <si>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</si>
  <si>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</si>
  <si>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</si>
  <si>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</si>
  <si>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</si>
  <si>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</si>
  <si>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</si>
  <si>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</si>
  <si>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</si>
  <si>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</si>
  <si>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</si>
  <si>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</si>
  <si>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</si>
  <si>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</si>
  <si>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</si>
  <si>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</si>
  <si>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</si>
  <si>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</si>
  <si>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</si>
  <si>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</si>
  <si>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</si>
  <si>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</si>
  <si>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</si>
  <si>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</si>
  <si>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</si>
  <si>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</si>
  <si>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</si>
  <si>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</si>
  <si>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</si>
  <si>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</si>
  <si>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</si>
  <si>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</si>
  <si>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</si>
  <si>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</si>
  <si>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</si>
  <si>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</si>
  <si>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</si>
  <si>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</si>
  <si>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</si>
  <si>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</si>
  <si>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</si>
  <si>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</si>
  <si>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</si>
  <si>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</si>
  <si>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</si>
  <si>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</si>
  <si>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</si>
  <si>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</si>
  <si>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</si>
  <si>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</si>
  <si>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</si>
  <si>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</si>
  <si>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</si>
  <si>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</si>
  <si>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</si>
  <si>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</si>
  <si>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</si>
  <si>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</si>
  <si>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</si>
  <si>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</si>
  <si>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</si>
  <si>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</si>
  <si>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</si>
  <si>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</si>
  <si>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</si>
  <si>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</si>
  <si>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</si>
  <si>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</si>
  <si>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</si>
  <si>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</si>
  <si>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</si>
  <si>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</si>
  <si>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</si>
  <si>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</si>
  <si>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</si>
  <si>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</si>
  <si>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</si>
  <si>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</si>
  <si>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</si>
  <si>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</si>
  <si>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</si>
  <si>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</si>
  <si>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</si>
  <si>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</si>
  <si>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</si>
  <si>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</si>
  <si>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</si>
  <si>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</si>
  <si>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</si>
  <si>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</si>
  <si>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</si>
  <si>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</si>
  <si>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</si>
  <si>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</si>
  <si>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</si>
  <si>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</si>
  <si>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</si>
  <si>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</si>
  <si>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</si>
  <si>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</si>
  <si>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</si>
  <si>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</si>
  <si>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</si>
  <si>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</si>
  <si>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</si>
  <si>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</si>
  <si>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</si>
  <si>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</si>
  <si>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</si>
  <si>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</si>
  <si>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</si>
  <si>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</si>
  <si>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</si>
  <si>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</si>
  <si>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</si>
  <si>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</si>
  <si>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</si>
  <si>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</si>
  <si>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</si>
  <si>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</si>
  <si>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</si>
  <si>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</si>
  <si>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</si>
  <si>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</si>
  <si>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</si>
  <si>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</si>
  <si>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</si>
  <si>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</si>
  <si>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</si>
  <si>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</si>
  <si>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</si>
  <si>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</si>
  <si>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</si>
  <si>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</si>
  <si>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</si>
  <si>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</si>
  <si>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</si>
  <si>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</si>
  <si>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</si>
  <si>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</si>
  <si>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</si>
  <si>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</si>
  <si>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</si>
  <si>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</si>
  <si>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</si>
  <si>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</si>
  <si>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</si>
  <si>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</si>
  <si>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</si>
  <si>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</si>
  <si>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</si>
  <si>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</si>
  <si>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</si>
  <si>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</si>
  <si>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</si>
  <si>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</si>
  <si>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</si>
  <si>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</si>
  <si>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</si>
  <si>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</si>
  <si>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</si>
  <si>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</si>
  <si>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</si>
  <si>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</si>
  <si>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</si>
  <si>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</si>
  <si>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</si>
  <si>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</si>
  <si>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</si>
  <si>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</si>
  <si>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</si>
  <si>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</si>
  <si>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</si>
  <si>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</si>
  <si>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</si>
  <si>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</si>
  <si>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</si>
  <si>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</si>
  <si>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</si>
  <si>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</si>
  <si>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</si>
  <si>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</si>
  <si>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</si>
  <si>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</si>
  <si>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</si>
  <si>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</si>
  <si>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</si>
  <si>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</si>
  <si>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</si>
  <si>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</si>
  <si>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</si>
  <si>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</si>
  <si>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</si>
  <si>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</si>
  <si>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</si>
  <si>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</si>
  <si>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</si>
  <si>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</si>
  <si>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</si>
  <si>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</si>
  <si>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</si>
  <si>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</si>
  <si>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</si>
  <si>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</si>
  <si>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</si>
  <si>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</si>
  <si>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</si>
  <si>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</si>
  <si>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</si>
  <si>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</si>
  <si>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</si>
  <si>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</si>
  <si>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</si>
  <si>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</si>
  <si>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</si>
  <si>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</si>
  <si>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</si>
  <si>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</si>
  <si>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</si>
  <si>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</si>
  <si>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</si>
  <si>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</si>
  <si>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</si>
  <si>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</si>
  <si>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</si>
  <si>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</si>
  <si>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</si>
  <si>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</si>
  <si>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</si>
  <si>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</si>
  <si>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</si>
  <si>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</si>
  <si>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</si>
  <si>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</si>
  <si>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</si>
  <si>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</si>
  <si>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</si>
  <si>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</si>
  <si>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</si>
  <si>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</si>
  <si>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</si>
  <si>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</si>
  <si>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</si>
  <si>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</si>
  <si>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</si>
  <si>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</si>
  <si>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</si>
  <si>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</si>
  <si>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</si>
  <si>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</si>
  <si>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</si>
  <si>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</si>
  <si>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</si>
  <si>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</si>
  <si>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</si>
  <si>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</si>
  <si>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</si>
  <si>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</si>
  <si>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</si>
  <si>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</si>
  <si>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</si>
  <si>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</si>
  <si>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</si>
  <si>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</si>
  <si>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</si>
  <si>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</si>
  <si>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</si>
  <si>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</si>
  <si>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</si>
  <si>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</si>
  <si>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</si>
  <si>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</si>
  <si>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</si>
  <si>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</si>
  <si>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</si>
  <si>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</si>
  <si>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</si>
  <si>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</si>
  <si>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</si>
  <si>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</si>
  <si>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</si>
  <si>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</si>
  <si>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</si>
  <si>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</si>
  <si>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</si>
  <si>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</si>
  <si>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</si>
  <si>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</si>
  <si>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</si>
  <si>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</si>
  <si>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</si>
  <si>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</si>
  <si>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</si>
  <si>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</si>
  <si>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</si>
  <si>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</si>
  <si>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</si>
  <si>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</si>
  <si>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</si>
  <si>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</si>
  <si>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</si>
  <si>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</si>
  <si>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</si>
  <si>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</si>
  <si>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</si>
  <si>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</si>
  <si>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</si>
  <si>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</si>
  <si>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</si>
  <si>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</si>
  <si>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</si>
  <si>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</si>
  <si>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</si>
  <si>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</si>
  <si>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</si>
  <si>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</si>
  <si>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</si>
  <si>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</si>
  <si>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</si>
  <si>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</si>
  <si>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</si>
  <si>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</si>
  <si>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</si>
  <si>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</si>
  <si>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</si>
  <si>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</si>
  <si>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</si>
  <si>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</si>
  <si>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</si>
  <si>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</si>
  <si>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</si>
  <si>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</si>
  <si>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</si>
  <si>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</si>
  <si>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</si>
  <si>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</si>
  <si>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</si>
  <si>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</si>
  <si>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</si>
  <si>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</si>
  <si>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</si>
  <si>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</si>
  <si>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</si>
  <si>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</si>
  <si>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</si>
  <si>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</si>
  <si>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</si>
  <si>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</si>
  <si>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</si>
  <si>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</si>
  <si>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</si>
  <si>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</si>
  <si>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</si>
  <si>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</si>
  <si>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</si>
  <si>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</si>
  <si>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</si>
  <si>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</si>
  <si>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</si>
  <si>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</si>
  <si>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</si>
  <si>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</si>
  <si>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</si>
  <si>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</si>
  <si>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</si>
  <si>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</si>
  <si>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</si>
  <si>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</si>
  <si>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</si>
  <si>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</si>
  <si>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</si>
  <si>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</si>
  <si>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</si>
  <si>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</si>
  <si>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</si>
  <si>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</si>
  <si>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</si>
  <si>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</si>
  <si>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</si>
  <si>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</si>
  <si>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</si>
  <si>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</si>
  <si>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</si>
  <si>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</si>
  <si>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</si>
  <si>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</si>
  <si>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</si>
  <si>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</si>
  <si>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</si>
  <si>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</si>
  <si>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</si>
  <si>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</si>
  <si>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</si>
  <si>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</si>
  <si>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</si>
  <si>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</si>
  <si>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</si>
  <si>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</si>
  <si>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</si>
  <si>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</si>
  <si>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</si>
  <si>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</si>
  <si>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</si>
  <si>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</si>
  <si>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</si>
  <si>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</si>
  <si>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</si>
  <si>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</si>
  <si>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</si>
  <si>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</si>
  <si>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</si>
  <si>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</si>
  <si>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</si>
  <si>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</si>
  <si>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</si>
  <si>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</si>
  <si>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</si>
  <si>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</si>
  <si>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</si>
  <si>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</si>
  <si>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</si>
  <si>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</si>
  <si>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</si>
  <si>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</si>
  <si>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</si>
  <si>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</si>
  <si>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</si>
  <si>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</si>
  <si>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</si>
  <si>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</si>
  <si>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</si>
  <si>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</si>
  <si>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</si>
  <si>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</si>
  <si>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</si>
  <si>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</si>
  <si>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</si>
  <si>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</si>
  <si>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</si>
  <si>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</si>
  <si>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</si>
  <si>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</si>
  <si>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</si>
  <si>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</si>
  <si>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</si>
  <si>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</si>
  <si>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</si>
  <si>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</si>
  <si>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</si>
  <si>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</si>
  <si>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</si>
  <si>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</si>
  <si>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</si>
  <si>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</si>
  <si>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</si>
  <si>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</si>
  <si>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</si>
  <si>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</si>
  <si>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</si>
  <si>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</si>
  <si>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</si>
  <si>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</si>
  <si>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</si>
  <si>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</si>
  <si>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</si>
  <si>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</si>
  <si>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</si>
  <si>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</si>
  <si>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</si>
  <si>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</si>
  <si>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</si>
  <si>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</si>
  <si>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</si>
  <si>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</si>
  <si>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</si>
  <si>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</si>
  <si>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</si>
  <si>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</si>
  <si>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</si>
  <si>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</si>
  <si>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</si>
  <si>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</si>
  <si>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</si>
  <si>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</si>
  <si>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</si>
  <si>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</si>
  <si>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</si>
  <si>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</si>
  <si>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</si>
  <si>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</si>
  <si>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</si>
  <si>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</si>
  <si>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</si>
  <si>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</si>
  <si>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</si>
  <si>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</si>
  <si>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</si>
  <si>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</si>
  <si>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</si>
  <si>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</si>
  <si>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</si>
  <si>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</si>
  <si>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</si>
  <si>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</si>
  <si>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</si>
  <si>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</si>
  <si>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</si>
  <si>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</si>
  <si>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</si>
  <si>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</si>
  <si>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</si>
  <si>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</si>
  <si>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</si>
  <si>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</si>
  <si>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</si>
  <si>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</si>
  <si>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</si>
  <si>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</si>
  <si>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</si>
  <si>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</si>
  <si>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</si>
  <si>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</si>
  <si>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</si>
  <si>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</si>
  <si>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</si>
  <si>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</si>
  <si>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</si>
  <si>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</si>
  <si>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</si>
  <si>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</si>
  <si>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</si>
  <si>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</si>
  <si>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</si>
  <si>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</si>
  <si>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</si>
  <si>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</si>
  <si>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</si>
  <si>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</si>
  <si>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</si>
  <si>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</si>
  <si>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</si>
  <si>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</si>
  <si>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</si>
  <si>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</si>
  <si>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</si>
  <si>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</si>
  <si>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</si>
  <si>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</si>
  <si>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</si>
  <si>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</si>
  <si>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</si>
  <si>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</si>
  <si>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</si>
  <si>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</si>
  <si>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</si>
  <si>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</si>
  <si>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</si>
  <si>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</si>
  <si>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</si>
  <si>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</si>
  <si>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</si>
  <si>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</si>
  <si>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</si>
  <si>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</si>
  <si>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</si>
  <si>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</si>
  <si>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</si>
  <si>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</si>
  <si>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</si>
  <si>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</si>
  <si>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</si>
  <si>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</si>
  <si>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</si>
  <si>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</si>
  <si>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</si>
  <si>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</si>
  <si>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</si>
  <si>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</si>
  <si>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</si>
  <si>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</si>
  <si>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</si>
  <si>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</si>
  <si>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</si>
  <si>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</si>
  <si>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</si>
  <si>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</si>
  <si>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</si>
  <si>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</si>
  <si>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</si>
  <si>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</si>
  <si>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</si>
  <si>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</si>
  <si>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</si>
  <si>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</si>
  <si>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</si>
  <si>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</si>
  <si>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</si>
  <si>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</si>
  <si>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</si>
  <si>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</si>
  <si>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</si>
  <si>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</si>
  <si>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</si>
  <si>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</si>
  <si>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</si>
  <si>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</si>
  <si>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</si>
  <si>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</si>
  <si>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</si>
  <si>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</si>
  <si>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</si>
  <si>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</si>
  <si>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</si>
  <si>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</si>
  <si>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</si>
  <si>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</si>
  <si>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</si>
  <si>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</si>
  <si>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</si>
  <si>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</si>
  <si>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</si>
  <si>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</si>
  <si>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</si>
  <si>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</si>
  <si>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</si>
  <si>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</si>
  <si>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</si>
  <si>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</si>
  <si>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</si>
  <si>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</si>
  <si>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</si>
  <si>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</si>
  <si>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</si>
  <si>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</si>
  <si>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</si>
  <si>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</si>
  <si>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</si>
  <si>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</si>
  <si>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</si>
  <si>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</si>
  <si>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</si>
  <si>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</si>
  <si>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</si>
  <si>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</si>
  <si>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</si>
  <si>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</si>
  <si>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</si>
  <si>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</si>
  <si>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</si>
  <si>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</si>
  <si>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</si>
  <si>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</si>
  <si>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</si>
  <si>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</si>
  <si>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</si>
  <si>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</si>
  <si>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</si>
  <si>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</si>
  <si>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</si>
  <si>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</si>
  <si>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</si>
  <si>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</si>
  <si>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</si>
  <si>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</si>
  <si>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</si>
  <si>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</si>
  <si>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</si>
  <si>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</si>
  <si>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</si>
  <si>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</si>
  <si>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</si>
  <si>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</si>
  <si>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</si>
  <si>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</si>
  <si>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</si>
  <si>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</si>
  <si>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</si>
  <si>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</si>
  <si>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</si>
  <si>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</si>
  <si>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</si>
  <si>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</si>
  <si>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</si>
  <si>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</si>
  <si>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</si>
  <si>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</si>
  <si>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</si>
  <si>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</si>
  <si>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</si>
  <si>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</si>
  <si>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</si>
  <si>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</si>
  <si>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</si>
  <si>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</si>
  <si>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</si>
  <si>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</si>
  <si>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</si>
  <si>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</si>
  <si>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</si>
  <si>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</si>
  <si>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</si>
  <si>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</si>
  <si>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</si>
  <si>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</si>
  <si>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</si>
  <si>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</si>
  <si>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</si>
  <si>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</si>
  <si>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</si>
  <si>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</si>
  <si>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</si>
  <si>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</si>
  <si>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</si>
  <si>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</si>
  <si>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</si>
  <si>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</si>
  <si>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</si>
  <si>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</si>
  <si>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</si>
  <si>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</si>
  <si>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</si>
  <si>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</si>
  <si>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</si>
  <si>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</si>
  <si>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</si>
  <si>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</si>
  <si>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</si>
  <si>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</si>
  <si>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</si>
  <si>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</si>
  <si>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</si>
  <si>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</si>
  <si>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</si>
  <si>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</si>
  <si>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</si>
  <si>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</si>
  <si>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</si>
  <si>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</si>
  <si>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</si>
  <si>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</si>
  <si>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</si>
  <si>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</si>
  <si>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</si>
  <si>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</si>
  <si>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</si>
  <si>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</si>
  <si>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</si>
  <si>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</si>
  <si>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</si>
  <si>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</si>
  <si>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</si>
  <si>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</si>
  <si>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</si>
  <si>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</si>
  <si>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</si>
  <si>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</si>
  <si>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</si>
  <si>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</si>
  <si>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</si>
  <si>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</si>
  <si>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</si>
  <si>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</si>
  <si>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</si>
  <si>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</si>
  <si>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</si>
  <si>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</si>
  <si>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</si>
  <si>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</si>
  <si>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</si>
  <si>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</si>
  <si>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</si>
  <si>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</si>
  <si>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</si>
  <si>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</si>
  <si>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</si>
  <si>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</si>
  <si>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</si>
  <si>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</si>
  <si>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</si>
  <si>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</si>
  <si>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</si>
  <si>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</si>
  <si>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</si>
  <si>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</si>
  <si>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</si>
  <si>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</si>
  <si>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</si>
  <si>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</si>
  <si>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</si>
  <si>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</si>
  <si>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</si>
  <si>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</si>
  <si>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</si>
  <si>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</si>
  <si>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</si>
  <si>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</si>
  <si>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</si>
  <si>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</si>
  <si>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</si>
  <si>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</si>
  <si>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</si>
  <si>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</si>
  <si>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</si>
  <si>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</si>
  <si>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</si>
  <si>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</si>
  <si>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</si>
  <si>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</si>
  <si>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</si>
  <si>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</si>
  <si>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</si>
  <si>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</si>
  <si>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</si>
  <si>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</si>
  <si>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</si>
  <si>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</si>
  <si>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</si>
  <si>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</si>
  <si>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</si>
  <si>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</si>
  <si>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</si>
  <si>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</si>
  <si>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</si>
  <si>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</si>
  <si>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</si>
  <si>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</si>
  <si>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</si>
  <si>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</si>
  <si>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</si>
  <si>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</si>
  <si>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</si>
  <si>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</si>
  <si>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</si>
  <si>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</si>
  <si>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</si>
  <si>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</si>
  <si>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</si>
  <si>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</si>
  <si>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</si>
  <si>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</si>
  <si>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</si>
  <si>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</si>
  <si>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</si>
  <si>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</si>
  <si>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</si>
  <si>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</si>
  <si>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</si>
  <si>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</si>
  <si>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</si>
  <si>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</si>
  <si>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</si>
  <si>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</si>
  <si>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</si>
  <si>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</si>
  <si>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</si>
  <si>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</si>
  <si>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</si>
  <si>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</si>
  <si>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</si>
  <si>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</si>
  <si>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</si>
  <si>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</si>
  <si>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</si>
  <si>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</si>
  <si>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</si>
  <si>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</si>
  <si>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</si>
  <si>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</si>
  <si>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</si>
  <si>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</si>
  <si>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</si>
  <si>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</si>
  <si>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</si>
  <si>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</si>
  <si>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</si>
  <si>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</si>
  <si>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</si>
  <si>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</si>
  <si>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</si>
  <si>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</si>
  <si>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</si>
  <si>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</si>
  <si>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</si>
  <si>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</si>
  <si>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</si>
  <si>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</si>
  <si>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</si>
  <si>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</si>
  <si>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</si>
  <si>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</si>
  <si>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</si>
  <si>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</si>
  <si>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</si>
  <si>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</si>
  <si>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</si>
  <si>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</si>
  <si>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</si>
  <si>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</si>
  <si>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</si>
  <si>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</si>
  <si>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</si>
  <si>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</si>
  <si>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</si>
  <si>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</si>
  <si>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</si>
  <si>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</si>
  <si>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</si>
  <si>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</si>
  <si>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</si>
  <si>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</si>
  <si>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</si>
  <si>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</si>
  <si>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</si>
  <si>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</si>
  <si>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</si>
  <si>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</si>
  <si>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</si>
  <si>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</si>
  <si>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</si>
  <si>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</si>
  <si>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</si>
  <si>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</si>
  <si>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</si>
  <si>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</si>
  <si>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</si>
  <si>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</si>
  <si>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</si>
  <si>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</si>
  <si>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</si>
  <si>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</si>
  <si>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</si>
  <si>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</si>
  <si>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</si>
  <si>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</si>
  <si>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</si>
  <si>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</si>
  <si>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</si>
  <si>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</si>
  <si>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</si>
  <si>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</si>
  <si>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</si>
  <si>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</si>
  <si>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</si>
  <si>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</si>
  <si>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</si>
  <si>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</si>
  <si>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</si>
  <si>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</si>
  <si>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</si>
  <si>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</si>
  <si>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</si>
  <si>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</si>
  <si>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</si>
  <si>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</si>
  <si>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</si>
  <si>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</si>
  <si>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</si>
  <si>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</si>
  <si>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</si>
  <si>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</si>
  <si>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</si>
  <si>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</si>
  <si>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</si>
  <si>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</si>
  <si>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</si>
  <si>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</si>
  <si>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</si>
  <si>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</si>
  <si>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</si>
  <si>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</si>
  <si>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</si>
  <si>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</si>
  <si>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</si>
  <si>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</si>
  <si>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</si>
  <si>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</si>
  <si>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</si>
  <si>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</si>
  <si>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</si>
  <si>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</si>
  <si>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</si>
  <si>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</si>
  <si>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</si>
  <si>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</si>
  <si>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</si>
  <si>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</si>
  <si>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</si>
  <si>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</si>
  <si>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</si>
  <si>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</si>
  <si>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</si>
  <si>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</si>
  <si>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</si>
  <si>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</si>
  <si>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</si>
  <si>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</si>
  <si>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</si>
  <si>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</si>
  <si>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</si>
  <si>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</si>
  <si>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</si>
  <si>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</si>
  <si>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</si>
  <si>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</si>
  <si>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</si>
  <si>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</si>
  <si>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</si>
  <si>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</si>
  <si>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</si>
  <si>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</si>
  <si>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</si>
  <si>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</si>
  <si>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</si>
  <si>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</si>
  <si>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</si>
  <si>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</si>
  <si>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</si>
  <si>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</si>
  <si>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</si>
  <si>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</si>
  <si>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</si>
  <si>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</si>
  <si>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</si>
  <si>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</si>
  <si>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</si>
  <si>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</si>
  <si>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</si>
  <si>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</si>
  <si>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</si>
  <si>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</si>
  <si>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</si>
  <si>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</si>
  <si>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</si>
  <si>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</si>
  <si>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</si>
  <si>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</si>
  <si>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</si>
  <si>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</si>
  <si>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</si>
  <si>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</si>
  <si>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</si>
  <si>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</si>
  <si>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</si>
  <si>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</si>
  <si>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</si>
  <si>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</si>
  <si>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</si>
  <si>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</si>
  <si>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</si>
  <si>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</si>
  <si>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</si>
  <si>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</si>
  <si>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</si>
  <si>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</si>
  <si>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</si>
  <si>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</si>
  <si>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</si>
  <si>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</si>
  <si>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</si>
  <si>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</si>
  <si>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</si>
  <si>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</si>
  <si>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</si>
  <si>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</si>
  <si>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</si>
  <si>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</si>
  <si>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</si>
  <si>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</si>
  <si>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</si>
  <si>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</si>
  <si>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</si>
  <si>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</si>
  <si>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</si>
  <si>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</si>
  <si>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</si>
  <si>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</si>
  <si>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</si>
  <si>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</si>
  <si>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</si>
  <si>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</si>
  <si>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</si>
  <si>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</si>
  <si>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</si>
  <si>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</si>
  <si>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</si>
  <si>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</si>
  <si>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</si>
  <si>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</si>
  <si>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</si>
  <si>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</si>
  <si>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</si>
  <si>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</si>
  <si>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</si>
  <si>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</si>
  <si>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</si>
  <si>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</si>
  <si>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</si>
  <si>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</si>
  <si>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</si>
  <si>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</si>
  <si>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</si>
  <si>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</si>
  <si>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</si>
  <si>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</si>
  <si>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</si>
  <si>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</si>
  <si>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</si>
  <si>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</si>
  <si>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</si>
  <si>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</si>
  <si>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</si>
  <si>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</si>
  <si>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</si>
  <si>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</si>
  <si>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</si>
  <si>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</si>
  <si>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</si>
  <si>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</si>
  <si>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</si>
  <si>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</si>
  <si>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</si>
  <si>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</si>
  <si>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</si>
  <si>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</si>
  <si>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</si>
  <si>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</si>
  <si>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</si>
  <si>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</si>
  <si>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</si>
  <si>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</si>
  <si>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</si>
  <si>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</si>
  <si>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</si>
  <si>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</si>
  <si>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</si>
  <si>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</si>
  <si>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</si>
  <si>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</si>
  <si>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</si>
  <si>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</si>
  <si>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</si>
  <si>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</si>
  <si>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</si>
  <si>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</si>
  <si>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</si>
  <si>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</si>
  <si>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</si>
  <si>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</si>
  <si>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</si>
  <si>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</si>
  <si>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</si>
  <si>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</si>
  <si>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</si>
  <si>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</si>
  <si>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</si>
  <si>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</si>
  <si>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</si>
  <si>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</si>
  <si>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</si>
  <si>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</si>
  <si>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</si>
  <si>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</si>
  <si>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</si>
  <si>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</si>
  <si>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</si>
  <si>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</si>
  <si>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</si>
  <si>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</si>
  <si>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</si>
  <si>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</si>
  <si>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</si>
  <si>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</si>
  <si>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</si>
  <si>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</si>
  <si>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</si>
  <si>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</si>
  <si>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</si>
  <si>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</si>
  <si>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</si>
  <si>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</si>
  <si>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</si>
  <si>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</si>
  <si>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</si>
  <si>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</si>
  <si>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</si>
  <si>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</si>
  <si>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</si>
  <si>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</si>
  <si>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</si>
  <si>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</si>
  <si>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</si>
  <si>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</si>
  <si>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</si>
  <si>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</si>
  <si>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</si>
  <si>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</si>
  <si>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</si>
  <si>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</si>
  <si>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</si>
  <si>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</si>
  <si>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</si>
  <si>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</si>
  <si>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</si>
  <si>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</si>
  <si>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</si>
  <si>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</si>
  <si>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</si>
  <si>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</si>
  <si>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</si>
  <si>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</si>
  <si>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</si>
  <si>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</si>
  <si>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</si>
  <si>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</si>
  <si>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</si>
  <si>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</si>
  <si>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</si>
  <si>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</si>
  <si>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</si>
  <si>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</si>
  <si>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</si>
  <si>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</si>
  <si>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</si>
  <si>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</si>
  <si>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</si>
  <si>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</si>
  <si>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</si>
  <si>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</si>
  <si>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</si>
  <si>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</si>
  <si>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</si>
  <si>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</si>
  <si>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</si>
  <si>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</si>
  <si>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</si>
  <si>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</si>
  <si>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</si>
  <si>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</si>
  <si>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</si>
  <si>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</si>
  <si>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</si>
  <si>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</si>
  <si>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</si>
  <si>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</si>
  <si>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</si>
  <si>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</si>
  <si>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</si>
  <si>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</si>
  <si>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</si>
  <si>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</si>
  <si>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</si>
  <si>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</si>
  <si>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</si>
  <si>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</si>
  <si>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</si>
  <si>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</si>
  <si>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</si>
  <si>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</si>
  <si>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</si>
  <si>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</si>
  <si>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</si>
  <si>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</si>
  <si>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</si>
  <si>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</si>
  <si>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</si>
  <si>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</si>
  <si>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</si>
  <si>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</si>
  <si>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</si>
  <si>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</si>
  <si>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</si>
  <si>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</si>
  <si>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</si>
  <si>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</si>
  <si>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</si>
  <si>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</si>
  <si>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</si>
  <si>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</si>
  <si>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</si>
  <si>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</si>
  <si>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</si>
  <si>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</si>
  <si>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</si>
  <si>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</si>
  <si>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</si>
  <si>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</si>
  <si>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</si>
  <si>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</si>
  <si>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</si>
  <si>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</si>
  <si>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</si>
  <si>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</si>
  <si>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</si>
  <si>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</si>
  <si>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</si>
  <si>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</si>
  <si>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</si>
  <si>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</si>
  <si>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</si>
  <si>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</si>
  <si>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</si>
  <si>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</si>
  <si>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</si>
  <si>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</si>
  <si>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</si>
  <si>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</si>
  <si>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</si>
  <si>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</si>
  <si>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</si>
  <si>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</si>
  <si>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</si>
  <si>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</si>
  <si>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</si>
  <si>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</si>
  <si>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</si>
  <si>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</si>
  <si>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</si>
  <si>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</si>
  <si>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</si>
  <si>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</si>
  <si>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</si>
  <si>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</si>
  <si>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</si>
  <si>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</si>
  <si>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</si>
  <si>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</si>
  <si>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</si>
  <si>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</si>
  <si>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</si>
  <si>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</si>
  <si>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</si>
  <si>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</si>
  <si>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</si>
  <si>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</si>
  <si>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</si>
  <si>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</si>
  <si>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</si>
  <si>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</si>
  <si>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</si>
  <si>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</si>
  <si>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</si>
  <si>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</si>
  <si>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</si>
  <si>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</si>
  <si>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</si>
  <si>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</si>
  <si>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</si>
  <si>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</si>
  <si>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</si>
  <si>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</si>
  <si>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</si>
  <si>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</si>
  <si>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</si>
  <si>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</si>
  <si>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</si>
  <si>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</si>
  <si>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</si>
  <si>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</si>
  <si>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</si>
  <si>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</si>
  <si>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</si>
  <si>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</si>
  <si>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</si>
  <si>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</si>
  <si>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</si>
  <si>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</si>
  <si>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</si>
  <si>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</si>
  <si>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</si>
  <si>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</si>
  <si>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</si>
  <si>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</si>
  <si>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</si>
  <si>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</si>
  <si>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</si>
  <si>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</si>
  <si>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</si>
  <si>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</si>
  <si>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</si>
  <si>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</si>
  <si>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</si>
  <si>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</si>
  <si>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</si>
  <si>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</si>
  <si>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</si>
  <si>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</si>
  <si>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</si>
  <si>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</si>
  <si>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</si>
  <si>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</si>
  <si>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</si>
  <si>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</si>
  <si>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</si>
  <si>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</si>
  <si>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</si>
  <si>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</si>
  <si>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</si>
  <si>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</si>
  <si>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</si>
  <si>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</si>
  <si>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</si>
  <si>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</si>
  <si>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</si>
  <si>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</si>
  <si>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</si>
  <si>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</si>
  <si>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</si>
  <si>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</si>
  <si>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</si>
  <si>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</si>
  <si>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</si>
  <si>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</si>
  <si>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</si>
  <si>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</si>
  <si>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</si>
  <si>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</si>
  <si>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</si>
  <si>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</si>
  <si>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</si>
  <si>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</si>
  <si>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28210</t>
  </si>
  <si>
    <t>加古川市</t>
  </si>
  <si>
    <t>28210_令和3年度</t>
  </si>
  <si>
    <t>28210_令和4年度</t>
  </si>
  <si>
    <t>28214</t>
  </si>
  <si>
    <t>宝塚市</t>
  </si>
  <si>
    <t>28214_令和3年度</t>
  </si>
  <si>
    <t>28214_令和4年度</t>
  </si>
  <si>
    <t>02203_令和4年度</t>
  </si>
  <si>
    <t>02203</t>
  </si>
  <si>
    <t>八戸市</t>
  </si>
  <si>
    <t>02203_令和3年度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</si>
  <si>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</si>
  <si>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</si>
  <si>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</si>
  <si>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</si>
  <si>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</si>
  <si>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</si>
  <si>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</si>
  <si>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</si>
  <si>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</si>
  <si>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</si>
  <si>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</si>
  <si>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</si>
  <si>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</si>
  <si>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</si>
  <si>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</si>
  <si>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</si>
  <si>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</si>
  <si>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28100</t>
  </si>
  <si>
    <t>神戸市</t>
  </si>
  <si>
    <t>28100_令和3年度</t>
  </si>
  <si>
    <t>28100_令和4年度</t>
  </si>
  <si>
    <t>28219</t>
  </si>
  <si>
    <t>三田市</t>
  </si>
  <si>
    <t>28219_令和3年度</t>
  </si>
  <si>
    <t>28219_令和4年度</t>
  </si>
  <si>
    <t>28203</t>
  </si>
  <si>
    <t>明石市</t>
  </si>
  <si>
    <t>28203_令和3年度</t>
  </si>
  <si>
    <t>28203_令和4年度</t>
  </si>
  <si>
    <t>28209</t>
  </si>
  <si>
    <t>豊岡市</t>
  </si>
  <si>
    <t>28209_令和3年度</t>
  </si>
  <si>
    <t>28209_令和4年度</t>
  </si>
  <si>
    <t>28215</t>
  </si>
  <si>
    <t>三木市</t>
  </si>
  <si>
    <t>28215_令和3年度</t>
  </si>
  <si>
    <t>28215_令和4年度</t>
  </si>
  <si>
    <t>28365</t>
  </si>
  <si>
    <t>多可町</t>
  </si>
  <si>
    <t>28365_令和3年度</t>
  </si>
  <si>
    <t>28365_令和4年度</t>
  </si>
  <si>
    <t>28443</t>
  </si>
  <si>
    <t>福崎町</t>
  </si>
  <si>
    <t>28443_令和3年度</t>
  </si>
  <si>
    <t>28443_令和4年度</t>
  </si>
  <si>
    <t>28381</t>
  </si>
  <si>
    <t>稲美町</t>
  </si>
  <si>
    <t>28381_令和3年度</t>
  </si>
  <si>
    <t>28381_令和4年度</t>
  </si>
  <si>
    <t>28213</t>
  </si>
  <si>
    <t>西脇市</t>
  </si>
  <si>
    <t>28213_令和3年度</t>
  </si>
  <si>
    <t>28213_令和4年度</t>
  </si>
  <si>
    <t>28501</t>
  </si>
  <si>
    <t>佐用町</t>
  </si>
  <si>
    <t>28501_令和3年度</t>
  </si>
  <si>
    <t>28501_令和4年度</t>
  </si>
  <si>
    <t>28218</t>
  </si>
  <si>
    <t>小野市</t>
  </si>
  <si>
    <t>28218_令和3年度</t>
  </si>
  <si>
    <t>28218_令和4年度</t>
  </si>
  <si>
    <t>28212</t>
  </si>
  <si>
    <t>赤穂市</t>
  </si>
  <si>
    <t>28212_令和3年度</t>
  </si>
  <si>
    <t>28212_令和4年度</t>
  </si>
  <si>
    <t>28224</t>
  </si>
  <si>
    <t>南あわじ市</t>
  </si>
  <si>
    <t>28224_令和3年度</t>
  </si>
  <si>
    <t>28224_令和4年度</t>
  </si>
  <si>
    <t>28229</t>
  </si>
  <si>
    <t>たつの市</t>
  </si>
  <si>
    <t>28229_令和3年度</t>
  </si>
  <si>
    <t>28229_令和4年度</t>
  </si>
  <si>
    <t>28226</t>
  </si>
  <si>
    <t>淡路市</t>
  </si>
  <si>
    <t>28226_令和3年度</t>
  </si>
  <si>
    <t>28226_令和4年度</t>
  </si>
  <si>
    <t>28220</t>
  </si>
  <si>
    <t>加西市</t>
  </si>
  <si>
    <t>28220_令和3年度</t>
  </si>
  <si>
    <t>28220_令和4年度</t>
  </si>
  <si>
    <t>28208</t>
  </si>
  <si>
    <t>相生市</t>
  </si>
  <si>
    <t>28208_令和3年度</t>
  </si>
  <si>
    <t>28208_令和4年度</t>
  </si>
  <si>
    <t>28481</t>
  </si>
  <si>
    <t>上郡町</t>
  </si>
  <si>
    <t>28481_令和3年度</t>
  </si>
  <si>
    <t>28481_令和4年度</t>
  </si>
  <si>
    <t>28586</t>
  </si>
  <si>
    <t>新温泉町</t>
  </si>
  <si>
    <t>28586_令和3年度</t>
  </si>
  <si>
    <t>28586_令和4年度</t>
  </si>
  <si>
    <t>28442</t>
  </si>
  <si>
    <t>市川町</t>
  </si>
  <si>
    <t>28442_令和3年度</t>
  </si>
  <si>
    <t>28442_令和4年度</t>
  </si>
  <si>
    <t>28446</t>
  </si>
  <si>
    <t>神河町</t>
  </si>
  <si>
    <t>28446_令和3年度</t>
  </si>
  <si>
    <t>28446_令和4年度</t>
  </si>
  <si>
    <t>28222</t>
  </si>
  <si>
    <t>養父市</t>
  </si>
  <si>
    <t>28222_令和3年度</t>
  </si>
  <si>
    <t>28222_令和4年度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</si>
  <si>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</si>
  <si>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</si>
  <si>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</si>
  <si>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</si>
  <si>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</si>
  <si>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</si>
  <si>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</si>
  <si>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</si>
  <si>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</si>
  <si>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</si>
  <si>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</si>
  <si>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</si>
  <si>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</si>
  <si>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</si>
  <si>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</si>
  <si>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</si>
  <si>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</si>
  <si>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</si>
  <si>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</si>
  <si>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</si>
  <si>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</si>
  <si>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</si>
  <si>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</si>
  <si>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</si>
  <si>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</si>
  <si>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</si>
  <si>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</si>
  <si>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</si>
  <si>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</si>
  <si>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</si>
  <si>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</si>
  <si>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</si>
  <si>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</si>
  <si>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</si>
  <si>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</si>
  <si>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</si>
  <si>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</si>
  <si>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</si>
  <si>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</si>
  <si>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</si>
  <si>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</si>
  <si>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</si>
  <si>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</si>
  <si>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</si>
  <si>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</si>
  <si>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</si>
  <si>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</si>
  <si>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</si>
  <si>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</si>
  <si>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</si>
  <si>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</si>
  <si>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</si>
  <si>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</si>
  <si>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</si>
  <si>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</si>
  <si>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</si>
  <si>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</si>
  <si>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</si>
  <si>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</si>
  <si>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</si>
  <si>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</si>
  <si>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</si>
  <si>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</si>
  <si>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</si>
  <si>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</si>
  <si>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</si>
  <si>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</si>
  <si>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</si>
  <si>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</si>
  <si>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</si>
  <si>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</si>
  <si>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</si>
  <si>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</si>
  <si>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</si>
  <si>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</si>
  <si>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</si>
  <si>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</si>
  <si>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</si>
  <si>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</si>
  <si>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</si>
  <si>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</si>
  <si>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</si>
  <si>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</si>
  <si>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</si>
  <si>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</si>
  <si>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</si>
  <si>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</si>
  <si>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</si>
  <si>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</si>
  <si>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</si>
  <si>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</si>
  <si>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</si>
  <si>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</si>
  <si>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</si>
  <si>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</si>
  <si>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</si>
  <si>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</si>
  <si>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</si>
  <si>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</si>
  <si>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</si>
  <si>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</si>
  <si>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</si>
  <si>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</si>
  <si>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</si>
  <si>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</si>
  <si>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</si>
  <si>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</si>
  <si>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</si>
  <si>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</si>
  <si>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</si>
  <si>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</si>
  <si>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</si>
  <si>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</si>
  <si>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</si>
  <si>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</si>
  <si>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</si>
  <si>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</si>
  <si>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</si>
  <si>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</si>
  <si>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</si>
  <si>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</si>
  <si>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</si>
  <si>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</si>
  <si>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</si>
  <si>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</si>
  <si>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</si>
  <si>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</si>
  <si>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</si>
  <si>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</si>
  <si>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</si>
  <si>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</si>
  <si>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</si>
  <si>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</si>
  <si>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</si>
  <si>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</si>
  <si>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</si>
  <si>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</si>
  <si>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</si>
  <si>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</si>
  <si>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</si>
  <si>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</si>
  <si>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</si>
  <si>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</si>
  <si>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</si>
  <si>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</si>
  <si>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</si>
  <si>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</si>
  <si>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</si>
  <si>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</si>
  <si>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</si>
  <si>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</si>
  <si>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</si>
  <si>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</si>
  <si>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</si>
  <si>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</si>
  <si>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</si>
  <si>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</si>
  <si>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</si>
  <si>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</si>
  <si>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</si>
  <si>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</si>
  <si>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</si>
  <si>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</si>
  <si>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</si>
  <si>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</si>
  <si>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</si>
  <si>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</si>
  <si>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</si>
  <si>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</si>
  <si>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</si>
  <si>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</si>
  <si>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</si>
  <si>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</si>
  <si>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</si>
  <si>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</si>
  <si>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</si>
  <si>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</si>
  <si>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</si>
  <si>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</si>
  <si>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</si>
  <si>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</si>
  <si>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</si>
  <si>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</si>
  <si>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</si>
  <si>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</si>
  <si>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</si>
  <si>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</si>
  <si>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</si>
  <si>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</si>
  <si>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</si>
  <si>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</si>
  <si>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</si>
  <si>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</si>
  <si>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</si>
  <si>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</si>
  <si>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</si>
  <si>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</si>
  <si>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</si>
  <si>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</si>
  <si>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</si>
  <si>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</si>
  <si>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</si>
  <si>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</si>
  <si>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</si>
  <si>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</si>
  <si>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</si>
  <si>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</si>
  <si>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</si>
  <si>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</si>
  <si>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</si>
  <si>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</si>
  <si>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</si>
  <si>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</si>
  <si>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</si>
  <si>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</si>
  <si>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</si>
  <si>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</si>
  <si>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</si>
  <si>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</si>
  <si>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</si>
  <si>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</si>
  <si>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</si>
  <si>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</si>
  <si>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</si>
  <si>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</si>
  <si>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</si>
  <si>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</si>
  <si>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</si>
  <si>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</si>
  <si>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</si>
  <si>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</si>
  <si>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</si>
  <si>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</si>
  <si>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</si>
  <si>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</si>
  <si>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</si>
  <si>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</si>
  <si>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</si>
  <si>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</si>
  <si>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</si>
  <si>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</si>
  <si>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</si>
  <si>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</si>
  <si>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</si>
  <si>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</si>
  <si>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</si>
  <si>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</si>
  <si>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</si>
  <si>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</si>
  <si>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</si>
  <si>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</si>
  <si>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</si>
  <si>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</si>
  <si>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</si>
  <si>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</si>
  <si>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</si>
  <si>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</si>
  <si>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</si>
  <si>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</si>
  <si>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</si>
  <si>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</si>
  <si>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</si>
  <si>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</si>
  <si>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</si>
  <si>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</si>
  <si>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</si>
  <si>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</si>
  <si>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</si>
  <si>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</si>
  <si>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</si>
  <si>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</si>
  <si>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</si>
  <si>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</si>
  <si>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</si>
  <si>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</si>
  <si>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</si>
  <si>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</si>
  <si>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</si>
  <si>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</si>
  <si>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</si>
  <si>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</si>
  <si>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</si>
  <si>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</si>
  <si>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</si>
  <si>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</si>
  <si>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</si>
  <si>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</si>
  <si>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</si>
  <si>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</si>
  <si>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</si>
  <si>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</si>
  <si>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</si>
  <si>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</si>
  <si>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</si>
  <si>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</si>
  <si>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</si>
  <si>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</si>
  <si>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</si>
  <si>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</si>
  <si>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</si>
  <si>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</si>
  <si>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</si>
  <si>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</si>
  <si>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</si>
  <si>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</si>
  <si>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</si>
  <si>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</si>
  <si>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</si>
  <si>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</si>
  <si>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</si>
  <si>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</si>
  <si>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</si>
  <si>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</si>
  <si>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</si>
  <si>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</si>
  <si>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</si>
  <si>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</si>
  <si>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</si>
  <si>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</si>
  <si>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</si>
  <si>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</si>
  <si>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</si>
  <si>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</si>
  <si>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</si>
  <si>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</si>
  <si>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</si>
  <si>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</si>
  <si>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</si>
  <si>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</si>
  <si>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</si>
  <si>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</si>
  <si>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</si>
  <si>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</si>
  <si>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</si>
  <si>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</si>
  <si>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</si>
  <si>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</si>
  <si>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</si>
  <si>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</si>
  <si>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</si>
  <si>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</si>
  <si>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</si>
  <si>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</si>
  <si>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</si>
  <si>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</si>
  <si>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</si>
  <si>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</si>
  <si>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</si>
  <si>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</si>
  <si>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</si>
  <si>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</si>
  <si>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</si>
  <si>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</si>
  <si>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</si>
  <si>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</si>
  <si>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</si>
  <si>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</si>
  <si>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</si>
  <si>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</si>
  <si>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</si>
  <si>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</si>
  <si>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</si>
  <si>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</si>
  <si>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</si>
  <si>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</si>
  <si>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</si>
  <si>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</si>
  <si>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</si>
  <si>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</si>
  <si>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</si>
  <si>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</si>
  <si>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</si>
  <si>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</si>
  <si>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</si>
  <si>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</si>
  <si>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</si>
  <si>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</si>
  <si>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</si>
  <si>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</si>
  <si>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</si>
  <si>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</si>
  <si>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</si>
  <si>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</si>
  <si>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</si>
  <si>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</si>
  <si>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</si>
  <si>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</si>
  <si>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</si>
  <si>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</si>
  <si>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</si>
  <si>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</si>
  <si>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</si>
  <si>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</si>
  <si>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</si>
  <si>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</si>
  <si>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</si>
  <si>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</si>
  <si>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</si>
  <si>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</si>
  <si>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</si>
  <si>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</si>
  <si>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</si>
  <si>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</si>
  <si>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</si>
  <si>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</si>
  <si>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</si>
  <si>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</si>
  <si>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</si>
  <si>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</si>
  <si>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</si>
  <si>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</si>
  <si>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</si>
  <si>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</si>
  <si>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</si>
  <si>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</si>
  <si>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</si>
  <si>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</si>
  <si>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</si>
  <si>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</si>
  <si>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</si>
  <si>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</si>
  <si>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</si>
  <si>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</si>
  <si>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</si>
  <si>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</si>
  <si>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</si>
  <si>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</si>
  <si>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</si>
  <si>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</si>
  <si>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</si>
  <si>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</si>
  <si>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</si>
  <si>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</si>
  <si>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</si>
  <si>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</si>
  <si>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</si>
  <si>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</si>
  <si>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</si>
  <si>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</si>
  <si>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</si>
  <si>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</si>
  <si>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</si>
  <si>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</si>
  <si>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</si>
  <si>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</si>
  <si>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</si>
  <si>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</si>
  <si>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</si>
  <si>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</si>
  <si>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</si>
  <si>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</si>
  <si>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</si>
  <si>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</si>
  <si>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</si>
  <si>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</si>
  <si>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</si>
  <si>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</si>
  <si>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</si>
  <si>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</si>
  <si>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</si>
  <si>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</si>
  <si>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</si>
  <si>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</si>
  <si>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</si>
  <si>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</si>
  <si>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</si>
  <si>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</si>
  <si>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</si>
  <si>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</si>
  <si>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</si>
  <si>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</si>
  <si>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</si>
  <si>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</si>
  <si>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</si>
  <si>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</si>
  <si>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</si>
  <si>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</si>
  <si>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</si>
  <si>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</si>
  <si>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</si>
  <si>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</si>
  <si>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</si>
  <si>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</si>
  <si>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</si>
  <si>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</si>
  <si>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</si>
  <si>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</si>
  <si>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</si>
  <si>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</si>
  <si>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</si>
  <si>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</si>
  <si>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</si>
  <si>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</si>
  <si>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</si>
  <si>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</si>
  <si>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</si>
  <si>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</si>
  <si>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</si>
  <si>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</si>
  <si>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</si>
  <si>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</si>
  <si>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</si>
  <si>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</si>
  <si>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</si>
  <si>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</si>
  <si>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</si>
  <si>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</si>
  <si>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</si>
  <si>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</si>
  <si>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</si>
  <si>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</si>
  <si>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</si>
  <si>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</si>
  <si>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</si>
  <si>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</si>
  <si>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</si>
  <si>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</si>
  <si>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</si>
  <si>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</si>
  <si>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</si>
  <si>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</si>
  <si>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</si>
  <si>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</si>
  <si>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</si>
  <si>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</si>
  <si>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</si>
  <si>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</si>
  <si>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</si>
  <si>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</si>
  <si>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</si>
  <si>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</si>
  <si>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</si>
  <si>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</si>
  <si>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</si>
  <si>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</si>
  <si>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</si>
  <si>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</si>
  <si>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</si>
  <si>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</si>
  <si>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</si>
  <si>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</si>
  <si>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</si>
  <si>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</si>
  <si>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</si>
  <si>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</si>
  <si>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</si>
  <si>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</si>
  <si>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</si>
  <si>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</si>
  <si>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</si>
  <si>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</si>
  <si>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</si>
  <si>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</si>
  <si>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</si>
  <si>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</si>
  <si>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</si>
  <si>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</si>
  <si>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</si>
  <si>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</si>
  <si>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</si>
  <si>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</si>
  <si>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</si>
  <si>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</si>
  <si>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</si>
  <si>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</si>
  <si>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</si>
  <si>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</si>
  <si>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</si>
  <si>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</si>
  <si>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</si>
  <si>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</si>
  <si>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</si>
  <si>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</si>
  <si>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</si>
  <si>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</si>
  <si>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</si>
  <si>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</si>
  <si>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</si>
  <si>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</si>
  <si>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</si>
  <si>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</si>
  <si>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</si>
  <si>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</si>
  <si>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</si>
  <si>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</si>
  <si>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</si>
  <si>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</si>
  <si>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</si>
  <si>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</si>
  <si>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</si>
  <si>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</si>
  <si>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</si>
  <si>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</si>
  <si>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</si>
  <si>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</si>
  <si>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</si>
  <si>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</si>
  <si>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</si>
  <si>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</si>
  <si>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</si>
  <si>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</si>
  <si>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</si>
  <si>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</si>
  <si>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</si>
  <si>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</si>
  <si>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28223</t>
  </si>
  <si>
    <t>丹波市</t>
  </si>
  <si>
    <t>28223_令和3年度</t>
  </si>
  <si>
    <t>28223_令和4年度</t>
  </si>
  <si>
    <t>28301</t>
  </si>
  <si>
    <t>猪名川町</t>
  </si>
  <si>
    <t>28301_令和3年度</t>
  </si>
  <si>
    <t>28301_令和4年度</t>
  </si>
  <si>
    <t>28225</t>
  </si>
  <si>
    <t>朝来市</t>
  </si>
  <si>
    <t>28225_令和3年度</t>
  </si>
  <si>
    <t>28225_令和4年度</t>
  </si>
  <si>
    <t>太子町</t>
  </si>
  <si>
    <t>28585</t>
  </si>
  <si>
    <t>香美町</t>
  </si>
  <si>
    <t>28585_令和3年度</t>
  </si>
  <si>
    <t>28585_令和4年度</t>
  </si>
  <si>
    <t>28227</t>
  </si>
  <si>
    <t>宍粟市</t>
  </si>
  <si>
    <t>28227_令和3年度</t>
  </si>
  <si>
    <t>28227_令和4年度</t>
  </si>
  <si>
    <t>28382</t>
  </si>
  <si>
    <t>播磨町</t>
  </si>
  <si>
    <t>28382_令和3年度</t>
  </si>
  <si>
    <t>28382_令和4年度</t>
  </si>
  <si>
    <t>28464</t>
  </si>
  <si>
    <t>28464_令和3年度</t>
  </si>
  <si>
    <t>28464_令和4年度</t>
  </si>
  <si>
    <t>28206</t>
  </si>
  <si>
    <t>芦屋市</t>
  </si>
  <si>
    <t>28206_令和3年度</t>
  </si>
  <si>
    <t>28206_令和4年度</t>
  </si>
  <si>
    <t>28216</t>
  </si>
  <si>
    <t>高砂市</t>
  </si>
  <si>
    <t>28216_令和3年度</t>
  </si>
  <si>
    <t>28216_令和4年度</t>
  </si>
  <si>
    <t>28205</t>
  </si>
  <si>
    <t>洲本市</t>
  </si>
  <si>
    <t>28205_令和3年度</t>
  </si>
  <si>
    <t>28205_令和4年度</t>
  </si>
  <si>
    <t>28221</t>
  </si>
  <si>
    <t>丹波篠山市</t>
  </si>
  <si>
    <t>28221_令和3年度</t>
  </si>
  <si>
    <t>28221_令和4年度</t>
  </si>
  <si>
    <t>28228</t>
  </si>
  <si>
    <t>加東市</t>
  </si>
  <si>
    <t>28228_令和3年度</t>
  </si>
  <si>
    <t>28228_令和4年度</t>
  </si>
  <si>
    <t>28217</t>
  </si>
  <si>
    <t>川西市</t>
  </si>
  <si>
    <t>28217_令和3年度</t>
  </si>
  <si>
    <t>28217_令和4年度</t>
  </si>
  <si>
    <t>28201</t>
  </si>
  <si>
    <t>姫路市</t>
  </si>
  <si>
    <t>28201_令和3年度</t>
  </si>
  <si>
    <t>28201_令和4年度</t>
  </si>
  <si>
    <t>28204</t>
  </si>
  <si>
    <t>西宮市</t>
  </si>
  <si>
    <t>28204_令和3年度</t>
  </si>
  <si>
    <t>28204_令和4年度</t>
  </si>
  <si>
    <t>28202</t>
  </si>
  <si>
    <t>尼崎市</t>
  </si>
  <si>
    <t>28202_令和3年度</t>
  </si>
  <si>
    <t>28202_令和4年度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</si>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</sst>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14.933936748227032</c:v>
                </c:pt>
                <c:pt idx="1">
                  <c:v>15.201950424413296</c:v>
                </c:pt>
                <c:pt idx="2">
                  <c:v>9.9649215572334331</c:v>
                </c:pt>
                <c:pt idx="3">
                  <c:v>11.605940570681909</c:v>
                </c:pt>
                <c:pt idx="4">
                  <c:v>13.954516545856295</c:v>
                </c:pt>
                <c:pt idx="5">
                  <c:v>14.701899131041566</c:v>
                </c:pt>
                <c:pt idx="6">
                  <c:v>16.131080650925753</c:v>
                </c:pt>
                <c:pt idx="7">
                  <c:v>15.871221490271612</c:v>
                </c:pt>
                <c:pt idx="8">
                  <c:v>15.551409931680618</c:v>
                </c:pt>
                <c:pt idx="9">
                  <c:v>19.667890164422271</c:v>
                </c:pt>
                <c:pt idx="10">
                  <c:v>19.122906057796449</c:v>
                </c:pt>
                <c:pt idx="11">
                  <c:v>20.300819756318283</c:v>
                </c:pt>
                <c:pt idx="12">
                  <c:v>23.213904981440479</c:v>
                </c:pt>
                <c:pt idx="13">
                  <c:v>21.887403328540149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207.82499955239285</c:v>
                </c:pt>
                <c:pt idx="1">
                  <c:v>206.81674170229923</c:v>
                </c:pt>
                <c:pt idx="2">
                  <c:v>207.43398963397746</c:v>
                </c:pt>
                <c:pt idx="3">
                  <c:v>205.80851204802687</c:v>
                </c:pt>
                <c:pt idx="4">
                  <c:v>206.88151016474492</c:v>
                </c:pt>
                <c:pt idx="5">
                  <c:v>203.82754406195554</c:v>
                </c:pt>
                <c:pt idx="6">
                  <c:v>198.48771255835408</c:v>
                </c:pt>
                <c:pt idx="7">
                  <c:v>197.73198098195931</c:v>
                </c:pt>
                <c:pt idx="8">
                  <c:v>195.48188439550702</c:v>
                </c:pt>
                <c:pt idx="9">
                  <c:v>193.30931920782146</c:v>
                </c:pt>
                <c:pt idx="10">
                  <c:v>190.47153817005085</c:v>
                </c:pt>
                <c:pt idx="11">
                  <c:v>187.24962736704248</c:v>
                </c:pt>
                <c:pt idx="12">
                  <c:v>171.02691703435806</c:v>
                </c:pt>
                <c:pt idx="13">
                  <c:v>170.96135951709297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207.72148872110341</c:v>
                </c:pt>
                <c:pt idx="1">
                  <c:v>183.63529000324766</c:v>
                </c:pt>
                <c:pt idx="2">
                  <c:v>200.33993698839492</c:v>
                </c:pt>
                <c:pt idx="3">
                  <c:v>244.19881423433677</c:v>
                </c:pt>
                <c:pt idx="4">
                  <c:v>251.14572018121166</c:v>
                </c:pt>
                <c:pt idx="5">
                  <c:v>273.25670802746373</c:v>
                </c:pt>
                <c:pt idx="6">
                  <c:v>246.33161883449822</c:v>
                </c:pt>
                <c:pt idx="7">
                  <c:v>227.23235213729382</c:v>
                </c:pt>
                <c:pt idx="8">
                  <c:v>210.04636410122325</c:v>
                </c:pt>
                <c:pt idx="9">
                  <c:v>206.96791153173271</c:v>
                </c:pt>
                <c:pt idx="10">
                  <c:v>171.48538192691396</c:v>
                </c:pt>
                <c:pt idx="11">
                  <c:v>180.33151481322761</c:v>
                </c:pt>
                <c:pt idx="12">
                  <c:v>180.63554045166828</c:v>
                </c:pt>
                <c:pt idx="13">
                  <c:v>161.05700130039793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210.96433350415543</c:v>
                </c:pt>
                <c:pt idx="1">
                  <c:v>188.79901656254953</c:v>
                </c:pt>
                <c:pt idx="2">
                  <c:v>207.34177318553961</c:v>
                </c:pt>
                <c:pt idx="3">
                  <c:v>260.02266392222811</c:v>
                </c:pt>
                <c:pt idx="4">
                  <c:v>276.41120689540702</c:v>
                </c:pt>
                <c:pt idx="5">
                  <c:v>270.18526371602468</c:v>
                </c:pt>
                <c:pt idx="6">
                  <c:v>297.88797020374096</c:v>
                </c:pt>
                <c:pt idx="7">
                  <c:v>276.49236170977241</c:v>
                </c:pt>
                <c:pt idx="8">
                  <c:v>249.63889153412396</c:v>
                </c:pt>
                <c:pt idx="9">
                  <c:v>217.43152914297212</c:v>
                </c:pt>
                <c:pt idx="10">
                  <c:v>181.56105577854206</c:v>
                </c:pt>
                <c:pt idx="11">
                  <c:v>175.40566215120492</c:v>
                </c:pt>
                <c:pt idx="12">
                  <c:v>180.34525468150568</c:v>
                </c:pt>
                <c:pt idx="13">
                  <c:v>169.19944573506396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1319.9479272192011</c:v>
                </c:pt>
                <c:pt idx="1">
                  <c:v>1145.6523180622705</c:v>
                </c:pt>
                <c:pt idx="2">
                  <c:v>1333.9250435806109</c:v>
                </c:pt>
                <c:pt idx="3">
                  <c:v>1412.3842310248917</c:v>
                </c:pt>
                <c:pt idx="4">
                  <c:v>1315.7711643882894</c:v>
                </c:pt>
                <c:pt idx="5">
                  <c:v>1511.5403611169636</c:v>
                </c:pt>
                <c:pt idx="6">
                  <c:v>1471.7794214469484</c:v>
                </c:pt>
                <c:pt idx="7">
                  <c:v>1322.2441799835406</c:v>
                </c:pt>
                <c:pt idx="8">
                  <c:v>1390.7959052385559</c:v>
                </c:pt>
                <c:pt idx="9">
                  <c:v>1349.4109859054138</c:v>
                </c:pt>
                <c:pt idx="10">
                  <c:v>1174.8934741493779</c:v>
                </c:pt>
                <c:pt idx="11">
                  <c:v>1104.0679788240132</c:v>
                </c:pt>
                <c:pt idx="12">
                  <c:v>1104.3107901626211</c:v>
                </c:pt>
                <c:pt idx="13">
                  <c:v>1135.6639873843242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65550</c:v>
                </c:pt>
                <c:pt idx="1">
                  <c:v>65694</c:v>
                </c:pt>
                <c:pt idx="2">
                  <c:v>65408</c:v>
                </c:pt>
                <c:pt idx="3">
                  <c:v>65791</c:v>
                </c:pt>
                <c:pt idx="4">
                  <c:v>66047</c:v>
                </c:pt>
                <c:pt idx="5">
                  <c:v>66574</c:v>
                </c:pt>
                <c:pt idx="6">
                  <c:v>66593</c:v>
                </c:pt>
                <c:pt idx="7">
                  <c:v>66817</c:v>
                </c:pt>
                <c:pt idx="8">
                  <c:v>67095</c:v>
                </c:pt>
                <c:pt idx="9">
                  <c:v>67414</c:v>
                </c:pt>
                <c:pt idx="10">
                  <c:v>67564</c:v>
                </c:pt>
                <c:pt idx="11">
                  <c:v>67524</c:v>
                </c:pt>
                <c:pt idx="12">
                  <c:v>67966</c:v>
                </c:pt>
                <c:pt idx="13">
                  <c:v>68259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13303</c:v>
                </c:pt>
                <c:pt idx="1">
                  <c:v>13164</c:v>
                </c:pt>
                <c:pt idx="2">
                  <c:v>13081</c:v>
                </c:pt>
                <c:pt idx="3">
                  <c:v>13166</c:v>
                </c:pt>
                <c:pt idx="4">
                  <c:v>13113</c:v>
                </c:pt>
                <c:pt idx="5">
                  <c:v>13287</c:v>
                </c:pt>
                <c:pt idx="6">
                  <c:v>13498</c:v>
                </c:pt>
                <c:pt idx="7">
                  <c:v>13541</c:v>
                </c:pt>
                <c:pt idx="8">
                  <c:v>13819</c:v>
                </c:pt>
                <c:pt idx="9">
                  <c:v>13825</c:v>
                </c:pt>
                <c:pt idx="10">
                  <c:v>13956</c:v>
                </c:pt>
                <c:pt idx="11">
                  <c:v>13878</c:v>
                </c:pt>
                <c:pt idx="12">
                  <c:v>14419</c:v>
                </c:pt>
                <c:pt idx="13">
                  <c:v>14538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81259</c:v>
                </c:pt>
                <c:pt idx="1">
                  <c:v>82162</c:v>
                </c:pt>
                <c:pt idx="2">
                  <c:v>82705</c:v>
                </c:pt>
                <c:pt idx="3">
                  <c:v>83377</c:v>
                </c:pt>
                <c:pt idx="4">
                  <c:v>85432</c:v>
                </c:pt>
                <c:pt idx="5">
                  <c:v>86032</c:v>
                </c:pt>
                <c:pt idx="6">
                  <c:v>86699</c:v>
                </c:pt>
                <c:pt idx="7">
                  <c:v>87611</c:v>
                </c:pt>
                <c:pt idx="8">
                  <c:v>88478</c:v>
                </c:pt>
                <c:pt idx="9">
                  <c:v>89342</c:v>
                </c:pt>
                <c:pt idx="10">
                  <c:v>90568</c:v>
                </c:pt>
                <c:pt idx="11">
                  <c:v>91391</c:v>
                </c:pt>
                <c:pt idx="12">
                  <c:v>92183</c:v>
                </c:pt>
                <c:pt idx="13">
                  <c:v>92584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73</c:v>
                </c:pt>
                <c:pt idx="1">
                  <c:v>96</c:v>
                </c:pt>
                <c:pt idx="2">
                  <c:v>96</c:v>
                </c:pt>
                <c:pt idx="3">
                  <c:v>96</c:v>
                </c:pt>
                <c:pt idx="4">
                  <c:v>96</c:v>
                </c:pt>
                <c:pt idx="5">
                  <c:v>96</c:v>
                </c:pt>
                <c:pt idx="6">
                  <c:v>72</c:v>
                </c:pt>
                <c:pt idx="7">
                  <c:v>72</c:v>
                </c:pt>
                <c:pt idx="8">
                  <c:v>72</c:v>
                </c:pt>
                <c:pt idx="9">
                  <c:v>72</c:v>
                </c:pt>
                <c:pt idx="10">
                  <c:v>72</c:v>
                </c:pt>
                <c:pt idx="11">
                  <c:v>72</c:v>
                </c:pt>
                <c:pt idx="12">
                  <c:v>49</c:v>
                </c:pt>
                <c:pt idx="13">
                  <c:v>49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3979</c:v>
                </c:pt>
                <c:pt idx="1">
                  <c:v>4099</c:v>
                </c:pt>
                <c:pt idx="2">
                  <c:v>4099</c:v>
                </c:pt>
                <c:pt idx="3">
                  <c:v>4099</c:v>
                </c:pt>
                <c:pt idx="4">
                  <c:v>4099</c:v>
                </c:pt>
                <c:pt idx="5">
                  <c:v>4099</c:v>
                </c:pt>
                <c:pt idx="6">
                  <c:v>3345</c:v>
                </c:pt>
                <c:pt idx="7">
                  <c:v>3345</c:v>
                </c:pt>
                <c:pt idx="8">
                  <c:v>3345</c:v>
                </c:pt>
                <c:pt idx="9">
                  <c:v>3345</c:v>
                </c:pt>
                <c:pt idx="10">
                  <c:v>3345</c:v>
                </c:pt>
                <c:pt idx="11">
                  <c:v>3345</c:v>
                </c:pt>
                <c:pt idx="12">
                  <c:v>3668</c:v>
                </c:pt>
                <c:pt idx="13">
                  <c:v>3668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6975.3796000000002</c:v>
                </c:pt>
                <c:pt idx="1">
                  <c:v>5349.3850000000002</c:v>
                </c:pt>
                <c:pt idx="2">
                  <c:v>6079.5544</c:v>
                </c:pt>
                <c:pt idx="3">
                  <c:v>6280.2512999999999</c:v>
                </c:pt>
                <c:pt idx="4">
                  <c:v>5719.0335999999998</c:v>
                </c:pt>
                <c:pt idx="5">
                  <c:v>6132.1223</c:v>
                </c:pt>
                <c:pt idx="6">
                  <c:v>6453.8436000000002</c:v>
                </c:pt>
                <c:pt idx="7">
                  <c:v>6204.2461999999996</c:v>
                </c:pt>
                <c:pt idx="8">
                  <c:v>6543.4905000000008</c:v>
                </c:pt>
                <c:pt idx="9">
                  <c:v>6768.2269999999999</c:v>
                </c:pt>
                <c:pt idx="10">
                  <c:v>6645.6955000000007</c:v>
                </c:pt>
                <c:pt idx="11">
                  <c:v>6538.7367000000004</c:v>
                </c:pt>
                <c:pt idx="12">
                  <c:v>6348.1635999999999</c:v>
                </c:pt>
                <c:pt idx="13">
                  <c:v>6966.4111000000003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242.72800000000001</c:v>
                </c:pt>
                <c:pt idx="1">
                  <c:v>230.215</c:v>
                </c:pt>
                <c:pt idx="2">
                  <c:v>295.12900000000002</c:v>
                </c:pt>
                <c:pt idx="3">
                  <c:v>313.35700000000003</c:v>
                </c:pt>
                <c:pt idx="4">
                  <c:v>303.98099999999999</c:v>
                </c:pt>
                <c:pt idx="5">
                  <c:v>284.28199999999998</c:v>
                </c:pt>
                <c:pt idx="6">
                  <c:v>269.47199999999998</c:v>
                </c:pt>
                <c:pt idx="7">
                  <c:v>262.10899999999998</c:v>
                </c:pt>
                <c:pt idx="8">
                  <c:v>235.898</c:v>
                </c:pt>
                <c:pt idx="9">
                  <c:v>200.57400000000001</c:v>
                </c:pt>
                <c:pt idx="10">
                  <c:v>194.23599999999999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22.588000000000001</c:v>
                </c:pt>
                <c:pt idx="1">
                  <c:v>18.768000000000001</c:v>
                </c:pt>
                <c:pt idx="2">
                  <c:v>27.294</c:v>
                </c:pt>
                <c:pt idx="3">
                  <c:v>28.814999999999998</c:v>
                </c:pt>
                <c:pt idx="4">
                  <c:v>29.502000000000002</c:v>
                </c:pt>
                <c:pt idx="5">
                  <c:v>30.706</c:v>
                </c:pt>
                <c:pt idx="6">
                  <c:v>29.093999999999998</c:v>
                </c:pt>
                <c:pt idx="7">
                  <c:v>29.448999999999998</c:v>
                </c:pt>
                <c:pt idx="8">
                  <c:v>26.004999999999999</c:v>
                </c:pt>
                <c:pt idx="9">
                  <c:v>19.529</c:v>
                </c:pt>
                <c:pt idx="10">
                  <c:v>17.914999999999999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220.14</c:v>
                </c:pt>
                <c:pt idx="1">
                  <c:v>211.447</c:v>
                </c:pt>
                <c:pt idx="2">
                  <c:v>267.83499999999998</c:v>
                </c:pt>
                <c:pt idx="3">
                  <c:v>284.54199999999997</c:v>
                </c:pt>
                <c:pt idx="4">
                  <c:v>274.47899999999998</c:v>
                </c:pt>
                <c:pt idx="5">
                  <c:v>253.57599999999999</c:v>
                </c:pt>
                <c:pt idx="6">
                  <c:v>240.37799999999999</c:v>
                </c:pt>
                <c:pt idx="7">
                  <c:v>232.66</c:v>
                </c:pt>
                <c:pt idx="8">
                  <c:v>209.893</c:v>
                </c:pt>
                <c:pt idx="9">
                  <c:v>181.04499999999999</c:v>
                </c:pt>
                <c:pt idx="10">
                  <c:v>176.321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207.34177318553961</c:v>
                </c:pt>
                <c:pt idx="1">
                  <c:v>260.02266392222811</c:v>
                </c:pt>
                <c:pt idx="2">
                  <c:v>276.41120689540702</c:v>
                </c:pt>
                <c:pt idx="3">
                  <c:v>270.18526371602468</c:v>
                </c:pt>
                <c:pt idx="4">
                  <c:v>297.88797020374096</c:v>
                </c:pt>
                <c:pt idx="5">
                  <c:v>276.49236170977241</c:v>
                </c:pt>
                <c:pt idx="6">
                  <c:v>249.63889153412396</c:v>
                </c:pt>
                <c:pt idx="7">
                  <c:v>217.43152914297212</c:v>
                </c:pt>
                <c:pt idx="8">
                  <c:v>181.56105577854206</c:v>
                </c:pt>
                <c:pt idx="9">
                  <c:v>175.40566215120492</c:v>
                </c:pt>
                <c:pt idx="10">
                  <c:v>180.34525468150568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1333.9250435806109</c:v>
                </c:pt>
                <c:pt idx="1">
                  <c:v>1412.3842310248917</c:v>
                </c:pt>
                <c:pt idx="2">
                  <c:v>1315.7711643882894</c:v>
                </c:pt>
                <c:pt idx="3">
                  <c:v>1511.5403611169636</c:v>
                </c:pt>
                <c:pt idx="4">
                  <c:v>1471.7794214469484</c:v>
                </c:pt>
                <c:pt idx="5">
                  <c:v>1322.2441799835406</c:v>
                </c:pt>
                <c:pt idx="6">
                  <c:v>1390.7959052385559</c:v>
                </c:pt>
                <c:pt idx="7">
                  <c:v>1349.4109859054138</c:v>
                </c:pt>
                <c:pt idx="8">
                  <c:v>1174.8934741493779</c:v>
                </c:pt>
                <c:pt idx="9">
                  <c:v>1104.0679788240132</c:v>
                </c:pt>
                <c:pt idx="10">
                  <c:v>1104.3107901626211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0.16503176176157955</c:v>
                </c:pt>
                <c:pt idx="1">
                  <c:v>0.14970926137186069</c:v>
                </c:pt>
                <c:pt idx="2">
                  <c:v>0.20355743251488431</c:v>
                </c:pt>
                <c:pt idx="3">
                  <c:v>0.18824637920335494</c:v>
                </c:pt>
                <c:pt idx="4">
                  <c:v>0.18649465809907292</c:v>
                </c:pt>
                <c:pt idx="5">
                  <c:v>0.19177698328243467</c:v>
                </c:pt>
                <c:pt idx="6">
                  <c:v>0.17283484880462688</c:v>
                </c:pt>
                <c:pt idx="7">
                  <c:v>0.1724159669886578</c:v>
                </c:pt>
                <c:pt idx="8">
                  <c:v>0.17864853675518319</c:v>
                </c:pt>
                <c:pt idx="9">
                  <c:v>0.16397993916356332</c:v>
                </c:pt>
                <c:pt idx="10">
                  <c:v>0.15966610266846612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0.10894090299781101</c:v>
                </c:pt>
                <c:pt idx="1">
                  <c:v>7.2178323677252396E-2</c:v>
                </c:pt>
                <c:pt idx="2">
                  <c:v>9.8744187352461252E-2</c:v>
                </c:pt>
                <c:pt idx="3">
                  <c:v>0.10664904371056186</c:v>
                </c:pt>
                <c:pt idx="4">
                  <c:v>9.9037231949387086E-2</c:v>
                </c:pt>
                <c:pt idx="5">
                  <c:v>0.11105550912915045</c:v>
                </c:pt>
                <c:pt idx="6">
                  <c:v>0.11654434059215106</c:v>
                </c:pt>
                <c:pt idx="7">
                  <c:v>0.13544033892451635</c:v>
                </c:pt>
                <c:pt idx="8">
                  <c:v>0.14323005497235836</c:v>
                </c:pt>
                <c:pt idx="9">
                  <c:v>0.11133620067045166</c:v>
                </c:pt>
                <c:pt idx="10">
                  <c:v>9.9337240847497468E-2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176.321</c:v>
                </c:pt>
                <c:pt idx="2">
                  <c:v>0</c:v>
                </c:pt>
                <c:pt idx="3">
                  <c:v>0</c:v>
                </c:pt>
                <c:pt idx="4">
                  <c:v>17.914999999999999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176.321</c:v>
                </c:pt>
                <c:pt idx="4" formatCode="#,##0">
                  <c:v>17.914999999999999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14：パルプ・紙・紙加工品製造業(N=1)</c:v>
                </c:pt>
                <c:pt idx="1">
                  <c:v>16：化学工業(N=3)</c:v>
                </c:pt>
                <c:pt idx="2">
                  <c:v>17：石油製品・石炭製品製造業(N=0)</c:v>
                </c:pt>
                <c:pt idx="3">
                  <c:v>21：窯業・土石製品製造業(N=0)</c:v>
                </c:pt>
                <c:pt idx="4">
                  <c:v>22：鉄鋼業(N=1)</c:v>
                </c:pt>
                <c:pt idx="5">
                  <c:v>9：食料品製造業(N=5)</c:v>
                </c:pt>
                <c:pt idx="6">
                  <c:v>10：飲料・たばこ・飼料製造業(N=1)</c:v>
                </c:pt>
                <c:pt idx="7">
                  <c:v>12：木材・木製品製造業(N=0)</c:v>
                </c:pt>
                <c:pt idx="8">
                  <c:v>13：家具・装備品製造業(N=0)</c:v>
                </c:pt>
                <c:pt idx="9">
                  <c:v>15：印刷・同関連業(N=0)</c:v>
                </c:pt>
                <c:pt idx="10">
                  <c:v>18：プラスチック製品製造業(N=1)</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26：生産用機械器具製造業(N=2)</c:v>
                </c:pt>
                <c:pt idx="17">
                  <c:v>27：業務用機械器具製造業(N=0)</c:v>
                </c:pt>
                <c:pt idx="18">
                  <c:v>28：電子部品等製造業(N=1)</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I：卸売業，小売業(N=2)</c:v>
                </c:pt>
                <c:pt idx="27">
                  <c:v>J：金融業，保険業(N=0)</c:v>
                </c:pt>
                <c:pt idx="28">
                  <c:v>K：不動産業，物品賃貸業(N=1)</c:v>
                </c:pt>
                <c:pt idx="29">
                  <c:v>L：学術研究,専門･技術ｻｰﾋﾞｽ業(N=0)</c:v>
                </c:pt>
                <c:pt idx="30">
                  <c:v>M：宿泊業，飲食サービス業(N=0)</c:v>
                </c:pt>
                <c:pt idx="31">
                  <c:v>N：生活関連ｻｰﾋﾞｽ業,娯楽業(N=0)</c:v>
                </c:pt>
                <c:pt idx="32">
                  <c:v>O：教育，学習支援業(N=0)</c:v>
                </c:pt>
                <c:pt idx="33">
                  <c:v>P：医療，福祉(N=2)</c:v>
                </c:pt>
                <c:pt idx="34">
                  <c:v>Q：複合サービス事業(N=0)</c:v>
                </c:pt>
                <c:pt idx="35">
                  <c:v>R：ｻｰﾋﾞｽ業(他に分類されない)(N=0)</c:v>
                </c:pt>
                <c:pt idx="36">
                  <c:v>S：公務(N=1)</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4.0590000000000002</c:v>
                </c:pt>
                <c:pt idx="1">
                  <c:v>9.2509999999999994</c:v>
                </c:pt>
                <c:pt idx="2">
                  <c:v>0</c:v>
                </c:pt>
                <c:pt idx="3">
                  <c:v>0</c:v>
                </c:pt>
                <c:pt idx="4">
                  <c:v>48.232999999999997</c:v>
                </c:pt>
                <c:pt idx="5">
                  <c:v>74.338999999999999</c:v>
                </c:pt>
                <c:pt idx="6">
                  <c:v>3.5129999999999999</c:v>
                </c:pt>
                <c:pt idx="7">
                  <c:v>0</c:v>
                </c:pt>
                <c:pt idx="8">
                  <c:v>0</c:v>
                </c:pt>
                <c:pt idx="9">
                  <c:v>0</c:v>
                </c:pt>
                <c:pt idx="10">
                  <c:v>6.5910000000000002</c:v>
                </c:pt>
                <c:pt idx="11">
                  <c:v>0</c:v>
                </c:pt>
                <c:pt idx="12">
                  <c:v>0</c:v>
                </c:pt>
                <c:pt idx="13">
                  <c:v>0</c:v>
                </c:pt>
                <c:pt idx="14">
                  <c:v>0</c:v>
                </c:pt>
                <c:pt idx="15">
                  <c:v>0</c:v>
                </c:pt>
                <c:pt idx="16">
                  <c:v>5.7649999999999997</c:v>
                </c:pt>
                <c:pt idx="17">
                  <c:v>0</c:v>
                </c:pt>
                <c:pt idx="18">
                  <c:v>21.988</c:v>
                </c:pt>
                <c:pt idx="19">
                  <c:v>0</c:v>
                </c:pt>
                <c:pt idx="20">
                  <c:v>0</c:v>
                </c:pt>
                <c:pt idx="21">
                  <c:v>0</c:v>
                </c:pt>
                <c:pt idx="22">
                  <c:v>0</c:v>
                </c:pt>
                <c:pt idx="23">
                  <c:v>0</c:v>
                </c:pt>
                <c:pt idx="24">
                  <c:v>0</c:v>
                </c:pt>
                <c:pt idx="25">
                  <c:v>0</c:v>
                </c:pt>
                <c:pt idx="26">
                  <c:v>5.0090000000000003</c:v>
                </c:pt>
                <c:pt idx="27">
                  <c:v>0</c:v>
                </c:pt>
                <c:pt idx="28">
                  <c:v>2.09</c:v>
                </c:pt>
                <c:pt idx="29">
                  <c:v>0</c:v>
                </c:pt>
                <c:pt idx="30">
                  <c:v>0</c:v>
                </c:pt>
                <c:pt idx="31">
                  <c:v>0</c:v>
                </c:pt>
                <c:pt idx="32">
                  <c:v>0</c:v>
                </c:pt>
                <c:pt idx="33">
                  <c:v>7.6689999999999996</c:v>
                </c:pt>
                <c:pt idx="34">
                  <c:v>0</c:v>
                </c:pt>
                <c:pt idx="35">
                  <c:v>0</c:v>
                </c:pt>
                <c:pt idx="36">
                  <c:v>3.1469999999999998</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1284.3389981899766</c:v>
                </c:pt>
                <c:pt idx="2">
                  <c:v>9.1708228180258722</c:v>
                </c:pt>
                <c:pt idx="3">
                  <c:v>6.5948892072098699</c:v>
                </c:pt>
                <c:pt idx="4">
                  <c:v>185.85672620978303</c:v>
                </c:pt>
                <c:pt idx="5">
                  <c:v>209.71051315320807</c:v>
                </c:pt>
                <c:pt idx="7">
                  <c:v>209.20844661320567</c:v>
                </c:pt>
                <c:pt idx="8">
                  <c:v>11.351704221532197</c:v>
                </c:pt>
                <c:pt idx="9">
                  <c:v>0</c:v>
                </c:pt>
                <c:pt idx="10">
                  <c:v>12.765193872353827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1300.1047102152124</c:v>
                </c:pt>
                <c:pt idx="4" formatCode="#,##0">
                  <c:v>185.85672620978303</c:v>
                </c:pt>
                <c:pt idx="5" formatCode="#,##0">
                  <c:v>209.71051315320807</c:v>
                </c:pt>
                <c:pt idx="6" formatCode="#,##0">
                  <c:v>220.56015083473787</c:v>
                </c:pt>
                <c:pt idx="10" formatCode="#,##0">
                  <c:v>12.765193872353827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194.23599999999999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194.23599999999999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伊丹市</c:v>
                </c:pt>
              </c:strCache>
            </c:strRef>
          </c:tx>
          <c:spPr>
            <a:solidFill>
              <a:srgbClr val="FF0066"/>
            </a:solidFill>
            <a:ln>
              <a:noFill/>
            </a:ln>
          </c:spPr>
          <c:invertIfNegative val="0"/>
          <c:cat>
            <c:strRef>
              <c:f>③特定事業所の現状把握!$BD$21:$BD$38</c:f>
              <c:strCache>
                <c:ptCount val="18"/>
                <c:pt idx="0">
                  <c:v>9：食料品製造業(N=5)</c:v>
                </c:pt>
                <c:pt idx="1">
                  <c:v>10：飲料・たばこ・飼料製造業(N=1)</c:v>
                </c:pt>
                <c:pt idx="2">
                  <c:v>12：木材・木製品製造業(N=0)</c:v>
                </c:pt>
                <c:pt idx="3">
                  <c:v>13：家具・装備品製造業(N=0)</c:v>
                </c:pt>
                <c:pt idx="4">
                  <c:v>15：印刷・同関連業(N=0)</c:v>
                </c:pt>
                <c:pt idx="5">
                  <c:v>18：プラスチック製品製造業(N=1)</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26：生産用機械器具製造業(N=2)</c:v>
                </c:pt>
                <c:pt idx="12">
                  <c:v>27：業務用機械器具製造業(N=0)</c:v>
                </c:pt>
                <c:pt idx="13">
                  <c:v>28：電子部品等製造業(N=1)</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14.867799999999999</c:v>
                </c:pt>
                <c:pt idx="1">
                  <c:v>3.5129999999999999</c:v>
                </c:pt>
                <c:pt idx="2">
                  <c:v>0</c:v>
                </c:pt>
                <c:pt idx="3">
                  <c:v>0</c:v>
                </c:pt>
                <c:pt idx="4">
                  <c:v>0</c:v>
                </c:pt>
                <c:pt idx="5">
                  <c:v>6.5910000000000002</c:v>
                </c:pt>
                <c:pt idx="6">
                  <c:v>0</c:v>
                </c:pt>
                <c:pt idx="7">
                  <c:v>0</c:v>
                </c:pt>
                <c:pt idx="8">
                  <c:v>0</c:v>
                </c:pt>
                <c:pt idx="9">
                  <c:v>0</c:v>
                </c:pt>
                <c:pt idx="10">
                  <c:v>0</c:v>
                </c:pt>
                <c:pt idx="11">
                  <c:v>2.8824999999999998</c:v>
                </c:pt>
                <c:pt idx="12">
                  <c:v>0</c:v>
                </c:pt>
                <c:pt idx="13">
                  <c:v>21.988</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9：食料品製造業(N=5)</c:v>
                </c:pt>
                <c:pt idx="1">
                  <c:v>10：飲料・たばこ・飼料製造業(N=1)</c:v>
                </c:pt>
                <c:pt idx="2">
                  <c:v>12：木材・木製品製造業(N=0)</c:v>
                </c:pt>
                <c:pt idx="3">
                  <c:v>13：家具・装備品製造業(N=0)</c:v>
                </c:pt>
                <c:pt idx="4">
                  <c:v>15：印刷・同関連業(N=0)</c:v>
                </c:pt>
                <c:pt idx="5">
                  <c:v>18：プラスチック製品製造業(N=1)</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26：生産用機械器具製造業(N=2)</c:v>
                </c:pt>
                <c:pt idx="12">
                  <c:v>27：業務用機械器具製造業(N=0)</c:v>
                </c:pt>
                <c:pt idx="13">
                  <c:v>28：電子部品等製造業(N=1)</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伊丹市</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I：卸売業，小売業(N=2)</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R：ｻｰﾋﾞｽ業(他に分類されない)(N=0)</c:v>
                </c:pt>
                <c:pt idx="13">
                  <c:v>S：公務(N=1)</c:v>
                </c:pt>
              </c:strCache>
            </c:strRef>
          </c:cat>
          <c:val>
            <c:numRef>
              <c:f>③特定事業所の現状把握!$BG$39:$BG$52</c:f>
              <c:numCache>
                <c:formatCode>[=0]#,##0;[&lt;1]0.00;#,##0</c:formatCode>
                <c:ptCount val="14"/>
                <c:pt idx="0">
                  <c:v>0</c:v>
                </c:pt>
                <c:pt idx="1">
                  <c:v>0</c:v>
                </c:pt>
                <c:pt idx="2">
                  <c:v>0</c:v>
                </c:pt>
                <c:pt idx="3">
                  <c:v>2.5045000000000002</c:v>
                </c:pt>
                <c:pt idx="4">
                  <c:v>0</c:v>
                </c:pt>
                <c:pt idx="5">
                  <c:v>2.09</c:v>
                </c:pt>
                <c:pt idx="6">
                  <c:v>0</c:v>
                </c:pt>
                <c:pt idx="7">
                  <c:v>0</c:v>
                </c:pt>
                <c:pt idx="8">
                  <c:v>0</c:v>
                </c:pt>
                <c:pt idx="9">
                  <c:v>0</c:v>
                </c:pt>
                <c:pt idx="10">
                  <c:v>3.8344999999999998</c:v>
                </c:pt>
                <c:pt idx="11">
                  <c:v>0</c:v>
                </c:pt>
                <c:pt idx="12">
                  <c:v>0</c:v>
                </c:pt>
                <c:pt idx="13">
                  <c:v>3.1469999999999998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I：卸売業，小売業(N=2)</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R：ｻｰﾋﾞｽ業(他に分類されない)(N=0)</c:v>
                </c:pt>
                <c:pt idx="13">
                  <c:v>S：公務(N=1)</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伊丹市</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伊丹市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4.0590000000000002</c:v>
                </c:pt>
                <c:pt idx="1">
                  <c:v>3.0836666666666663</c:v>
                </c:pt>
                <c:pt idx="2">
                  <c:v>0</c:v>
                </c:pt>
                <c:pt idx="3">
                  <c:v>0</c:v>
                </c:pt>
                <c:pt idx="4">
                  <c:v>48.232999999999997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21,750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14530.099999999973</c:v>
                </c:pt>
                <c:pt idx="1">
                  <c:v>7219.8999999999969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26,988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17437.863611999965</c:v>
                </c:pt>
                <c:pt idx="1">
                  <c:v>9550.1949239999958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80</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伊丹市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18.210608279999999</c:v>
                </c:pt>
                <c:pt idx="1">
                  <c:v>0</c:v>
                </c:pt>
                <c:pt idx="2">
                  <c:v>0</c:v>
                </c:pt>
                <c:pt idx="3">
                  <c:v>0</c:v>
                </c:pt>
                <c:pt idx="4">
                  <c:v>10.483904770000001</c:v>
                </c:pt>
                <c:pt idx="5">
                  <c:v>51.3940184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381,250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伊丹市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381250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3681.2999999999997</c:v>
                </c:pt>
                <c:pt idx="1">
                  <c:v>4530.9000000000005</c:v>
                </c:pt>
                <c:pt idx="2">
                  <c:v>5966.5</c:v>
                </c:pt>
                <c:pt idx="3">
                  <c:v>6453.9</c:v>
                </c:pt>
                <c:pt idx="4">
                  <c:v>6688.6</c:v>
                </c:pt>
                <c:pt idx="5">
                  <c:v>7006.9</c:v>
                </c:pt>
                <c:pt idx="6">
                  <c:v>7078.3999999999969</c:v>
                </c:pt>
                <c:pt idx="7">
                  <c:v>7179.4999999999964</c:v>
                </c:pt>
                <c:pt idx="8">
                  <c:v>7219.8999999999969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7208.7999999999993</c:v>
                </c:pt>
                <c:pt idx="1">
                  <c:v>7918.2</c:v>
                </c:pt>
                <c:pt idx="2">
                  <c:v>8634.2999999999993</c:v>
                </c:pt>
                <c:pt idx="3">
                  <c:v>9106.9</c:v>
                </c:pt>
                <c:pt idx="4">
                  <c:v>9687.4999999999982</c:v>
                </c:pt>
                <c:pt idx="5">
                  <c:v>10421.29999999999</c:v>
                </c:pt>
                <c:pt idx="6">
                  <c:v>11679.29999999999</c:v>
                </c:pt>
                <c:pt idx="7">
                  <c:v>12989.899999999991</c:v>
                </c:pt>
                <c:pt idx="8">
                  <c:v>14530.099999999973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9.9930782650919908E-3</c:v>
                </c:pt>
                <c:pt idx="1">
                  <c:v>1.2353665057761719E-2</c:v>
                </c:pt>
                <c:pt idx="2">
                  <c:v>1.4680170264027737E-2</c:v>
                </c:pt>
                <c:pt idx="3">
                  <c:v>1.5152487930839271E-2</c:v>
                </c:pt>
                <c:pt idx="4">
                  <c:v>1.6839090034764373E-2</c:v>
                </c:pt>
                <c:pt idx="5">
                  <c:v>1.7965903737915248E-2</c:v>
                </c:pt>
                <c:pt idx="6">
                  <c:v>1.937645496518425E-2</c:v>
                </c:pt>
                <c:pt idx="7">
                  <c:v>1.9906547631885457E-2</c:v>
                </c:pt>
                <c:pt idx="8">
                  <c:v>2.1415726446368282E-2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1499.655677284763</c:v>
                </c:pt>
                <c:pt idx="2">
                  <c:v>7.6218209589794199</c:v>
                </c:pt>
                <c:pt idx="3">
                  <c:v>4.2628628732210272</c:v>
                </c:pt>
                <c:pt idx="4">
                  <c:v>270.18526371602468</c:v>
                </c:pt>
                <c:pt idx="5">
                  <c:v>273.25670802746373</c:v>
                </c:pt>
                <c:pt idx="7">
                  <c:v>188.22015399627884</c:v>
                </c:pt>
                <c:pt idx="8">
                  <c:v>15.607390065676693</c:v>
                </c:pt>
                <c:pt idx="9">
                  <c:v>0</c:v>
                </c:pt>
                <c:pt idx="10">
                  <c:v>14.701899131041566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1511.5403611169636</c:v>
                </c:pt>
                <c:pt idx="4" formatCode="#,##0">
                  <c:v>270.18526371602468</c:v>
                </c:pt>
                <c:pt idx="5" formatCode="#,##0">
                  <c:v>273.25670802746373</c:v>
                </c:pt>
                <c:pt idx="6" formatCode="#,##0">
                  <c:v>203.82754406195554</c:v>
                </c:pt>
                <c:pt idx="10" formatCode="#,##0">
                  <c:v>14.701899131041566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2040</c:v>
                </c:pt>
                <c:pt idx="1">
                  <c:v>2204</c:v>
                </c:pt>
                <c:pt idx="2">
                  <c:v>2377</c:v>
                </c:pt>
                <c:pt idx="3">
                  <c:v>2481</c:v>
                </c:pt>
                <c:pt idx="4">
                  <c:v>2610</c:v>
                </c:pt>
                <c:pt idx="5">
                  <c:v>2773</c:v>
                </c:pt>
                <c:pt idx="6">
                  <c:v>3043</c:v>
                </c:pt>
                <c:pt idx="7">
                  <c:v>3309</c:v>
                </c:pt>
                <c:pt idx="8">
                  <c:v>3654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1260198.1354023432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26988.05853599996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505850.23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505850.23</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26988.05853599996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排出量比較シート!$DN$21:$DN$50</c:f>
              <c:numCache>
                <c:formatCode>0.0%;;</c:formatCode>
                <c:ptCount val="30"/>
                <c:pt idx="0">
                  <c:v>0.69</c:v>
                </c:pt>
                <c:pt idx="1">
                  <c:v>0.02</c:v>
                </c:pt>
                <c:pt idx="2">
                  <c:v>0.87</c:v>
                </c:pt>
                <c:pt idx="3">
                  <c:v>0</c:v>
                </c:pt>
                <c:pt idx="4">
                  <c:v>0.56000000000000005</c:v>
                </c:pt>
                <c:pt idx="5">
                  <c:v>0.7</c:v>
                </c:pt>
                <c:pt idx="6">
                  <c:v>0.94</c:v>
                </c:pt>
                <c:pt idx="7">
                  <c:v>0.93</c:v>
                </c:pt>
                <c:pt idx="8">
                  <c:v>0</c:v>
                </c:pt>
                <c:pt idx="9">
                  <c:v>0.87</c:v>
                </c:pt>
                <c:pt idx="10">
                  <c:v>0.9</c:v>
                </c:pt>
                <c:pt idx="11">
                  <c:v>0.05</c:v>
                </c:pt>
                <c:pt idx="12">
                  <c:v>0</c:v>
                </c:pt>
                <c:pt idx="13">
                  <c:v>0.15</c:v>
                </c:pt>
                <c:pt idx="14">
                  <c:v>0.68</c:v>
                </c:pt>
                <c:pt idx="15">
                  <c:v>0.91</c:v>
                </c:pt>
                <c:pt idx="16">
                  <c:v>0.32</c:v>
                </c:pt>
                <c:pt idx="17">
                  <c:v>0.56999999999999995</c:v>
                </c:pt>
                <c:pt idx="18">
                  <c:v>0.93</c:v>
                </c:pt>
                <c:pt idx="19">
                  <c:v>0.99</c:v>
                </c:pt>
                <c:pt idx="20">
                  <c:v>0.95</c:v>
                </c:pt>
                <c:pt idx="21">
                  <c:v>0.16</c:v>
                </c:pt>
                <c:pt idx="22">
                  <c:v>0.82</c:v>
                </c:pt>
                <c:pt idx="23">
                  <c:v>0.7</c:v>
                </c:pt>
                <c:pt idx="24">
                  <c:v>0.95</c:v>
                </c:pt>
                <c:pt idx="25">
                  <c:v>0.8</c:v>
                </c:pt>
                <c:pt idx="26">
                  <c:v>0.67</c:v>
                </c:pt>
                <c:pt idx="27">
                  <c:v>0.72</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排出量比較シート!$DQ$21:$DQ$50</c:f>
              <c:numCache>
                <c:formatCode>0.0%;;</c:formatCode>
                <c:ptCount val="30"/>
                <c:pt idx="0">
                  <c:v>0.31</c:v>
                </c:pt>
                <c:pt idx="1">
                  <c:v>0.98</c:v>
                </c:pt>
                <c:pt idx="2">
                  <c:v>0.13</c:v>
                </c:pt>
                <c:pt idx="3">
                  <c:v>0.99</c:v>
                </c:pt>
                <c:pt idx="4">
                  <c:v>0.44</c:v>
                </c:pt>
                <c:pt idx="5">
                  <c:v>0.28999999999999998</c:v>
                </c:pt>
                <c:pt idx="6">
                  <c:v>0.06</c:v>
                </c:pt>
                <c:pt idx="7">
                  <c:v>0.05</c:v>
                </c:pt>
                <c:pt idx="8">
                  <c:v>1</c:v>
                </c:pt>
                <c:pt idx="9">
                  <c:v>0.13</c:v>
                </c:pt>
                <c:pt idx="10">
                  <c:v>0.1</c:v>
                </c:pt>
                <c:pt idx="11">
                  <c:v>0.95</c:v>
                </c:pt>
                <c:pt idx="12">
                  <c:v>1</c:v>
                </c:pt>
                <c:pt idx="13">
                  <c:v>0.85</c:v>
                </c:pt>
                <c:pt idx="14">
                  <c:v>0.32</c:v>
                </c:pt>
                <c:pt idx="15">
                  <c:v>0.09</c:v>
                </c:pt>
                <c:pt idx="16">
                  <c:v>0.37</c:v>
                </c:pt>
                <c:pt idx="17">
                  <c:v>0.43</c:v>
                </c:pt>
                <c:pt idx="18">
                  <c:v>7.0000000000000007E-2</c:v>
                </c:pt>
                <c:pt idx="19">
                  <c:v>0.01</c:v>
                </c:pt>
                <c:pt idx="20">
                  <c:v>0.05</c:v>
                </c:pt>
                <c:pt idx="21">
                  <c:v>0.84</c:v>
                </c:pt>
                <c:pt idx="22">
                  <c:v>0.18</c:v>
                </c:pt>
                <c:pt idx="23">
                  <c:v>0.3</c:v>
                </c:pt>
                <c:pt idx="24">
                  <c:v>0.05</c:v>
                </c:pt>
                <c:pt idx="25">
                  <c:v>0.2</c:v>
                </c:pt>
                <c:pt idx="26">
                  <c:v>0.33</c:v>
                </c:pt>
                <c:pt idx="27">
                  <c:v>0.28000000000000003</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排出量比較シート!$DR$21:$DR$50</c:f>
              <c:numCache>
                <c:formatCode>0.0%;;</c:formatCode>
                <c:ptCount val="30"/>
                <c:pt idx="0">
                  <c:v>0</c:v>
                </c:pt>
                <c:pt idx="1">
                  <c:v>0</c:v>
                </c:pt>
                <c:pt idx="2">
                  <c:v>0</c:v>
                </c:pt>
                <c:pt idx="3">
                  <c:v>0.01</c:v>
                </c:pt>
                <c:pt idx="4">
                  <c:v>0</c:v>
                </c:pt>
                <c:pt idx="5">
                  <c:v>0</c:v>
                </c:pt>
                <c:pt idx="6">
                  <c:v>0</c:v>
                </c:pt>
                <c:pt idx="7">
                  <c:v>0.01</c:v>
                </c:pt>
                <c:pt idx="8">
                  <c:v>0</c:v>
                </c:pt>
                <c:pt idx="9">
                  <c:v>0</c:v>
                </c:pt>
                <c:pt idx="10">
                  <c:v>0</c:v>
                </c:pt>
                <c:pt idx="11">
                  <c:v>0</c:v>
                </c:pt>
                <c:pt idx="12">
                  <c:v>0</c:v>
                </c:pt>
                <c:pt idx="13">
                  <c:v>0</c:v>
                </c:pt>
                <c:pt idx="14">
                  <c:v>0</c:v>
                </c:pt>
                <c:pt idx="15">
                  <c:v>0</c:v>
                </c:pt>
                <c:pt idx="16">
                  <c:v>0.31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排出量比較シート!$DF$21:$DF$50</c:f>
              <c:numCache>
                <c:formatCode>#,##0;;</c:formatCode>
                <c:ptCount val="30"/>
                <c:pt idx="0">
                  <c:v>10</c:v>
                </c:pt>
                <c:pt idx="1">
                  <c:v>2</c:v>
                </c:pt>
                <c:pt idx="2">
                  <c:v>8</c:v>
                </c:pt>
                <c:pt idx="3">
                  <c:v>0</c:v>
                </c:pt>
                <c:pt idx="4">
                  <c:v>7</c:v>
                </c:pt>
                <c:pt idx="5">
                  <c:v>28</c:v>
                </c:pt>
                <c:pt idx="6">
                  <c:v>41</c:v>
                </c:pt>
                <c:pt idx="7">
                  <c:v>25</c:v>
                </c:pt>
                <c:pt idx="8">
                  <c:v>0</c:v>
                </c:pt>
                <c:pt idx="9">
                  <c:v>43</c:v>
                </c:pt>
                <c:pt idx="10">
                  <c:v>22</c:v>
                </c:pt>
                <c:pt idx="11">
                  <c:v>1</c:v>
                </c:pt>
                <c:pt idx="12">
                  <c:v>0</c:v>
                </c:pt>
                <c:pt idx="13">
                  <c:v>2</c:v>
                </c:pt>
                <c:pt idx="14">
                  <c:v>21</c:v>
                </c:pt>
                <c:pt idx="15">
                  <c:v>16</c:v>
                </c:pt>
                <c:pt idx="16">
                  <c:v>8</c:v>
                </c:pt>
                <c:pt idx="17">
                  <c:v>5</c:v>
                </c:pt>
                <c:pt idx="18">
                  <c:v>19</c:v>
                </c:pt>
                <c:pt idx="19">
                  <c:v>26</c:v>
                </c:pt>
                <c:pt idx="20">
                  <c:v>25</c:v>
                </c:pt>
                <c:pt idx="21">
                  <c:v>1</c:v>
                </c:pt>
                <c:pt idx="22">
                  <c:v>20</c:v>
                </c:pt>
                <c:pt idx="23">
                  <c:v>10</c:v>
                </c:pt>
                <c:pt idx="24">
                  <c:v>28</c:v>
                </c:pt>
                <c:pt idx="25">
                  <c:v>7</c:v>
                </c:pt>
                <c:pt idx="26">
                  <c:v>14</c:v>
                </c:pt>
                <c:pt idx="27">
                  <c:v>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排出量比較シート!$DI$21:$DI$50</c:f>
              <c:numCache>
                <c:formatCode>#,##0;;</c:formatCode>
                <c:ptCount val="30"/>
                <c:pt idx="0">
                  <c:v>4</c:v>
                </c:pt>
                <c:pt idx="1">
                  <c:v>30</c:v>
                </c:pt>
                <c:pt idx="2">
                  <c:v>7</c:v>
                </c:pt>
                <c:pt idx="3">
                  <c:v>46</c:v>
                </c:pt>
                <c:pt idx="4">
                  <c:v>4</c:v>
                </c:pt>
                <c:pt idx="5">
                  <c:v>16</c:v>
                </c:pt>
                <c:pt idx="6">
                  <c:v>5</c:v>
                </c:pt>
                <c:pt idx="7">
                  <c:v>13</c:v>
                </c:pt>
                <c:pt idx="8">
                  <c:v>4</c:v>
                </c:pt>
                <c:pt idx="9">
                  <c:v>6</c:v>
                </c:pt>
                <c:pt idx="10">
                  <c:v>7</c:v>
                </c:pt>
                <c:pt idx="11">
                  <c:v>4</c:v>
                </c:pt>
                <c:pt idx="12">
                  <c:v>12</c:v>
                </c:pt>
                <c:pt idx="13">
                  <c:v>4</c:v>
                </c:pt>
                <c:pt idx="14">
                  <c:v>7</c:v>
                </c:pt>
                <c:pt idx="15">
                  <c:v>6</c:v>
                </c:pt>
                <c:pt idx="16">
                  <c:v>9</c:v>
                </c:pt>
                <c:pt idx="17">
                  <c:v>3</c:v>
                </c:pt>
                <c:pt idx="18">
                  <c:v>6</c:v>
                </c:pt>
                <c:pt idx="19">
                  <c:v>5</c:v>
                </c:pt>
                <c:pt idx="20">
                  <c:v>7</c:v>
                </c:pt>
                <c:pt idx="21">
                  <c:v>9</c:v>
                </c:pt>
                <c:pt idx="22">
                  <c:v>5</c:v>
                </c:pt>
                <c:pt idx="23">
                  <c:v>3</c:v>
                </c:pt>
                <c:pt idx="24">
                  <c:v>4</c:v>
                </c:pt>
                <c:pt idx="25">
                  <c:v>5</c:v>
                </c:pt>
                <c:pt idx="26">
                  <c:v>11</c:v>
                </c:pt>
                <c:pt idx="27">
                  <c:v>5</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排出量比較シート!$DJ$21:$DJ$50</c:f>
              <c:numCache>
                <c:formatCode>#,##0;;</c:formatCode>
                <c:ptCount val="30"/>
                <c:pt idx="0">
                  <c:v>0</c:v>
                </c:pt>
                <c:pt idx="1">
                  <c:v>2</c:v>
                </c:pt>
                <c:pt idx="2">
                  <c:v>0</c:v>
                </c:pt>
                <c:pt idx="3">
                  <c:v>5</c:v>
                </c:pt>
                <c:pt idx="4">
                  <c:v>0</c:v>
                </c:pt>
                <c:pt idx="5">
                  <c:v>0</c:v>
                </c:pt>
                <c:pt idx="6">
                  <c:v>0</c:v>
                </c:pt>
                <c:pt idx="7">
                  <c:v>2</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排出量比較シート!$DL$21:$DL$50</c:f>
              <c:numCache>
                <c:formatCode>#,##0;;</c:formatCode>
                <c:ptCount val="30"/>
                <c:pt idx="0">
                  <c:v>14</c:v>
                </c:pt>
                <c:pt idx="1">
                  <c:v>34</c:v>
                </c:pt>
                <c:pt idx="2">
                  <c:v>15</c:v>
                </c:pt>
                <c:pt idx="3">
                  <c:v>51</c:v>
                </c:pt>
                <c:pt idx="4">
                  <c:v>11</c:v>
                </c:pt>
                <c:pt idx="5">
                  <c:v>45</c:v>
                </c:pt>
                <c:pt idx="6">
                  <c:v>46</c:v>
                </c:pt>
                <c:pt idx="7">
                  <c:v>41</c:v>
                </c:pt>
                <c:pt idx="8">
                  <c:v>4</c:v>
                </c:pt>
                <c:pt idx="9">
                  <c:v>49</c:v>
                </c:pt>
                <c:pt idx="10">
                  <c:v>29</c:v>
                </c:pt>
                <c:pt idx="11">
                  <c:v>5</c:v>
                </c:pt>
                <c:pt idx="12">
                  <c:v>12</c:v>
                </c:pt>
                <c:pt idx="13">
                  <c:v>6</c:v>
                </c:pt>
                <c:pt idx="14">
                  <c:v>28</c:v>
                </c:pt>
                <c:pt idx="15">
                  <c:v>22</c:v>
                </c:pt>
                <c:pt idx="16">
                  <c:v>18</c:v>
                </c:pt>
                <c:pt idx="17">
                  <c:v>8</c:v>
                </c:pt>
                <c:pt idx="18">
                  <c:v>25</c:v>
                </c:pt>
                <c:pt idx="19">
                  <c:v>31</c:v>
                </c:pt>
                <c:pt idx="20">
                  <c:v>32</c:v>
                </c:pt>
                <c:pt idx="21">
                  <c:v>10</c:v>
                </c:pt>
                <c:pt idx="22">
                  <c:v>25</c:v>
                </c:pt>
                <c:pt idx="23">
                  <c:v>13</c:v>
                </c:pt>
                <c:pt idx="24">
                  <c:v>32</c:v>
                </c:pt>
                <c:pt idx="25">
                  <c:v>12</c:v>
                </c:pt>
                <c:pt idx="26">
                  <c:v>25</c:v>
                </c:pt>
                <c:pt idx="27">
                  <c:v>9</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排出量比較シート!$CX$21:$CX$50</c:f>
              <c:numCache>
                <c:formatCode>[=0]#;[&lt;1]0.00;#,##0</c:formatCode>
                <c:ptCount val="30"/>
                <c:pt idx="0">
                  <c:v>131.173</c:v>
                </c:pt>
                <c:pt idx="1">
                  <c:v>6.6669999999999998</c:v>
                </c:pt>
                <c:pt idx="2">
                  <c:v>387.67700000000002</c:v>
                </c:pt>
                <c:pt idx="3">
                  <c:v>0</c:v>
                </c:pt>
                <c:pt idx="4">
                  <c:v>35.399000000000001</c:v>
                </c:pt>
                <c:pt idx="5">
                  <c:v>285.024</c:v>
                </c:pt>
                <c:pt idx="6">
                  <c:v>564.13</c:v>
                </c:pt>
                <c:pt idx="7">
                  <c:v>3255.145</c:v>
                </c:pt>
                <c:pt idx="8">
                  <c:v>0</c:v>
                </c:pt>
                <c:pt idx="9">
                  <c:v>348.18099999999998</c:v>
                </c:pt>
                <c:pt idx="10">
                  <c:v>613.11300000000006</c:v>
                </c:pt>
                <c:pt idx="11">
                  <c:v>2.7639999999999998</c:v>
                </c:pt>
                <c:pt idx="12">
                  <c:v>0</c:v>
                </c:pt>
                <c:pt idx="13">
                  <c:v>7.6840000000000002</c:v>
                </c:pt>
                <c:pt idx="14">
                  <c:v>130.041</c:v>
                </c:pt>
                <c:pt idx="15">
                  <c:v>176.321</c:v>
                </c:pt>
                <c:pt idx="16">
                  <c:v>61.469000000000001</c:v>
                </c:pt>
                <c:pt idx="17">
                  <c:v>55.793999999999997</c:v>
                </c:pt>
                <c:pt idx="18">
                  <c:v>406.79399999999998</c:v>
                </c:pt>
                <c:pt idx="19">
                  <c:v>1621.5350000000001</c:v>
                </c:pt>
                <c:pt idx="20">
                  <c:v>1415.942</c:v>
                </c:pt>
                <c:pt idx="21">
                  <c:v>17.731000000000002</c:v>
                </c:pt>
                <c:pt idx="22">
                  <c:v>186.65199999999999</c:v>
                </c:pt>
                <c:pt idx="23">
                  <c:v>162.72900000000001</c:v>
                </c:pt>
                <c:pt idx="24">
                  <c:v>377.363</c:v>
                </c:pt>
                <c:pt idx="25">
                  <c:v>73.763000000000005</c:v>
                </c:pt>
                <c:pt idx="26">
                  <c:v>152.49100000000001</c:v>
                </c:pt>
                <c:pt idx="27">
                  <c:v>66.572000000000003</c:v>
                </c:pt>
                <c:pt idx="28">
                  <c:v>253.084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排出量比較シート!$CY$21:$CY$50</c:f>
              <c:numCache>
                <c:formatCode>[=0]#;[&lt;1]0.00;#,##0</c:formatCode>
                <c:ptCount val="30"/>
                <c:pt idx="0">
                  <c:v>0</c:v>
                </c:pt>
                <c:pt idx="1">
                  <c:v>0</c:v>
                </c:pt>
                <c:pt idx="2">
                  <c:v>0</c:v>
                </c:pt>
                <c:pt idx="3">
                  <c:v>0</c:v>
                </c:pt>
                <c:pt idx="4">
                  <c:v>0</c:v>
                </c:pt>
                <c:pt idx="5">
                  <c:v>4.6369999999999996</c:v>
                </c:pt>
                <c:pt idx="6">
                  <c:v>0</c:v>
                </c:pt>
                <c:pt idx="7">
                  <c:v>29.888000000000002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排出量比較シート!$DA$21:$DA$50</c:f>
              <c:numCache>
                <c:formatCode>[=0]#;[&lt;1]0.00;#,##0</c:formatCode>
                <c:ptCount val="30"/>
                <c:pt idx="0">
                  <c:v>58.748000000000005</c:v>
                </c:pt>
                <c:pt idx="1">
                  <c:v>333.92200000000003</c:v>
                </c:pt>
                <c:pt idx="2">
                  <c:v>55.456999999999994</c:v>
                </c:pt>
                <c:pt idx="3">
                  <c:v>339.803</c:v>
                </c:pt>
                <c:pt idx="4">
                  <c:v>27.466999999999999</c:v>
                </c:pt>
                <c:pt idx="5">
                  <c:v>118.21299999999999</c:v>
                </c:pt>
                <c:pt idx="6">
                  <c:v>37.481000000000002</c:v>
                </c:pt>
                <c:pt idx="7">
                  <c:v>182.60500000000002</c:v>
                </c:pt>
                <c:pt idx="8">
                  <c:v>43.579000000000001</c:v>
                </c:pt>
                <c:pt idx="9">
                  <c:v>51.073999999999998</c:v>
                </c:pt>
                <c:pt idx="10">
                  <c:v>66.367999999999995</c:v>
                </c:pt>
                <c:pt idx="11">
                  <c:v>53.936999999999998</c:v>
                </c:pt>
                <c:pt idx="12">
                  <c:v>55.44700000000001</c:v>
                </c:pt>
                <c:pt idx="13">
                  <c:v>45.153999999999996</c:v>
                </c:pt>
                <c:pt idx="14">
                  <c:v>60.051999999999992</c:v>
                </c:pt>
                <c:pt idx="15">
                  <c:v>17.914999999999999</c:v>
                </c:pt>
                <c:pt idx="16">
                  <c:v>70.25800000000001</c:v>
                </c:pt>
                <c:pt idx="17">
                  <c:v>42.563000000000002</c:v>
                </c:pt>
                <c:pt idx="18">
                  <c:v>30.552</c:v>
                </c:pt>
                <c:pt idx="19">
                  <c:v>23.522000000000002</c:v>
                </c:pt>
                <c:pt idx="20">
                  <c:v>66.930000000000007</c:v>
                </c:pt>
                <c:pt idx="21">
                  <c:v>90.266000000000005</c:v>
                </c:pt>
                <c:pt idx="22">
                  <c:v>41.064999999999998</c:v>
                </c:pt>
                <c:pt idx="23">
                  <c:v>69.527999999999992</c:v>
                </c:pt>
                <c:pt idx="24">
                  <c:v>19.384999999999998</c:v>
                </c:pt>
                <c:pt idx="25">
                  <c:v>18.437999999999999</c:v>
                </c:pt>
                <c:pt idx="26">
                  <c:v>75.962999999999994</c:v>
                </c:pt>
                <c:pt idx="27">
                  <c:v>25.704000000000001</c:v>
                </c:pt>
                <c:pt idx="28">
                  <c:v>71.498999999999995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排出量比較シート!$DB$21:$DB$50</c:f>
              <c:numCache>
                <c:formatCode>[=0]#;[&lt;1]0.00;#,##0</c:formatCode>
                <c:ptCount val="30"/>
                <c:pt idx="0">
                  <c:v>0</c:v>
                </c:pt>
                <c:pt idx="1">
                  <c:v>0.79400000000000004</c:v>
                </c:pt>
                <c:pt idx="2">
                  <c:v>0</c:v>
                </c:pt>
                <c:pt idx="3">
                  <c:v>4.4939999999999998</c:v>
                </c:pt>
                <c:pt idx="4">
                  <c:v>0</c:v>
                </c:pt>
                <c:pt idx="5">
                  <c:v>0</c:v>
                </c:pt>
                <c:pt idx="6">
                  <c:v>0</c:v>
                </c:pt>
                <c:pt idx="7">
                  <c:v>28.931999999999999</c:v>
                </c:pt>
                <c:pt idx="8">
                  <c:v>0</c:v>
                </c:pt>
                <c:pt idx="9">
                  <c:v>0</c:v>
                </c:pt>
                <c:pt idx="10">
                  <c:v>0</c:v>
                </c:pt>
                <c:pt idx="11">
                  <c:v>0</c:v>
                </c:pt>
                <c:pt idx="12">
                  <c:v>0</c:v>
                </c:pt>
                <c:pt idx="13">
                  <c:v>0</c:v>
                </c:pt>
                <c:pt idx="14">
                  <c:v>0</c:v>
                </c:pt>
                <c:pt idx="15">
                  <c:v>0</c:v>
                </c:pt>
                <c:pt idx="16">
                  <c:v>58.652000000000001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排出量比較シート!$DD$21:$DD$50</c:f>
              <c:numCache>
                <c:formatCode>[=0]#;[&lt;1]0.00;#,##0</c:formatCode>
                <c:ptCount val="30"/>
                <c:pt idx="0">
                  <c:v>189.92099999999999</c:v>
                </c:pt>
                <c:pt idx="1">
                  <c:v>341.38299999999998</c:v>
                </c:pt>
                <c:pt idx="2">
                  <c:v>443.13400000000001</c:v>
                </c:pt>
                <c:pt idx="3">
                  <c:v>344.29700000000003</c:v>
                </c:pt>
                <c:pt idx="4">
                  <c:v>62.866</c:v>
                </c:pt>
                <c:pt idx="5">
                  <c:v>407.87400000000002</c:v>
                </c:pt>
                <c:pt idx="6">
                  <c:v>601.61099999999999</c:v>
                </c:pt>
                <c:pt idx="7">
                  <c:v>3496.5699999999997</c:v>
                </c:pt>
                <c:pt idx="8">
                  <c:v>43.579000000000001</c:v>
                </c:pt>
                <c:pt idx="9">
                  <c:v>399.255</c:v>
                </c:pt>
                <c:pt idx="10">
                  <c:v>679.48099999999999</c:v>
                </c:pt>
                <c:pt idx="11">
                  <c:v>56.701000000000001</c:v>
                </c:pt>
                <c:pt idx="12">
                  <c:v>55.44700000000001</c:v>
                </c:pt>
                <c:pt idx="13">
                  <c:v>52.837999999999994</c:v>
                </c:pt>
                <c:pt idx="14">
                  <c:v>190.09299999999999</c:v>
                </c:pt>
                <c:pt idx="15">
                  <c:v>194.23599999999999</c:v>
                </c:pt>
                <c:pt idx="16">
                  <c:v>190.37900000000002</c:v>
                </c:pt>
                <c:pt idx="17">
                  <c:v>98.356999999999999</c:v>
                </c:pt>
                <c:pt idx="18">
                  <c:v>437.346</c:v>
                </c:pt>
                <c:pt idx="19">
                  <c:v>1645.057</c:v>
                </c:pt>
                <c:pt idx="20">
                  <c:v>1482.8720000000001</c:v>
                </c:pt>
                <c:pt idx="21">
                  <c:v>107.99700000000001</c:v>
                </c:pt>
                <c:pt idx="22">
                  <c:v>227.71699999999998</c:v>
                </c:pt>
                <c:pt idx="23">
                  <c:v>232.25700000000001</c:v>
                </c:pt>
                <c:pt idx="24">
                  <c:v>396.74799999999999</c:v>
                </c:pt>
                <c:pt idx="25">
                  <c:v>92.201000000000008</c:v>
                </c:pt>
                <c:pt idx="26">
                  <c:v>228.45400000000001</c:v>
                </c:pt>
                <c:pt idx="27">
                  <c:v>92.27600000000001</c:v>
                </c:pt>
                <c:pt idx="28">
                  <c:v>324.58299999999997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排出量比較シート!$CU$21:$CU$50</c:f>
              <c:numCache>
                <c:formatCode>\(0%\);;</c:formatCode>
                <c:ptCount val="30"/>
                <c:pt idx="0">
                  <c:v>0.29999106297326833</c:v>
                </c:pt>
                <c:pt idx="1">
                  <c:v>0.54361432650035268</c:v>
                </c:pt>
                <c:pt idx="2">
                  <c:v>0.15116141927106524</c:v>
                </c:pt>
                <c:pt idx="3">
                  <c:v>0.197979501347813</c:v>
                </c:pt>
                <c:pt idx="4">
                  <c:v>0.17268958124867911</c:v>
                </c:pt>
                <c:pt idx="5">
                  <c:v>0.25852123336967897</c:v>
                </c:pt>
                <c:pt idx="6">
                  <c:v>0.14046370074627085</c:v>
                </c:pt>
                <c:pt idx="7">
                  <c:v>0.54775779532454083</c:v>
                </c:pt>
                <c:pt idx="8">
                  <c:v>0.21146655122055646</c:v>
                </c:pt>
                <c:pt idx="9">
                  <c:v>0.22884387767386075</c:v>
                </c:pt>
                <c:pt idx="10">
                  <c:v>0.21846125762242447</c:v>
                </c:pt>
                <c:pt idx="11">
                  <c:v>0.31279710727019483</c:v>
                </c:pt>
                <c:pt idx="12">
                  <c:v>8.5700851906721456E-2</c:v>
                </c:pt>
                <c:pt idx="13">
                  <c:v>0.31373617234921303</c:v>
                </c:pt>
                <c:pt idx="14">
                  <c:v>0.2859959786222307</c:v>
                </c:pt>
                <c:pt idx="15">
                  <c:v>9.9337240847497468E-2</c:v>
                </c:pt>
                <c:pt idx="16">
                  <c:v>0.16387016407317828</c:v>
                </c:pt>
                <c:pt idx="17">
                  <c:v>0.25883743745812643</c:v>
                </c:pt>
                <c:pt idx="18">
                  <c:v>0.14432338973429709</c:v>
                </c:pt>
                <c:pt idx="19">
                  <c:v>9.4378923434874321E-2</c:v>
                </c:pt>
                <c:pt idx="20">
                  <c:v>0.22276488809894004</c:v>
                </c:pt>
                <c:pt idx="21">
                  <c:v>0.548860725665136</c:v>
                </c:pt>
                <c:pt idx="22">
                  <c:v>0.15649224165058095</c:v>
                </c:pt>
                <c:pt idx="23">
                  <c:v>0.43492130173677118</c:v>
                </c:pt>
                <c:pt idx="24">
                  <c:v>9.8921496996046201E-2</c:v>
                </c:pt>
                <c:pt idx="25">
                  <c:v>5.6956736394909106E-2</c:v>
                </c:pt>
                <c:pt idx="26">
                  <c:v>0.28783213895116544</c:v>
                </c:pt>
                <c:pt idx="27">
                  <c:v>0.18341193997398328</c:v>
                </c:pt>
                <c:pt idx="28">
                  <c:v>0.40494724631366757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排出量比較シート!$CM$21:$CM$50</c:f>
              <c:numCache>
                <c:formatCode>\(0%\);;</c:formatCode>
                <c:ptCount val="30"/>
                <c:pt idx="0">
                  <c:v>0.63629584962587082</c:v>
                </c:pt>
                <c:pt idx="1">
                  <c:v>0.11959789916340423</c:v>
                </c:pt>
                <c:pt idx="2">
                  <c:v>1</c:v>
                </c:pt>
                <c:pt idx="3">
                  <c:v>0</c:v>
                </c:pt>
                <c:pt idx="4">
                  <c:v>0.34811158597661257</c:v>
                </c:pt>
                <c:pt idx="5">
                  <c:v>0.326340473574318</c:v>
                </c:pt>
                <c:pt idx="6">
                  <c:v>0.46862849879673379</c:v>
                </c:pt>
                <c:pt idx="7">
                  <c:v>1</c:v>
                </c:pt>
                <c:pt idx="8">
                  <c:v>0</c:v>
                </c:pt>
                <c:pt idx="9">
                  <c:v>0.64264383364432043</c:v>
                </c:pt>
                <c:pt idx="10">
                  <c:v>0.21635369947577585</c:v>
                </c:pt>
                <c:pt idx="11">
                  <c:v>1.6632890480756175E-2</c:v>
                </c:pt>
                <c:pt idx="12">
                  <c:v>0</c:v>
                </c:pt>
                <c:pt idx="13">
                  <c:v>0.35415200929964863</c:v>
                </c:pt>
                <c:pt idx="14">
                  <c:v>0.1763818780933864</c:v>
                </c:pt>
                <c:pt idx="15">
                  <c:v>0.15966610266846612</c:v>
                </c:pt>
                <c:pt idx="16">
                  <c:v>0.30959253761513095</c:v>
                </c:pt>
                <c:pt idx="17">
                  <c:v>0.91213885095212632</c:v>
                </c:pt>
                <c:pt idx="18">
                  <c:v>0.27975328440704234</c:v>
                </c:pt>
                <c:pt idx="19">
                  <c:v>1</c:v>
                </c:pt>
                <c:pt idx="20">
                  <c:v>0.54288485376591178</c:v>
                </c:pt>
                <c:pt idx="21">
                  <c:v>0.69758587853896259</c:v>
                </c:pt>
                <c:pt idx="22">
                  <c:v>0.56520451312906372</c:v>
                </c:pt>
                <c:pt idx="23">
                  <c:v>1</c:v>
                </c:pt>
                <c:pt idx="24">
                  <c:v>0.28762986889574577</c:v>
                </c:pt>
                <c:pt idx="25">
                  <c:v>9.8698264569480068E-2</c:v>
                </c:pt>
                <c:pt idx="26">
                  <c:v>0.18734660909554127</c:v>
                </c:pt>
                <c:pt idx="27">
                  <c:v>0.60894828577538074</c:v>
                </c:pt>
                <c:pt idx="28">
                  <c:v>0.46074044372949818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排出量比較シート!$BV$21:$BV$50</c:f>
              <c:numCache>
                <c:formatCode>0%</c:formatCode>
                <c:ptCount val="30"/>
                <c:pt idx="0">
                  <c:v>0.22294790468251791</c:v>
                </c:pt>
                <c:pt idx="1">
                  <c:v>5.1867183802305108E-2</c:v>
                </c:pt>
                <c:pt idx="2">
                  <c:v>0.18821849493522871</c:v>
                </c:pt>
                <c:pt idx="3">
                  <c:v>2.4873458709864089E-2</c:v>
                </c:pt>
                <c:pt idx="4">
                  <c:v>0.13629519073968144</c:v>
                </c:pt>
                <c:pt idx="5">
                  <c:v>0.45422725070576481</c:v>
                </c:pt>
                <c:pt idx="6">
                  <c:v>0.55557922492840883</c:v>
                </c:pt>
                <c:pt idx="7">
                  <c:v>0.45673572732620121</c:v>
                </c:pt>
                <c:pt idx="8">
                  <c:v>8.1543404877436609E-2</c:v>
                </c:pt>
                <c:pt idx="9">
                  <c:v>0.37853205663150802</c:v>
                </c:pt>
                <c:pt idx="10">
                  <c:v>0.73964929263957124</c:v>
                </c:pt>
                <c:pt idx="11">
                  <c:v>0.23191417459072386</c:v>
                </c:pt>
                <c:pt idx="12">
                  <c:v>5.4802973807344467E-2</c:v>
                </c:pt>
                <c:pt idx="13">
                  <c:v>4.0556459398239035E-2</c:v>
                </c:pt>
                <c:pt idx="14">
                  <c:v>0.53479424650675322</c:v>
                </c:pt>
                <c:pt idx="15">
                  <c:v>0.66543490521621118</c:v>
                </c:pt>
                <c:pt idx="16">
                  <c:v>0.15013919947016974</c:v>
                </c:pt>
                <c:pt idx="17">
                  <c:v>0.10413748875483253</c:v>
                </c:pt>
                <c:pt idx="18">
                  <c:v>0.64146630646592517</c:v>
                </c:pt>
                <c:pt idx="19">
                  <c:v>0.39752876483314686</c:v>
                </c:pt>
                <c:pt idx="20">
                  <c:v>0.74676230503082552</c:v>
                </c:pt>
                <c:pt idx="21">
                  <c:v>4.7780941367247476E-2</c:v>
                </c:pt>
                <c:pt idx="22">
                  <c:v>0.28406932181180411</c:v>
                </c:pt>
                <c:pt idx="23">
                  <c:v>0.19046805703736649</c:v>
                </c:pt>
                <c:pt idx="24">
                  <c:v>0.65057405682495473</c:v>
                </c:pt>
                <c:pt idx="25">
                  <c:v>0.43496414243642884</c:v>
                </c:pt>
                <c:pt idx="26">
                  <c:v>0.52432833752221619</c:v>
                </c:pt>
                <c:pt idx="27">
                  <c:v>0.18295084249321389</c:v>
                </c:pt>
                <c:pt idx="28">
                  <c:v>0.4326355010761595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排出量比較シート!$BZ$21:$BZ$50</c:f>
              <c:numCache>
                <c:formatCode>0%</c:formatCode>
                <c:ptCount val="30"/>
                <c:pt idx="0">
                  <c:v>0.21178870932352603</c:v>
                </c:pt>
                <c:pt idx="1">
                  <c:v>0.57153114671784588</c:v>
                </c:pt>
                <c:pt idx="2">
                  <c:v>0.28401070775839182</c:v>
                </c:pt>
                <c:pt idx="3">
                  <c:v>0.75790989237332229</c:v>
                </c:pt>
                <c:pt idx="4">
                  <c:v>0.21318326389642109</c:v>
                </c:pt>
                <c:pt idx="5">
                  <c:v>0.23400391263867651</c:v>
                </c:pt>
                <c:pt idx="6">
                  <c:v>0.12315230950274543</c:v>
                </c:pt>
                <c:pt idx="7">
                  <c:v>0.13537579477655592</c:v>
                </c:pt>
                <c:pt idx="8">
                  <c:v>0.30844429068131796</c:v>
                </c:pt>
                <c:pt idx="9">
                  <c:v>0.1559295820561189</c:v>
                </c:pt>
                <c:pt idx="10">
                  <c:v>7.9292835454057284E-2</c:v>
                </c:pt>
                <c:pt idx="11">
                  <c:v>0.24064732683421888</c:v>
                </c:pt>
                <c:pt idx="12">
                  <c:v>0.57193560088796613</c:v>
                </c:pt>
                <c:pt idx="13">
                  <c:v>0.26902585645294508</c:v>
                </c:pt>
                <c:pt idx="14">
                  <c:v>0.1523098315405208</c:v>
                </c:pt>
                <c:pt idx="15">
                  <c:v>0.10867233076433927</c:v>
                </c:pt>
                <c:pt idx="16">
                  <c:v>0.32420844723914927</c:v>
                </c:pt>
                <c:pt idx="17">
                  <c:v>0.27995336764118556</c:v>
                </c:pt>
                <c:pt idx="18">
                  <c:v>9.3385065925196797E-2</c:v>
                </c:pt>
                <c:pt idx="19">
                  <c:v>0.1856942890163881</c:v>
                </c:pt>
                <c:pt idx="20">
                  <c:v>8.6023822109355788E-2</c:v>
                </c:pt>
                <c:pt idx="21">
                  <c:v>0.30915850236607456</c:v>
                </c:pt>
                <c:pt idx="22">
                  <c:v>0.22572326482988542</c:v>
                </c:pt>
                <c:pt idx="23">
                  <c:v>0.20015570127540797</c:v>
                </c:pt>
                <c:pt idx="24">
                  <c:v>9.717320647210749E-2</c:v>
                </c:pt>
                <c:pt idx="25">
                  <c:v>0.18840529981360263</c:v>
                </c:pt>
                <c:pt idx="26">
                  <c:v>0.17000738113721975</c:v>
                </c:pt>
                <c:pt idx="27">
                  <c:v>0.23452887998957744</c:v>
                </c:pt>
                <c:pt idx="28">
                  <c:v>0.13906419232146264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排出量比較シート!$CA$21:$CA$50</c:f>
              <c:numCache>
                <c:formatCode>0%</c:formatCode>
                <c:ptCount val="30"/>
                <c:pt idx="0">
                  <c:v>0.28337669223919132</c:v>
                </c:pt>
                <c:pt idx="1">
                  <c:v>0.26342957407124656</c:v>
                </c:pt>
                <c:pt idx="2">
                  <c:v>0.2183058901106571</c:v>
                </c:pt>
                <c:pt idx="3">
                  <c:v>0.14193057071092638</c:v>
                </c:pt>
                <c:pt idx="4">
                  <c:v>0.3506704327314904</c:v>
                </c:pt>
                <c:pt idx="5">
                  <c:v>0.14011250104157819</c:v>
                </c:pt>
                <c:pt idx="6">
                  <c:v>0.1188489883367612</c:v>
                </c:pt>
                <c:pt idx="7">
                  <c:v>0.20230603606376343</c:v>
                </c:pt>
                <c:pt idx="8">
                  <c:v>0.40207294891894196</c:v>
                </c:pt>
                <c:pt idx="9">
                  <c:v>0.16802878101650462</c:v>
                </c:pt>
                <c:pt idx="10">
                  <c:v>8.2776875763322905E-2</c:v>
                </c:pt>
                <c:pt idx="11">
                  <c:v>0.28793593275766499</c:v>
                </c:pt>
                <c:pt idx="12">
                  <c:v>0.24946501119342523</c:v>
                </c:pt>
                <c:pt idx="13">
                  <c:v>0.42956320009964877</c:v>
                </c:pt>
                <c:pt idx="14">
                  <c:v>0.15631341836316148</c:v>
                </c:pt>
                <c:pt idx="15">
                  <c:v>0.10884725098215704</c:v>
                </c:pt>
                <c:pt idx="16">
                  <c:v>0.25449694603846701</c:v>
                </c:pt>
                <c:pt idx="17">
                  <c:v>0.36554678498226018</c:v>
                </c:pt>
                <c:pt idx="18">
                  <c:v>0.10980133956733094</c:v>
                </c:pt>
                <c:pt idx="19">
                  <c:v>0.16526050229610717</c:v>
                </c:pt>
                <c:pt idx="20">
                  <c:v>7.3273736035705417E-2</c:v>
                </c:pt>
                <c:pt idx="21">
                  <c:v>0.41300794541109159</c:v>
                </c:pt>
                <c:pt idx="22">
                  <c:v>0.21551710397417581</c:v>
                </c:pt>
                <c:pt idx="23">
                  <c:v>0.2611536050292208</c:v>
                </c:pt>
                <c:pt idx="24">
                  <c:v>9.8881442830488081E-2</c:v>
                </c:pt>
                <c:pt idx="25">
                  <c:v>0.16943078232357917</c:v>
                </c:pt>
                <c:pt idx="26">
                  <c:v>0.14755725760581861</c:v>
                </c:pt>
                <c:pt idx="27">
                  <c:v>0.3487016741254339</c:v>
                </c:pt>
                <c:pt idx="28">
                  <c:v>0.16013958831772776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排出量比較シート!$CB$21:$CB$50</c:f>
              <c:numCache>
                <c:formatCode>0%</c:formatCode>
                <c:ptCount val="30"/>
                <c:pt idx="0">
                  <c:v>0.25090692705613349</c:v>
                </c:pt>
                <c:pt idx="1">
                  <c:v>7.991604970457486E-2</c:v>
                </c:pt>
                <c:pt idx="2">
                  <c:v>0.29161759684126293</c:v>
                </c:pt>
                <c:pt idx="3">
                  <c:v>5.4261839458516564E-2</c:v>
                </c:pt>
                <c:pt idx="4">
                  <c:v>0.27072517123243234</c:v>
                </c:pt>
                <c:pt idx="5">
                  <c:v>0.15677154020279876</c:v>
                </c:pt>
                <c:pt idx="6">
                  <c:v>0.18789085348577256</c:v>
                </c:pt>
                <c:pt idx="7">
                  <c:v>0.19596139024661974</c:v>
                </c:pt>
                <c:pt idx="8">
                  <c:v>0.16005229688308387</c:v>
                </c:pt>
                <c:pt idx="9">
                  <c:v>0.27491046332946067</c:v>
                </c:pt>
                <c:pt idx="10">
                  <c:v>9.0204588430397872E-2</c:v>
                </c:pt>
                <c:pt idx="11">
                  <c:v>0.21201324269638147</c:v>
                </c:pt>
                <c:pt idx="12">
                  <c:v>9.100540880808089E-2</c:v>
                </c:pt>
                <c:pt idx="13">
                  <c:v>0.22510957853865632</c:v>
                </c:pt>
                <c:pt idx="14">
                  <c:v>0.13596677807099544</c:v>
                </c:pt>
                <c:pt idx="15">
                  <c:v>0.10305729269331833</c:v>
                </c:pt>
                <c:pt idx="16">
                  <c:v>0.25123404168931696</c:v>
                </c:pt>
                <c:pt idx="17">
                  <c:v>0.2239539860356575</c:v>
                </c:pt>
                <c:pt idx="18">
                  <c:v>0.14758741717323656</c:v>
                </c:pt>
                <c:pt idx="19">
                  <c:v>0.23151288103268869</c:v>
                </c:pt>
                <c:pt idx="20">
                  <c:v>9.0201174083243935E-2</c:v>
                </c:pt>
                <c:pt idx="21">
                  <c:v>0.20560447247277636</c:v>
                </c:pt>
                <c:pt idx="22">
                  <c:v>0.25921948898989877</c:v>
                </c:pt>
                <c:pt idx="23">
                  <c:v>0.29990195370013578</c:v>
                </c:pt>
                <c:pt idx="24">
                  <c:v>0.13776386570291446</c:v>
                </c:pt>
                <c:pt idx="25">
                  <c:v>0.18952600986619725</c:v>
                </c:pt>
                <c:pt idx="26">
                  <c:v>0.14908586799691367</c:v>
                </c:pt>
                <c:pt idx="27">
                  <c:v>0.22245881540173978</c:v>
                </c:pt>
                <c:pt idx="28">
                  <c:v>0.2393350073474306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排出量比較シート!$CH$21:$CH$50</c:f>
              <c:numCache>
                <c:formatCode>0%</c:formatCode>
                <c:ptCount val="30"/>
                <c:pt idx="0">
                  <c:v>3.0979766698631287E-2</c:v>
                </c:pt>
                <c:pt idx="1">
                  <c:v>3.3256045704027425E-2</c:v>
                </c:pt>
                <c:pt idx="2">
                  <c:v>1.7847310354459474E-2</c:v>
                </c:pt>
                <c:pt idx="3">
                  <c:v>2.1024238747370794E-2</c:v>
                </c:pt>
                <c:pt idx="4">
                  <c:v>2.912594139997475E-2</c:v>
                </c:pt>
                <c:pt idx="5">
                  <c:v>1.4884795411181595E-2</c:v>
                </c:pt>
                <c:pt idx="6">
                  <c:v>1.4528623746311985E-2</c:v>
                </c:pt>
                <c:pt idx="7">
                  <c:v>9.6210515868597381E-3</c:v>
                </c:pt>
                <c:pt idx="8">
                  <c:v>4.7887058639219549E-2</c:v>
                </c:pt>
                <c:pt idx="9">
                  <c:v>2.259911696640762E-2</c:v>
                </c:pt>
                <c:pt idx="10">
                  <c:v>8.076407712650684E-3</c:v>
                </c:pt>
                <c:pt idx="11">
                  <c:v>2.7489323121010715E-2</c:v>
                </c:pt>
                <c:pt idx="12">
                  <c:v>3.2791005303183351E-2</c:v>
                </c:pt>
                <c:pt idx="13">
                  <c:v>3.5744905510510842E-2</c:v>
                </c:pt>
                <c:pt idx="14">
                  <c:v>2.0615725518569113E-2</c:v>
                </c:pt>
                <c:pt idx="15">
                  <c:v>1.3988220343974182E-2</c:v>
                </c:pt>
                <c:pt idx="16">
                  <c:v>1.9921365562896979E-2</c:v>
                </c:pt>
                <c:pt idx="17">
                  <c:v>2.640837258606429E-2</c:v>
                </c:pt>
                <c:pt idx="18">
                  <c:v>7.759870868310475E-3</c:v>
                </c:pt>
                <c:pt idx="19">
                  <c:v>2.0003562821669148E-2</c:v>
                </c:pt>
                <c:pt idx="20">
                  <c:v>3.7389627408693196E-3</c:v>
                </c:pt>
                <c:pt idx="21">
                  <c:v>2.4448138382810097E-2</c:v>
                </c:pt>
                <c:pt idx="22">
                  <c:v>1.5470820394235682E-2</c:v>
                </c:pt>
                <c:pt idx="23">
                  <c:v>4.8320682957868857E-2</c:v>
                </c:pt>
                <c:pt idx="24">
                  <c:v>1.5607428169535142E-2</c:v>
                </c:pt>
                <c:pt idx="25">
                  <c:v>1.767376556019206E-2</c:v>
                </c:pt>
                <c:pt idx="26">
                  <c:v>9.0211557378317743E-3</c:v>
                </c:pt>
                <c:pt idx="27">
                  <c:v>1.1359787990034984E-2</c:v>
                </c:pt>
                <c:pt idx="28">
                  <c:v>2.8825710937219483E-2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extLst>
                      <c:ext uri="{02D57815-91ED-43cb-92C2-25804820EDAC}">
                        <c15:formulaRef>
                          <c15:sqref>排出量比較シート!$BW$21:$BW$50</c15:sqref>
                        </c15:formulaRef>
                      </c:ext>
                    </c:extLst>
                    <c:numCache>
                      <c:formatCode>0%</c:formatCode>
                      <c:ptCount val="30"/>
                      <c:pt idx="0">
                        <c:v>0.20412284237584935</c:v>
                      </c:pt>
                      <c:pt idx="1">
                        <c:v>3.3724440699036864E-2</c:v>
                      </c:pt>
                      <c:pt idx="2">
                        <c:v>0.14759143425467172</c:v>
                      </c:pt>
                      <c:pt idx="3">
                        <c:v>6.7246871122539631E-3</c:v>
                      </c:pt>
                      <c:pt idx="4">
                        <c:v>0.12709123738967196</c:v>
                      </c:pt>
                      <c:pt idx="5">
                        <c:v>0.44036428531771837</c:v>
                      </c:pt>
                      <c:pt idx="6">
                        <c:v>0.54464860827682582</c:v>
                      </c:pt>
                      <c:pt idx="7">
                        <c:v>0.42193660170152991</c:v>
                      </c:pt>
                      <c:pt idx="8">
                        <c:v>6.5089976840240787E-2</c:v>
                      </c:pt>
                      <c:pt idx="9">
                        <c:v>0.36551442648148652</c:v>
                      </c:pt>
                      <c:pt idx="10">
                        <c:v>0.73409098704941267</c:v>
                      </c:pt>
                      <c:pt idx="11">
                        <c:v>0.22077566025972895</c:v>
                      </c:pt>
                      <c:pt idx="12">
                        <c:v>3.1527710833021257E-2</c:v>
                      </c:pt>
                      <c:pt idx="13">
                        <c:v>2.5541974276466352E-2</c:v>
                      </c:pt>
                      <c:pt idx="14">
                        <c:v>0.52640306844547402</c:v>
                      </c:pt>
                      <c:pt idx="15">
                        <c:v>0.66036452348648866</c:v>
                      </c:pt>
                      <c:pt idx="16">
                        <c:v>0.10679939877805848</c:v>
                      </c:pt>
                      <c:pt idx="17">
                        <c:v>8.1339302979254194E-2</c:v>
                      </c:pt>
                      <c:pt idx="18">
                        <c:v>0.6249470987138821</c:v>
                      </c:pt>
                      <c:pt idx="19">
                        <c:v>0.38010237467500496</c:v>
                      </c:pt>
                      <c:pt idx="20">
                        <c:v>0.73687915079358823</c:v>
                      </c:pt>
                      <c:pt idx="21">
                        <c:v>2.6698147665154073E-2</c:v>
                      </c:pt>
                      <c:pt idx="22">
                        <c:v>0.2526945982829617</c:v>
                      </c:pt>
                      <c:pt idx="23">
                        <c:v>0.16314690929924397</c:v>
                      </c:pt>
                      <c:pt idx="24">
                        <c:v>0.64294727541704111</c:v>
                      </c:pt>
                      <c:pt idx="25">
                        <c:v>0.39337865671038269</c:v>
                      </c:pt>
                      <c:pt idx="26">
                        <c:v>0.51192997074677171</c:v>
                      </c:pt>
                      <c:pt idx="27">
                        <c:v>0.17285481789086843</c:v>
                      </c:pt>
                      <c:pt idx="28">
                        <c:v>0.40323423139265929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9.3126977278469511E-3</c:v>
                      </c:pt>
                      <c:pt idx="1">
                        <c:v>1.5783540195374084E-2</c:v>
                      </c:pt>
                      <c:pt idx="2">
                        <c:v>1.2206131364470813E-2</c:v>
                      </c:pt>
                      <c:pt idx="3">
                        <c:v>1.7378998327665107E-2</c:v>
                      </c:pt>
                      <c:pt idx="4">
                        <c:v>8.0925045679534659E-3</c:v>
                      </c:pt>
                      <c:pt idx="5">
                        <c:v>6.5425678240248657E-3</c:v>
                      </c:pt>
                      <c:pt idx="6">
                        <c:v>5.7609393834202605E-3</c:v>
                      </c:pt>
                      <c:pt idx="7">
                        <c:v>1.1742053095923509E-2</c:v>
                      </c:pt>
                      <c:pt idx="8">
                        <c:v>1.5386062392453808E-2</c:v>
                      </c:pt>
                      <c:pt idx="9">
                        <c:v>7.0264887248875805E-3</c:v>
                      </c:pt>
                      <c:pt idx="10">
                        <c:v>2.2708889375620692E-3</c:v>
                      </c:pt>
                      <c:pt idx="11">
                        <c:v>7.7983811549545015E-3</c:v>
                      </c:pt>
                      <c:pt idx="12">
                        <c:v>2.0473420205403221E-2</c:v>
                      </c:pt>
                      <c:pt idx="13">
                        <c:v>1.220034614487378E-2</c:v>
                      </c:pt>
                      <c:pt idx="14">
                        <c:v>4.5056884509161298E-3</c:v>
                      </c:pt>
                      <c:pt idx="15">
                        <c:v>4.1673807638447288E-3</c:v>
                      </c:pt>
                      <c:pt idx="16">
                        <c:v>1.5603671225929544E-2</c:v>
                      </c:pt>
                      <c:pt idx="17">
                        <c:v>9.9827400839374147E-3</c:v>
                      </c:pt>
                      <c:pt idx="18">
                        <c:v>4.1859089654418995E-3</c:v>
                      </c:pt>
                      <c:pt idx="19">
                        <c:v>7.8941040075085379E-3</c:v>
                      </c:pt>
                      <c:pt idx="20">
                        <c:v>2.1646219140465067E-3</c:v>
                      </c:pt>
                      <c:pt idx="21">
                        <c:v>1.0209238458886515E-2</c:v>
                      </c:pt>
                      <c:pt idx="22">
                        <c:v>9.8586004716006686E-3</c:v>
                      </c:pt>
                      <c:pt idx="23">
                        <c:v>8.027072721744969E-3</c:v>
                      </c:pt>
                      <c:pt idx="24">
                        <c:v>3.1819593798445159E-3</c:v>
                      </c:pt>
                      <c:pt idx="25">
                        <c:v>1.0882832084791844E-2</c:v>
                      </c:pt>
                      <c:pt idx="26">
                        <c:v>4.8520970201544784E-3</c:v>
                      </c:pt>
                      <c:pt idx="27">
                        <c:v>7.31136529232361E-3</c:v>
                      </c:pt>
                      <c:pt idx="28">
                        <c:v>5.7212855574192509E-3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9.5123645788216457E-3</c:v>
                      </c:pt>
                      <c:pt idx="1">
                        <c:v>2.3592029078941543E-3</c:v>
                      </c:pt>
                      <c:pt idx="2">
                        <c:v>2.8420929316086186E-2</c:v>
                      </c:pt>
                      <c:pt idx="3">
                        <c:v>7.6977326994501802E-4</c:v>
                      </c:pt>
                      <c:pt idx="4">
                        <c:v>1.1114487820560058E-3</c:v>
                      </c:pt>
                      <c:pt idx="5">
                        <c:v>7.3203975640215458E-3</c:v>
                      </c:pt>
                      <c:pt idx="6">
                        <c:v>5.1696772681627656E-3</c:v>
                      </c:pt>
                      <c:pt idx="7">
                        <c:v>2.3057072528747745E-2</c:v>
                      </c:pt>
                      <c:pt idx="8">
                        <c:v>1.0673656447420141E-3</c:v>
                      </c:pt>
                      <c:pt idx="9">
                        <c:v>5.9911414251339248E-3</c:v>
                      </c:pt>
                      <c:pt idx="10">
                        <c:v>3.2874166525965432E-3</c:v>
                      </c:pt>
                      <c:pt idx="11">
                        <c:v>3.3401331760404013E-3</c:v>
                      </c:pt>
                      <c:pt idx="12">
                        <c:v>2.8018427689199873E-3</c:v>
                      </c:pt>
                      <c:pt idx="13">
                        <c:v>2.8141389768989102E-3</c:v>
                      </c:pt>
                      <c:pt idx="14">
                        <c:v>3.8854896103630225E-3</c:v>
                      </c:pt>
                      <c:pt idx="15">
                        <c:v>9.0300096587776898E-4</c:v>
                      </c:pt>
                      <c:pt idx="16">
                        <c:v>2.7736129466181706E-2</c:v>
                      </c:pt>
                      <c:pt idx="17">
                        <c:v>1.281544569164092E-2</c:v>
                      </c:pt>
                      <c:pt idx="18">
                        <c:v>1.2333298786601134E-2</c:v>
                      </c:pt>
                      <c:pt idx="19">
                        <c:v>9.5322861506334164E-3</c:v>
                      </c:pt>
                      <c:pt idx="20">
                        <c:v>7.718532323190851E-3</c:v>
                      </c:pt>
                      <c:pt idx="21">
                        <c:v>1.0873555243206887E-2</c:v>
                      </c:pt>
                      <c:pt idx="22">
                        <c:v>2.1516123057241762E-2</c:v>
                      </c:pt>
                      <c:pt idx="23">
                        <c:v>1.9294075016377549E-2</c:v>
                      </c:pt>
                      <c:pt idx="24">
                        <c:v>4.4448220280691062E-3</c:v>
                      </c:pt>
                      <c:pt idx="25">
                        <c:v>3.0702653641254306E-2</c:v>
                      </c:pt>
                      <c:pt idx="26">
                        <c:v>7.5462697552898909E-3</c:v>
                      </c:pt>
                      <c:pt idx="27">
                        <c:v>2.7846593100218546E-3</c:v>
                      </c:pt>
                      <c:pt idx="28">
                        <c:v>2.3679984126080966E-2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0.23627121943607374</c:v>
                      </c:pt>
                      <c:pt idx="1">
                        <c:v>6.7485891169468418E-2</c:v>
                      </c:pt>
                      <c:pt idx="2">
                        <c:v>0.28104385532319598</c:v>
                      </c:pt>
                      <c:pt idx="3">
                        <c:v>4.8260148079568709E-2</c:v>
                      </c:pt>
                      <c:pt idx="4">
                        <c:v>0.25251181177718068</c:v>
                      </c:pt>
                      <c:pt idx="5">
                        <c:v>0.15002128287383448</c:v>
                      </c:pt>
                      <c:pt idx="6">
                        <c:v>0.18178923755811366</c:v>
                      </c:pt>
                      <c:pt idx="7">
                        <c:v>0.13974509428502885</c:v>
                      </c:pt>
                      <c:pt idx="8">
                        <c:v>0.14094276298795619</c:v>
                      </c:pt>
                      <c:pt idx="9">
                        <c:v>0.26612455460673817</c:v>
                      </c:pt>
                      <c:pt idx="10">
                        <c:v>6.5607495885841499E-2</c:v>
                      </c:pt>
                      <c:pt idx="11">
                        <c:v>0.19553016607275056</c:v>
                      </c:pt>
                      <c:pt idx="12">
                        <c:v>8.039057827496833E-2</c:v>
                      </c:pt>
                      <c:pt idx="13">
                        <c:v>0.20239997693759398</c:v>
                      </c:pt>
                      <c:pt idx="14">
                        <c:v>0.1273196713249512</c:v>
                      </c:pt>
                      <c:pt idx="15">
                        <c:v>9.5826619809321598E-2</c:v>
                      </c:pt>
                      <c:pt idx="16">
                        <c:v>0.22953182288384011</c:v>
                      </c:pt>
                      <c:pt idx="17">
                        <c:v>0.20432473802080336</c:v>
                      </c:pt>
                      <c:pt idx="18">
                        <c:v>0.14222770581275965</c:v>
                      </c:pt>
                      <c:pt idx="19">
                        <c:v>0.22292814516529968</c:v>
                      </c:pt>
                      <c:pt idx="20">
                        <c:v>8.3766789305266792E-2</c:v>
                      </c:pt>
                      <c:pt idx="21">
                        <c:v>0.1845307383852641</c:v>
                      </c:pt>
                      <c:pt idx="22">
                        <c:v>0.2486406730161137</c:v>
                      </c:pt>
                      <c:pt idx="23">
                        <c:v>0.28209131652454561</c:v>
                      </c:pt>
                      <c:pt idx="24">
                        <c:v>0.13220440606040668</c:v>
                      </c:pt>
                      <c:pt idx="25">
                        <c:v>0.18298308918983439</c:v>
                      </c:pt>
                      <c:pt idx="26">
                        <c:v>0.14189099582693629</c:v>
                      </c:pt>
                      <c:pt idx="27">
                        <c:v>0.20400405712718619</c:v>
                      </c:pt>
                      <c:pt idx="28">
                        <c:v>0.21830845504547011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0.15725586981319617</c:v>
                      </c:pt>
                      <c:pt idx="1">
                        <c:v>4.1317648205534969E-2</c:v>
                      </c:pt>
                      <c:pt idx="2">
                        <c:v>0.16065862741860212</c:v>
                      </c:pt>
                      <c:pt idx="3">
                        <c:v>3.2260795859462843E-2</c:v>
                      </c:pt>
                      <c:pt idx="4">
                        <c:v>0.14808549943663885</c:v>
                      </c:pt>
                      <c:pt idx="5">
                        <c:v>8.2167940806885983E-2</c:v>
                      </c:pt>
                      <c:pt idx="6">
                        <c:v>0.10784353916988128</c:v>
                      </c:pt>
                      <c:pt idx="7">
                        <c:v>7.7223665501707575E-2</c:v>
                      </c:pt>
                      <c:pt idx="8">
                        <c:v>6.8707968206622783E-2</c:v>
                      </c:pt>
                      <c:pt idx="9">
                        <c:v>0.15651649487229713</c:v>
                      </c:pt>
                      <c:pt idx="10">
                        <c:v>3.981954176811766E-2</c:v>
                      </c:pt>
                      <c:pt idx="11">
                        <c:v>0.13858129406281675</c:v>
                      </c:pt>
                      <c:pt idx="12">
                        <c:v>3.8498710989633325E-2</c:v>
                      </c:pt>
                      <c:pt idx="13">
                        <c:v>0.13459131390483625</c:v>
                      </c:pt>
                      <c:pt idx="14">
                        <c:v>8.3116127845790228E-2</c:v>
                      </c:pt>
                      <c:pt idx="15">
                        <c:v>5.731368830799273E-2</c:v>
                      </c:pt>
                      <c:pt idx="16">
                        <c:v>0.13186203410618039</c:v>
                      </c:pt>
                      <c:pt idx="17">
                        <c:v>0.1338869796734814</c:v>
                      </c:pt>
                      <c:pt idx="18">
                        <c:v>8.5548994671587997E-2</c:v>
                      </c:pt>
                      <c:pt idx="19">
                        <c:v>0.13285953067493897</c:v>
                      </c:pt>
                      <c:pt idx="20">
                        <c:v>4.7456069423152815E-2</c:v>
                      </c:pt>
                      <c:pt idx="21">
                        <c:v>0.1186288436450572</c:v>
                      </c:pt>
                      <c:pt idx="22">
                        <c:v>0.14039648784339334</c:v>
                      </c:pt>
                      <c:pt idx="23">
                        <c:v>0.15402450092885581</c:v>
                      </c:pt>
                      <c:pt idx="24">
                        <c:v>8.293173871590287E-2</c:v>
                      </c:pt>
                      <c:pt idx="25">
                        <c:v>0.10290950010413681</c:v>
                      </c:pt>
                      <c:pt idx="26">
                        <c:v>8.3741421221734225E-2</c:v>
                      </c:pt>
                      <c:pt idx="27">
                        <c:v>0.140773961933716</c:v>
                      </c:pt>
                      <c:pt idx="28">
                        <c:v>0.13123518883745894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7.9015349622877581E-2</c:v>
                      </c:pt>
                      <c:pt idx="1">
                        <c:v>2.6168242963933452E-2</c:v>
                      </c:pt>
                      <c:pt idx="2">
                        <c:v>0.12038522790459386</c:v>
                      </c:pt>
                      <c:pt idx="3">
                        <c:v>1.5999352220105865E-2</c:v>
                      </c:pt>
                      <c:pt idx="4">
                        <c:v>0.10442631234054181</c:v>
                      </c:pt>
                      <c:pt idx="5">
                        <c:v>6.7853342066948513E-2</c:v>
                      </c:pt>
                      <c:pt idx="6">
                        <c:v>7.3945698388232395E-2</c:v>
                      </c:pt>
                      <c:pt idx="7">
                        <c:v>6.2521428783321287E-2</c:v>
                      </c:pt>
                      <c:pt idx="8">
                        <c:v>7.2234794781333406E-2</c:v>
                      </c:pt>
                      <c:pt idx="9">
                        <c:v>0.10960805973444107</c:v>
                      </c:pt>
                      <c:pt idx="10">
                        <c:v>2.5787954117723843E-2</c:v>
                      </c:pt>
                      <c:pt idx="11">
                        <c:v>5.6948872009933836E-2</c:v>
                      </c:pt>
                      <c:pt idx="12">
                        <c:v>4.1891867285335005E-2</c:v>
                      </c:pt>
                      <c:pt idx="13">
                        <c:v>6.7808663032757732E-2</c:v>
                      </c:pt>
                      <c:pt idx="14">
                        <c:v>4.4203543479160966E-2</c:v>
                      </c:pt>
                      <c:pt idx="15">
                        <c:v>3.8512931501328874E-2</c:v>
                      </c:pt>
                      <c:pt idx="16">
                        <c:v>9.766978877765975E-2</c:v>
                      </c:pt>
                      <c:pt idx="17">
                        <c:v>7.0437758347321966E-2</c:v>
                      </c:pt>
                      <c:pt idx="18">
                        <c:v>5.6678711141171664E-2</c:v>
                      </c:pt>
                      <c:pt idx="19">
                        <c:v>9.0068614490360716E-2</c:v>
                      </c:pt>
                      <c:pt idx="20">
                        <c:v>3.6310719882113991E-2</c:v>
                      </c:pt>
                      <c:pt idx="21">
                        <c:v>6.5901894740206884E-2</c:v>
                      </c:pt>
                      <c:pt idx="22">
                        <c:v>0.10824418517272037</c:v>
                      </c:pt>
                      <c:pt idx="23">
                        <c:v>0.1280668155956898</c:v>
                      </c:pt>
                      <c:pt idx="24">
                        <c:v>4.9272667344503814E-2</c:v>
                      </c:pt>
                      <c:pt idx="25">
                        <c:v>8.0073589085697575E-2</c:v>
                      </c:pt>
                      <c:pt idx="26">
                        <c:v>5.8149574605202065E-2</c:v>
                      </c:pt>
                      <c:pt idx="27">
                        <c:v>6.3230095193470184E-2</c:v>
                      </c:pt>
                      <c:pt idx="28">
                        <c:v>8.7073266208011188E-2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1.4635707620059713E-2</c:v>
                      </c:pt>
                      <c:pt idx="1">
                        <c:v>1.2430158535106437E-2</c:v>
                      </c:pt>
                      <c:pt idx="2">
                        <c:v>1.0573741518066924E-2</c:v>
                      </c:pt>
                      <c:pt idx="3">
                        <c:v>6.0016913789478531E-3</c:v>
                      </c:pt>
                      <c:pt idx="4">
                        <c:v>1.8213359455251713E-2</c:v>
                      </c:pt>
                      <c:pt idx="5">
                        <c:v>6.7502573289642707E-3</c:v>
                      </c:pt>
                      <c:pt idx="6">
                        <c:v>6.1016159276588728E-3</c:v>
                      </c:pt>
                      <c:pt idx="7">
                        <c:v>5.4076457454602656E-3</c:v>
                      </c:pt>
                      <c:pt idx="8">
                        <c:v>1.9109533895127682E-2</c:v>
                      </c:pt>
                      <c:pt idx="9">
                        <c:v>8.7859087227225054E-3</c:v>
                      </c:pt>
                      <c:pt idx="10">
                        <c:v>3.3501863017191269E-3</c:v>
                      </c:pt>
                      <c:pt idx="11">
                        <c:v>1.6483076623630896E-2</c:v>
                      </c:pt>
                      <c:pt idx="12">
                        <c:v>1.0614830533112548E-2</c:v>
                      </c:pt>
                      <c:pt idx="13">
                        <c:v>2.2709601601062362E-2</c:v>
                      </c:pt>
                      <c:pt idx="14">
                        <c:v>8.6471067460442384E-3</c:v>
                      </c:pt>
                      <c:pt idx="15">
                        <c:v>7.23067288399674E-3</c:v>
                      </c:pt>
                      <c:pt idx="16">
                        <c:v>8.951842017419975E-3</c:v>
                      </c:pt>
                      <c:pt idx="17">
                        <c:v>1.9629248014854155E-2</c:v>
                      </c:pt>
                      <c:pt idx="18">
                        <c:v>5.1785355848341314E-3</c:v>
                      </c:pt>
                      <c:pt idx="19">
                        <c:v>8.584735867389023E-3</c:v>
                      </c:pt>
                      <c:pt idx="20">
                        <c:v>3.1969391232244469E-3</c:v>
                      </c:pt>
                      <c:pt idx="21">
                        <c:v>2.1073734087512255E-2</c:v>
                      </c:pt>
                      <c:pt idx="22">
                        <c:v>9.8079550381552118E-3</c:v>
                      </c:pt>
                      <c:pt idx="23">
                        <c:v>1.4228613445491386E-2</c:v>
                      </c:pt>
                      <c:pt idx="24">
                        <c:v>5.5594596425077684E-3</c:v>
                      </c:pt>
                      <c:pt idx="25">
                        <c:v>6.542920676362864E-3</c:v>
                      </c:pt>
                      <c:pt idx="26">
                        <c:v>7.1948721699773939E-3</c:v>
                      </c:pt>
                      <c:pt idx="27">
                        <c:v>1.8454758274553579E-2</c:v>
                      </c:pt>
                      <c:pt idx="28">
                        <c:v>8.6742508748357469E-3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5.080865021613061E-2</c:v>
                      </c:pt>
                      <c:pt idx="8">
                        <c:v>0</c:v>
                      </c:pt>
                      <c:pt idx="9">
                        <c:v>0</c:v>
                      </c:pt>
                      <c:pt idx="10">
                        <c:v>2.1246906242837232E-2</c:v>
                      </c:pt>
                      <c:pt idx="11">
                        <c:v>0</c:v>
                      </c:pt>
                      <c:pt idx="12">
                        <c:v>0</c:v>
                      </c:pt>
                      <c:pt idx="13">
                        <c:v>0</c:v>
                      </c:pt>
                      <c:pt idx="14">
                        <c:v>0</c:v>
                      </c:pt>
                      <c:pt idx="15">
                        <c:v>0</c:v>
                      </c:pt>
                      <c:pt idx="16">
                        <c:v>1.2750376788056867E-2</c:v>
                      </c:pt>
                      <c:pt idx="17">
                        <c:v>0</c:v>
                      </c:pt>
                      <c:pt idx="18">
                        <c:v>1.8117577564277822E-4</c:v>
                      </c:pt>
                      <c:pt idx="19">
                        <c:v>0</c:v>
                      </c:pt>
                      <c:pt idx="20">
                        <c:v>3.2374456547526738E-3</c:v>
                      </c:pt>
                      <c:pt idx="21">
                        <c:v>0</c:v>
                      </c:pt>
                      <c:pt idx="22">
                        <c:v>7.7086093562984135E-4</c:v>
                      </c:pt>
                      <c:pt idx="23">
                        <c:v>3.582023730098788E-3</c:v>
                      </c:pt>
                      <c:pt idx="24">
                        <c:v>0</c:v>
                      </c:pt>
                      <c:pt idx="25">
                        <c:v>0</c:v>
                      </c:pt>
                      <c:pt idx="26">
                        <c:v>0</c:v>
                      </c:pt>
                      <c:pt idx="27">
                        <c:v>0</c:v>
                      </c:pt>
                      <c:pt idx="28">
                        <c:v>1.2352301427124766E-2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排出量比較シート!$BE$21:$BE$50</c:f>
              <c:numCache>
                <c:formatCode>#,##0_);[Red]\(#,##0\)</c:formatCode>
                <c:ptCount val="30"/>
                <c:pt idx="0">
                  <c:v>206.15095961591936</c:v>
                </c:pt>
                <c:pt idx="1">
                  <c:v>55.745126349510628</c:v>
                </c:pt>
                <c:pt idx="2">
                  <c:v>243.13248761810894</c:v>
                </c:pt>
                <c:pt idx="3">
                  <c:v>56.328162761767842</c:v>
                </c:pt>
                <c:pt idx="4">
                  <c:v>101.68865796491541</c:v>
                </c:pt>
                <c:pt idx="5">
                  <c:v>887.60366382821667</c:v>
                </c:pt>
                <c:pt idx="6">
                  <c:v>1203.7893586251776</c:v>
                </c:pt>
                <c:pt idx="7">
                  <c:v>1124.7294415618996</c:v>
                </c:pt>
                <c:pt idx="8">
                  <c:v>54.481327816365038</c:v>
                </c:pt>
                <c:pt idx="9">
                  <c:v>541.79466412293516</c:v>
                </c:pt>
                <c:pt idx="10">
                  <c:v>2833.8456956621053</c:v>
                </c:pt>
                <c:pt idx="11">
                  <c:v>166.17676904671958</c:v>
                </c:pt>
                <c:pt idx="12">
                  <c:v>61.99403571387181</c:v>
                </c:pt>
                <c:pt idx="13">
                  <c:v>21.696897937118731</c:v>
                </c:pt>
                <c:pt idx="14">
                  <c:v>737.26961865747364</c:v>
                </c:pt>
                <c:pt idx="15">
                  <c:v>1104.3107901626211</c:v>
                </c:pt>
                <c:pt idx="16">
                  <c:v>198.54806731942296</c:v>
                </c:pt>
                <c:pt idx="17">
                  <c:v>61.168318772695663</c:v>
                </c:pt>
                <c:pt idx="18">
                  <c:v>1454.1169761857482</c:v>
                </c:pt>
                <c:pt idx="19">
                  <c:v>533.54276916062054</c:v>
                </c:pt>
                <c:pt idx="20">
                  <c:v>2608.1810722436262</c:v>
                </c:pt>
                <c:pt idx="21">
                  <c:v>25.417659023052693</c:v>
                </c:pt>
                <c:pt idx="22">
                  <c:v>330.23798583394932</c:v>
                </c:pt>
                <c:pt idx="23">
                  <c:v>152.12592925880787</c:v>
                </c:pt>
                <c:pt idx="24">
                  <c:v>1311.9743142419568</c:v>
                </c:pt>
                <c:pt idx="25">
                  <c:v>747.35863210718844</c:v>
                </c:pt>
                <c:pt idx="26">
                  <c:v>813.9512144691879</c:v>
                </c:pt>
                <c:pt idx="27">
                  <c:v>109.32291223257674</c:v>
                </c:pt>
                <c:pt idx="28">
                  <c:v>549.29842483848938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排出量比較シート!$BI$21:$BI$50</c:f>
              <c:numCache>
                <c:formatCode>#,##0_);[Red]\(#,##0\)</c:formatCode>
                <c:ptCount val="30"/>
                <c:pt idx="0">
                  <c:v>195.83250053430737</c:v>
                </c:pt>
                <c:pt idx="1">
                  <c:v>614.26269272501111</c:v>
                </c:pt>
                <c:pt idx="2">
                  <c:v>366.87271307339046</c:v>
                </c:pt>
                <c:pt idx="3">
                  <c:v>1716.3544593590505</c:v>
                </c:pt>
                <c:pt idx="4">
                  <c:v>159.05418150529039</c:v>
                </c:pt>
                <c:pt idx="5">
                  <c:v>457.26611489184074</c:v>
                </c:pt>
                <c:pt idx="6">
                  <c:v>266.83762282260017</c:v>
                </c:pt>
                <c:pt idx="7">
                  <c:v>333.36814475056161</c:v>
                </c:pt>
                <c:pt idx="8">
                  <c:v>206.07987290882591</c:v>
                </c:pt>
                <c:pt idx="9">
                  <c:v>223.18272404380704</c:v>
                </c:pt>
                <c:pt idx="10">
                  <c:v>303.79757363983742</c:v>
                </c:pt>
                <c:pt idx="11">
                  <c:v>172.43445909942221</c:v>
                </c:pt>
                <c:pt idx="12">
                  <c:v>646.98306687020624</c:v>
                </c:pt>
                <c:pt idx="13">
                  <c:v>143.92347449735584</c:v>
                </c:pt>
                <c:pt idx="14">
                  <c:v>209.97498038013356</c:v>
                </c:pt>
                <c:pt idx="15">
                  <c:v>180.34525468150568</c:v>
                </c:pt>
                <c:pt idx="16">
                  <c:v>428.74186644876625</c:v>
                </c:pt>
                <c:pt idx="17">
                  <c:v>164.43911830523226</c:v>
                </c:pt>
                <c:pt idx="18">
                  <c:v>211.69125847339771</c:v>
                </c:pt>
                <c:pt idx="19">
                  <c:v>249.2293739314714</c:v>
                </c:pt>
                <c:pt idx="20">
                  <c:v>300.45129899588727</c:v>
                </c:pt>
                <c:pt idx="21">
                  <c:v>164.4606651179337</c:v>
                </c:pt>
                <c:pt idx="22">
                  <c:v>262.40917483750258</c:v>
                </c:pt>
                <c:pt idx="23">
                  <c:v>159.86340453400152</c:v>
                </c:pt>
                <c:pt idx="24">
                  <c:v>195.96347193143265</c:v>
                </c:pt>
                <c:pt idx="25">
                  <c:v>323.71939066452586</c:v>
                </c:pt>
                <c:pt idx="26">
                  <c:v>263.91423930907217</c:v>
                </c:pt>
                <c:pt idx="27">
                  <c:v>140.14354792630226</c:v>
                </c:pt>
                <c:pt idx="28">
                  <c:v>176.56373922991855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排出量比較シート!$BJ$21:$BJ$50</c:f>
              <c:numCache>
                <c:formatCode>#,##0_);[Red]\(#,##0\)</c:formatCode>
                <c:ptCount val="30"/>
                <c:pt idx="0">
                  <c:v>262.02702878541618</c:v>
                </c:pt>
                <c:pt idx="1">
                  <c:v>283.12535623240785</c:v>
                </c:pt>
                <c:pt idx="2">
                  <c:v>281.99807963906505</c:v>
                </c:pt>
                <c:pt idx="3">
                  <c:v>321.41441932662144</c:v>
                </c:pt>
                <c:pt idx="4">
                  <c:v>261.63216397377596</c:v>
                </c:pt>
                <c:pt idx="5">
                  <c:v>273.79328096102989</c:v>
                </c:pt>
                <c:pt idx="6">
                  <c:v>257.51349406845924</c:v>
                </c:pt>
                <c:pt idx="7">
                  <c:v>498.18645959370974</c:v>
                </c:pt>
                <c:pt idx="8">
                  <c:v>268.63568143947845</c:v>
                </c:pt>
                <c:pt idx="9">
                  <c:v>240.50036285948113</c:v>
                </c:pt>
                <c:pt idx="10">
                  <c:v>317.1461061567702</c:v>
                </c:pt>
                <c:pt idx="11">
                  <c:v>206.31883791736169</c:v>
                </c:pt>
                <c:pt idx="12">
                  <c:v>282.19897094734</c:v>
                </c:pt>
                <c:pt idx="13">
                  <c:v>229.80775561756442</c:v>
                </c:pt>
                <c:pt idx="14">
                  <c:v>215.49434217071169</c:v>
                </c:pt>
                <c:pt idx="15">
                  <c:v>180.63554045166828</c:v>
                </c:pt>
                <c:pt idx="16">
                  <c:v>336.55352468209065</c:v>
                </c:pt>
                <c:pt idx="17">
                  <c:v>214.71501317618734</c:v>
                </c:pt>
                <c:pt idx="18">
                  <c:v>248.90472073652586</c:v>
                </c:pt>
                <c:pt idx="19">
                  <c:v>221.80419086138039</c:v>
                </c:pt>
                <c:pt idx="20">
                  <c:v>255.91968171587575</c:v>
                </c:pt>
                <c:pt idx="21">
                  <c:v>219.70465273140405</c:v>
                </c:pt>
                <c:pt idx="22">
                  <c:v>250.54424700020598</c:v>
                </c:pt>
                <c:pt idx="23">
                  <c:v>208.58213950575404</c:v>
                </c:pt>
                <c:pt idx="24">
                  <c:v>199.40837140342708</c:v>
                </c:pt>
                <c:pt idx="25">
                  <c:v>291.11723326183738</c:v>
                </c:pt>
                <c:pt idx="26">
                  <c:v>229.06335675002489</c:v>
                </c:pt>
                <c:pt idx="27">
                  <c:v>208.36789815374254</c:v>
                </c:pt>
                <c:pt idx="28">
                  <c:v>203.32225025085745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排出量比較シート!$BK$21:$BK$50</c:f>
              <c:numCache>
                <c:formatCode>#,##0_);[Red]\(#,##0\)</c:formatCode>
                <c:ptCount val="30"/>
                <c:pt idx="0">
                  <c:v>232.00354298265492</c:v>
                </c:pt>
                <c:pt idx="1">
                  <c:v>85.89111576050729</c:v>
                </c:pt>
                <c:pt idx="2">
                  <c:v>376.69896243528206</c:v>
                </c:pt>
                <c:pt idx="3">
                  <c:v>122.88076863070638</c:v>
                </c:pt>
                <c:pt idx="4">
                  <c:v>201.98569876561967</c:v>
                </c:pt>
                <c:pt idx="5">
                  <c:v>306.34664312145094</c:v>
                </c:pt>
                <c:pt idx="6">
                  <c:v>407.1084732124761</c:v>
                </c:pt>
                <c:pt idx="7">
                  <c:v>482.5625232123819</c:v>
                </c:pt>
                <c:pt idx="8">
                  <c:v>106.93521649428075</c:v>
                </c:pt>
                <c:pt idx="9">
                  <c:v>393.48060364794964</c:v>
                </c:pt>
                <c:pt idx="10">
                  <c:v>345.60417646072221</c:v>
                </c:pt>
                <c:pt idx="11">
                  <c:v>151.9168706638076</c:v>
                </c:pt>
                <c:pt idx="12">
                  <c:v>102.94683247732044</c:v>
                </c:pt>
                <c:pt idx="13">
                  <c:v>120.42914057811247</c:v>
                </c:pt>
                <c:pt idx="14">
                  <c:v>187.44437748400927</c:v>
                </c:pt>
                <c:pt idx="15">
                  <c:v>171.02691703435806</c:v>
                </c:pt>
                <c:pt idx="16">
                  <c:v>332.23857325929049</c:v>
                </c:pt>
                <c:pt idx="17">
                  <c:v>131.54617969034931</c:v>
                </c:pt>
                <c:pt idx="18">
                  <c:v>334.56062558511229</c:v>
                </c:pt>
                <c:pt idx="19">
                  <c:v>310.72474389212925</c:v>
                </c:pt>
                <c:pt idx="20">
                  <c:v>315.0413369195943</c:v>
                </c:pt>
                <c:pt idx="21">
                  <c:v>109.37382616136402</c:v>
                </c:pt>
                <c:pt idx="22">
                  <c:v>301.34940790840653</c:v>
                </c:pt>
                <c:pt idx="23">
                  <c:v>239.53026088891497</c:v>
                </c:pt>
                <c:pt idx="24">
                  <c:v>277.82025941057981</c:v>
                </c:pt>
                <c:pt idx="25">
                  <c:v>325.64500303156899</c:v>
                </c:pt>
                <c:pt idx="26">
                  <c:v>231.43632459334566</c:v>
                </c:pt>
                <c:pt idx="27">
                  <c:v>132.93103885230522</c:v>
                </c:pt>
                <c:pt idx="28">
                  <c:v>303.87321941365389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排出量比較シート!$BQ$21:$BQ$50</c:f>
              <c:numCache>
                <c:formatCode>#,##0_);[Red]\(#,##0\)</c:formatCode>
                <c:ptCount val="30"/>
                <c:pt idx="0">
                  <c:v>28.64574413782741</c:v>
                </c:pt>
                <c:pt idx="1">
                  <c:v>35.74249330216611</c:v>
                </c:pt>
                <c:pt idx="2">
                  <c:v>23.054381373442752</c:v>
                </c:pt>
                <c:pt idx="3">
                  <c:v>47.611261301369659</c:v>
                </c:pt>
                <c:pt idx="4">
                  <c:v>21.730611893599999</c:v>
                </c:pt>
                <c:pt idx="5">
                  <c:v>29.086319505864321</c:v>
                </c:pt>
                <c:pt idx="6">
                  <c:v>31.4795836067</c:v>
                </c:pt>
                <c:pt idx="7">
                  <c:v>23.69221265407721</c:v>
                </c:pt>
                <c:pt idx="8">
                  <c:v>31.99462352358459</c:v>
                </c:pt>
                <c:pt idx="9">
                  <c:v>32.346219486000003</c:v>
                </c:pt>
                <c:pt idx="10">
                  <c:v>30.943439628299998</c:v>
                </c:pt>
                <c:pt idx="11">
                  <c:v>19.69731650768</c:v>
                </c:pt>
                <c:pt idx="12">
                  <c:v>37.093730734496653</c:v>
                </c:pt>
                <c:pt idx="13">
                  <c:v>19.12281244814929</c:v>
                </c:pt>
                <c:pt idx="14">
                  <c:v>28.420926722200001</c:v>
                </c:pt>
                <c:pt idx="15">
                  <c:v>23.213904981440479</c:v>
                </c:pt>
                <c:pt idx="16">
                  <c:v>26.34454322945</c:v>
                </c:pt>
                <c:pt idx="17">
                  <c:v>15.511760192484349</c:v>
                </c:pt>
                <c:pt idx="18">
                  <c:v>17.590573111760001</c:v>
                </c:pt>
                <c:pt idx="19">
                  <c:v>26.847758565173081</c:v>
                </c:pt>
                <c:pt idx="20">
                  <c:v>13.05889676656478</c:v>
                </c:pt>
                <c:pt idx="21">
                  <c:v>13.00548769825277</c:v>
                </c:pt>
                <c:pt idx="22">
                  <c:v>17.985231680793479</c:v>
                </c:pt>
                <c:pt idx="23">
                  <c:v>38.593499150064503</c:v>
                </c:pt>
                <c:pt idx="24">
                  <c:v>31.474579496360001</c:v>
                </c:pt>
                <c:pt idx="25">
                  <c:v>30.36719574</c:v>
                </c:pt>
                <c:pt idx="26">
                  <c:v>14.004165221019999</c:v>
                </c:pt>
                <c:pt idx="27">
                  <c:v>6.7880808226468732</c:v>
                </c:pt>
                <c:pt idx="28">
                  <c:v>36.598747844959988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排出量比較シート!$BR$21:$BR$50</c:f>
              <c:numCache>
                <c:formatCode>#,##0_);[Red]\(#,##0\)</c:formatCode>
                <c:ptCount val="30"/>
                <c:pt idx="0">
                  <c:v>924.65977605612522</c:v>
                </c:pt>
                <c:pt idx="1">
                  <c:v>1074.7667843696031</c:v>
                </c:pt>
                <c:pt idx="2">
                  <c:v>1291.7566241392892</c:v>
                </c:pt>
                <c:pt idx="3">
                  <c:v>2264.5890713795156</c:v>
                </c:pt>
                <c:pt idx="4">
                  <c:v>746.0913141032014</c:v>
                </c:pt>
                <c:pt idx="5">
                  <c:v>1954.0960223084028</c:v>
                </c:pt>
                <c:pt idx="6">
                  <c:v>2166.7285323354131</c:v>
                </c:pt>
                <c:pt idx="7">
                  <c:v>2462.53878177263</c:v>
                </c:pt>
                <c:pt idx="8">
                  <c:v>668.12672218253476</c:v>
                </c:pt>
                <c:pt idx="9">
                  <c:v>1431.3045741601732</c:v>
                </c:pt>
                <c:pt idx="10">
                  <c:v>3831.3369915477351</c:v>
                </c:pt>
                <c:pt idx="11">
                  <c:v>716.54425323499117</c:v>
                </c:pt>
                <c:pt idx="12">
                  <c:v>1131.2166367432351</c:v>
                </c:pt>
                <c:pt idx="13">
                  <c:v>534.98008107830071</c:v>
                </c:pt>
                <c:pt idx="14">
                  <c:v>1378.6042454145281</c:v>
                </c:pt>
                <c:pt idx="15">
                  <c:v>1659.5324073115935</c:v>
                </c:pt>
                <c:pt idx="16">
                  <c:v>1322.4265749390204</c:v>
                </c:pt>
                <c:pt idx="17">
                  <c:v>587.3803901369489</c:v>
                </c:pt>
                <c:pt idx="18">
                  <c:v>2266.8641540925441</c:v>
                </c:pt>
                <c:pt idx="19">
                  <c:v>1342.1488364107747</c:v>
                </c:pt>
                <c:pt idx="20">
                  <c:v>3492.6522866415485</c:v>
                </c:pt>
                <c:pt idx="21">
                  <c:v>531.9622907320072</c:v>
                </c:pt>
                <c:pt idx="22">
                  <c:v>1162.5260472608581</c:v>
                </c:pt>
                <c:pt idx="23">
                  <c:v>798.69523333754296</c:v>
                </c:pt>
                <c:pt idx="24">
                  <c:v>2016.6409964837565</c:v>
                </c:pt>
                <c:pt idx="25">
                  <c:v>1718.2074548051207</c:v>
                </c:pt>
                <c:pt idx="26">
                  <c:v>1552.3693003426506</c:v>
                </c:pt>
                <c:pt idx="27">
                  <c:v>597.55347798757361</c:v>
                </c:pt>
                <c:pt idx="28">
                  <c:v>1269.6563815778793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extLst>
                      <c:ext uri="{02D57815-91ED-43cb-92C2-25804820EDAC}">
                        <c15:formulaRef>
                          <c15:sqref>排出量比較シート!$BF$21:$BF$68</c15:sqref>
                        </c15:formulaRef>
                      </c:ext>
                    </c:extLst>
                    <c:numCache>
                      <c:formatCode>#,##0_);[Red]\(#,##0\)</c:formatCode>
                      <c:ptCount val="48"/>
                      <c:pt idx="0">
                        <c:v>188.7441817191926</c:v>
                      </c:pt>
                      <c:pt idx="1">
                        <c:v>36.245908684767222</c:v>
                      </c:pt>
                      <c:pt idx="2">
                        <c:v>190.6522128646906</c:v>
                      </c:pt>
                      <c:pt idx="3">
                        <c:v>15.228652942857</c:v>
                      </c:pt>
                      <c:pt idx="4">
                        <c:v>94.821668315062269</c:v>
                      </c:pt>
                      <c:pt idx="5">
                        <c:v>860.51409830603609</c:v>
                      </c:pt>
                      <c:pt idx="6">
                        <c:v>1180.1056796501721</c:v>
                      </c:pt>
                      <c:pt idx="7">
                        <c:v>1039.035245139369</c:v>
                      </c:pt>
                      <c:pt idx="8">
                        <c:v>43.488352873207177</c:v>
                      </c:pt>
                      <c:pt idx="9">
                        <c:v>523.16247054448399</c:v>
                      </c:pt>
                      <c:pt idx="10">
                        <c:v>2812.5499538442041</c:v>
                      </c:pt>
                      <c:pt idx="11">
                        <c:v>158.1955306132696</c:v>
                      </c:pt>
                      <c:pt idx="12">
                        <c:v>35.664671012743568</c:v>
                      </c:pt>
                      <c:pt idx="13">
                        <c:v>13.664447469323839</c:v>
                      </c:pt>
                      <c:pt idx="14">
                        <c:v>725.70150495816495</c:v>
                      </c:pt>
                      <c:pt idx="15">
                        <c:v>1095.8963273647059</c:v>
                      </c:pt>
                      <c:pt idx="16">
                        <c:v>141.23436313161449</c:v>
                      </c:pt>
                      <c:pt idx="17">
                        <c:v>47.777111517421822</c:v>
                      </c:pt>
                      <c:pt idx="18">
                        <c:v>1416.670176278634</c:v>
                      </c:pt>
                      <c:pt idx="19">
                        <c:v>510.15395988703023</c:v>
                      </c:pt>
                      <c:pt idx="20">
                        <c:v>2573.6626509977082</c:v>
                      </c:pt>
                      <c:pt idx="21">
                        <c:v>14.20240779025675</c:v>
                      </c:pt>
                      <c:pt idx="22">
                        <c:v>293.76405250606189</c:v>
                      </c:pt>
                      <c:pt idx="23">
                        <c:v>130.30465879105861</c:v>
                      </c:pt>
                      <c:pt idx="24">
                        <c:v>1296.5938341835381</c:v>
                      </c:pt>
                      <c:pt idx="25">
                        <c:v>675.90614052100398</c:v>
                      </c:pt>
                      <c:pt idx="26">
                        <c:v>794.70437051259967</c:v>
                      </c:pt>
                      <c:pt idx="27">
                        <c:v>103.28999761759709</c:v>
                      </c:pt>
                      <c:pt idx="28">
                        <c:v>511.96891515834108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8.6110769955093485</c:v>
                      </c:pt>
                      <c:pt idx="1">
                        <c:v>16.963624741750582</c:v>
                      </c:pt>
                      <c:pt idx="2">
                        <c:v>15.767351045169514</c:v>
                      </c:pt>
                      <c:pt idx="3">
                        <c:v>39.356289684353278</c:v>
                      </c:pt>
                      <c:pt idx="4">
                        <c:v>6.0377473674905611</c:v>
                      </c:pt>
                      <c:pt idx="5">
                        <c:v>12.784805760609933</c:v>
                      </c:pt>
                      <c:pt idx="6">
                        <c:v>12.482391735111461</c:v>
                      </c:pt>
                      <c:pt idx="7">
                        <c:v>28.915261126345019</c:v>
                      </c:pt>
                      <c:pt idx="8">
                        <c:v>10.279839433566131</c:v>
                      </c:pt>
                      <c:pt idx="9">
                        <c:v>10.057045452216476</c:v>
                      </c:pt>
                      <c:pt idx="10">
                        <c:v>8.7005407901780902</c:v>
                      </c:pt>
                      <c:pt idx="11">
                        <c:v>5.5878852011187012</c:v>
                      </c:pt>
                      <c:pt idx="12">
                        <c:v>23.159873547387225</c:v>
                      </c:pt>
                      <c:pt idx="13">
                        <c:v>6.5269421697679082</c:v>
                      </c:pt>
                      <c:pt idx="14">
                        <c:v>6.2115612269481852</c:v>
                      </c:pt>
                      <c:pt idx="15">
                        <c:v>6.91590343120727</c:v>
                      </c:pt>
                      <c:pt idx="16">
                        <c:v>20.634709495780552</c:v>
                      </c:pt>
                      <c:pt idx="17">
                        <c:v>5.8636657651389168</c:v>
                      </c:pt>
                      <c:pt idx="18">
                        <c:v>9.4888869860548475</c:v>
                      </c:pt>
                      <c:pt idx="19">
                        <c:v>10.595062508183219</c:v>
                      </c:pt>
                      <c:pt idx="20">
                        <c:v>7.5602716778089372</c:v>
                      </c:pt>
                      <c:pt idx="21">
                        <c:v>5.4309298772185777</c:v>
                      </c:pt>
                      <c:pt idx="22">
                        <c:v>11.460879837773957</c:v>
                      </c:pt>
                      <c:pt idx="23">
                        <c:v>6.4111847205115238</c:v>
                      </c:pt>
                      <c:pt idx="24">
                        <c:v>6.4168697345404802</c:v>
                      </c:pt>
                      <c:pt idx="25">
                        <c:v>18.698963217481701</c:v>
                      </c:pt>
                      <c:pt idx="26">
                        <c:v>7.5322464563718681</c:v>
                      </c:pt>
                      <c:pt idx="27">
                        <c:v>4.3689317592656058</c:v>
                      </c:pt>
                      <c:pt idx="28">
                        <c:v>7.2640667188067063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8.7957009012174403</c:v>
                      </c:pt>
                      <c:pt idx="1">
                        <c:v>2.5355929229928171</c:v>
                      </c:pt>
                      <c:pt idx="2">
                        <c:v>36.712923708248852</c:v>
                      </c:pt>
                      <c:pt idx="3">
                        <c:v>1.7432201345575615</c:v>
                      </c:pt>
                      <c:pt idx="4">
                        <c:v>0.82924228236256803</c:v>
                      </c:pt>
                      <c:pt idx="5">
                        <c:v>14.304759761570624</c:v>
                      </c:pt>
                      <c:pt idx="6">
                        <c:v>11.201287239894057</c:v>
                      </c:pt>
                      <c:pt idx="7">
                        <c:v>56.778935296185644</c:v>
                      </c:pt>
                      <c:pt idx="8">
                        <c:v>0.71313550959172978</c:v>
                      </c:pt>
                      <c:pt idx="9">
                        <c:v>8.5751481262346854</c:v>
                      </c:pt>
                      <c:pt idx="10">
                        <c:v>12.595201027723165</c:v>
                      </c:pt>
                      <c:pt idx="11">
                        <c:v>2.3933532323312887</c:v>
                      </c:pt>
                      <c:pt idx="12">
                        <c:v>3.1694911537410211</c:v>
                      </c:pt>
                      <c:pt idx="13">
                        <c:v>1.5055082980269852</c:v>
                      </c:pt>
                      <c:pt idx="14">
                        <c:v>5.3565524723605034</c:v>
                      </c:pt>
                      <c:pt idx="15">
                        <c:v>1.4985593667078281</c:v>
                      </c:pt>
                      <c:pt idx="16">
                        <c:v>36.678994692027914</c:v>
                      </c:pt>
                      <c:pt idx="17">
                        <c:v>7.5275414901349249</c:v>
                      </c:pt>
                      <c:pt idx="18">
                        <c:v>27.957912921059183</c:v>
                      </c:pt>
                      <c:pt idx="19">
                        <c:v>12.793746765407183</c:v>
                      </c:pt>
                      <c:pt idx="20">
                        <c:v>26.958149568109228</c:v>
                      </c:pt>
                      <c:pt idx="21">
                        <c:v>5.7843213555773634</c:v>
                      </c:pt>
                      <c:pt idx="22">
                        <c:v>25.013053490113474</c:v>
                      </c:pt>
                      <c:pt idx="23">
                        <c:v>15.410085747237725</c:v>
                      </c:pt>
                      <c:pt idx="24">
                        <c:v>8.9636103238782336</c:v>
                      </c:pt>
                      <c:pt idx="25">
                        <c:v>52.753528368702732</c:v>
                      </c:pt>
                      <c:pt idx="26">
                        <c:v>11.714597500216273</c:v>
                      </c:pt>
                      <c:pt idx="27">
                        <c:v>1.6639828557140361</c:v>
                      </c:pt>
                      <c:pt idx="28">
                        <c:v>30.065442961341578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218.47049285226757</c:v>
                      </c:pt>
                      <c:pt idx="1">
                        <c:v>72.531594242526566</c:v>
                      </c:pt>
                      <c:pt idx="2">
                        <c:v>363.04026178738246</c:v>
                      </c:pt>
                      <c:pt idx="3">
                        <c:v>109.28940392414842</c:v>
                      </c:pt>
                      <c:pt idx="4">
                        <c:v>188.39686947541696</c:v>
                      </c:pt>
                      <c:pt idx="5">
                        <c:v>293.1559921253637</c:v>
                      </c:pt>
                      <c:pt idx="6">
                        <c:v>393.88792788866539</c:v>
                      </c:pt>
                      <c:pt idx="7">
                        <c:v>344.12771423935629</c:v>
                      </c:pt>
                      <c:pt idx="8">
                        <c:v>94.167626250493043</c:v>
                      </c:pt>
                      <c:pt idx="9">
                        <c:v>380.90529230496315</c:v>
                      </c:pt>
                      <c:pt idx="10">
                        <c:v>251.36442591024039</c:v>
                      </c:pt>
                      <c:pt idx="11">
                        <c:v>140.10601683351285</c:v>
                      </c:pt>
                      <c:pt idx="12">
                        <c:v>90.939159582053463</c:v>
                      </c:pt>
                      <c:pt idx="13">
                        <c:v>108.27995607232022</c:v>
                      </c:pt>
                      <c:pt idx="14">
                        <c:v>175.52343941336008</c:v>
                      </c:pt>
                      <c:pt idx="15">
                        <c:v>159.0273810566963</c:v>
                      </c:pt>
                      <c:pt idx="16">
                        <c:v>303.53898237578653</c:v>
                      </c:pt>
                      <c:pt idx="17">
                        <c:v>120.01634433328935</c:v>
                      </c:pt>
                      <c:pt idx="18">
                        <c:v>322.41088802576462</c:v>
                      </c:pt>
                      <c:pt idx="19">
                        <c:v>299.20275063681925</c:v>
                      </c:pt>
                      <c:pt idx="20">
                        <c:v>292.56826821166089</c:v>
                      </c:pt>
                      <c:pt idx="21">
                        <c:v>98.163394301893817</c:v>
                      </c:pt>
                      <c:pt idx="22">
                        <c:v>289.05125878970216</c:v>
                      </c:pt>
                      <c:pt idx="23">
                        <c:v>225.30498987406665</c:v>
                      </c:pt>
                      <c:pt idx="24">
                        <c:v>266.60882517720171</c:v>
                      </c:pt>
                      <c:pt idx="25">
                        <c:v>314.40290794924374</c:v>
                      </c:pt>
                      <c:pt idx="26">
                        <c:v>220.26722591678305</c:v>
                      </c:pt>
                      <c:pt idx="27">
                        <c:v>121.90333385992577</c:v>
                      </c:pt>
                      <c:pt idx="28">
                        <c:v>277.17672310088869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1127.0338543393136</c:v>
                </c:pt>
                <c:pt idx="2">
                  <c:v>7.0630021149686897</c:v>
                </c:pt>
                <c:pt idx="3">
                  <c:v>1.5671309300420118</c:v>
                </c:pt>
                <c:pt idx="4">
                  <c:v>169.19944573506396</c:v>
                </c:pt>
                <c:pt idx="5">
                  <c:v>161.05700130039793</c:v>
                </c:pt>
                <c:pt idx="7">
                  <c:v>158.84950455984631</c:v>
                </c:pt>
                <c:pt idx="8">
                  <c:v>12.111854957246655</c:v>
                </c:pt>
                <c:pt idx="9">
                  <c:v>0</c:v>
                </c:pt>
                <c:pt idx="10">
                  <c:v>21.887403328540149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1135.6639873843242</c:v>
                </c:pt>
                <c:pt idx="4">
                  <c:v>169.19944573506396</c:v>
                </c:pt>
                <c:pt idx="5">
                  <c:v>161.05700130039793</c:v>
                </c:pt>
                <c:pt idx="6">
                  <c:v>170.96135951709297</c:v>
                </c:pt>
                <c:pt idx="10">
                  <c:v>21.887403328540149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-991482.88379255589</c:v>
                </c:pt>
                <c:pt idx="2">
                  <c:v>0</c:v>
                </c:pt>
                <c:pt idx="3">
                  <c:v>0</c:v>
                </c:pt>
                <c:pt idx="4">
                  <c:v>-129922.45419709405</c:v>
                </c:pt>
                <c:pt idx="5">
                  <c:v>-1826352.3461463123</c:v>
                </c:pt>
                <c:pt idx="6">
                  <c:v>0</c:v>
                </c:pt>
                <c:pt idx="7">
                  <c:v>-754347.90540234325</c:v>
                </c:pt>
                <c:pt idx="8">
                  <c:v>0</c:v>
                </c:pt>
                <c:pt idx="9">
                  <c:v>0</c:v>
                </c:pt>
                <c:pt idx="10">
                  <c:v>0</c:v>
                </c:pt>
                <c:pt idx="11">
                  <c:v>0</c:v>
                </c:pt>
                <c:pt idx="12">
                  <c:v>-32097.451369606191</c:v>
                </c:pt>
                <c:pt idx="13">
                  <c:v>0</c:v>
                </c:pt>
                <c:pt idx="14">
                  <c:v>0</c:v>
                </c:pt>
                <c:pt idx="15">
                  <c:v>0</c:v>
                </c:pt>
                <c:pt idx="16">
                  <c:v>0</c:v>
                </c:pt>
                <c:pt idx="17">
                  <c:v>0</c:v>
                </c:pt>
                <c:pt idx="18">
                  <c:v>-53323.625762059994</c:v>
                </c:pt>
                <c:pt idx="19">
                  <c:v>-3505028.3889587782</c:v>
                </c:pt>
                <c:pt idx="20">
                  <c:v>0</c:v>
                </c:pt>
                <c:pt idx="21">
                  <c:v>0</c:v>
                </c:pt>
                <c:pt idx="22">
                  <c:v>0</c:v>
                </c:pt>
                <c:pt idx="23">
                  <c:v>0</c:v>
                </c:pt>
                <c:pt idx="24">
                  <c:v>0</c:v>
                </c:pt>
                <c:pt idx="25">
                  <c:v>0</c:v>
                </c:pt>
                <c:pt idx="26">
                  <c:v>-435716.85291247198</c:v>
                </c:pt>
                <c:pt idx="27">
                  <c:v>0</c:v>
                </c:pt>
                <c:pt idx="28">
                  <c:v>0</c:v>
                </c:pt>
                <c:pt idx="29">
                  <c:v>0</c:v>
                </c:pt>
                <c:pt idx="30">
                  <c:v>0</c:v>
                </c:pt>
                <c:pt idx="31">
                  <c:v>0</c:v>
                </c:pt>
                <c:pt idx="32">
                  <c:v>0</c:v>
                </c:pt>
                <c:pt idx="33">
                  <c:v>-849296.95610879362</c:v>
                </c:pt>
                <c:pt idx="34">
                  <c:v>0</c:v>
                </c:pt>
                <c:pt idx="35">
                  <c:v>-132862.08874931285</c:v>
                </c:pt>
                <c:pt idx="36">
                  <c:v>-299466.07661312073</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201686.02220615774</c:v>
                </c:pt>
                <c:pt idx="1">
                  <c:v>0</c:v>
                </c:pt>
                <c:pt idx="2">
                  <c:v>396366.39141252742</c:v>
                </c:pt>
                <c:pt idx="3">
                  <c:v>1387592.0797066272</c:v>
                </c:pt>
                <c:pt idx="4">
                  <c:v>0</c:v>
                </c:pt>
                <c:pt idx="5">
                  <c:v>0</c:v>
                </c:pt>
                <c:pt idx="6">
                  <c:v>785135.99886971503</c:v>
                </c:pt>
                <c:pt idx="7">
                  <c:v>0</c:v>
                </c:pt>
                <c:pt idx="8">
                  <c:v>286806.57354230236</c:v>
                </c:pt>
                <c:pt idx="9">
                  <c:v>227452.53888276403</c:v>
                </c:pt>
                <c:pt idx="10">
                  <c:v>700756.88707036735</c:v>
                </c:pt>
                <c:pt idx="11">
                  <c:v>377120.67676987022</c:v>
                </c:pt>
                <c:pt idx="12">
                  <c:v>0</c:v>
                </c:pt>
                <c:pt idx="13">
                  <c:v>1228094.447797877</c:v>
                </c:pt>
                <c:pt idx="14">
                  <c:v>589126.16636386234</c:v>
                </c:pt>
                <c:pt idx="15">
                  <c:v>851709.44704596512</c:v>
                </c:pt>
                <c:pt idx="16">
                  <c:v>468923.24287964142</c:v>
                </c:pt>
                <c:pt idx="17">
                  <c:v>1500049.3161251801</c:v>
                </c:pt>
                <c:pt idx="18">
                  <c:v>0</c:v>
                </c:pt>
                <c:pt idx="19">
                  <c:v>0</c:v>
                </c:pt>
                <c:pt idx="20">
                  <c:v>641976.53511678509</c:v>
                </c:pt>
                <c:pt idx="21">
                  <c:v>335939.64338985377</c:v>
                </c:pt>
                <c:pt idx="22">
                  <c:v>2674430.8519640616</c:v>
                </c:pt>
                <c:pt idx="23">
                  <c:v>857470.08917920128</c:v>
                </c:pt>
                <c:pt idx="24">
                  <c:v>1057174.3889738882</c:v>
                </c:pt>
                <c:pt idx="25">
                  <c:v>6775.3890808815195</c:v>
                </c:pt>
                <c:pt idx="26">
                  <c:v>0</c:v>
                </c:pt>
                <c:pt idx="27">
                  <c:v>623286.96090022731</c:v>
                </c:pt>
                <c:pt idx="28">
                  <c:v>57978.103929189965</c:v>
                </c:pt>
                <c:pt idx="29">
                  <c:v>662864.52574591292</c:v>
                </c:pt>
                <c:pt idx="30">
                  <c:v>1604192.5153405098</c:v>
                </c:pt>
                <c:pt idx="31">
                  <c:v>1849527.1479625097</c:v>
                </c:pt>
                <c:pt idx="32">
                  <c:v>2498301.5646072319</c:v>
                </c:pt>
                <c:pt idx="33">
                  <c:v>0</c:v>
                </c:pt>
                <c:pt idx="34">
                  <c:v>491524.93680225435</c:v>
                </c:pt>
                <c:pt idx="35">
                  <c:v>0</c:v>
                </c:pt>
                <c:pt idx="36">
                  <c:v>0</c:v>
                </c:pt>
                <c:pt idx="37">
                  <c:v>140164.7517435367</c:v>
                </c:pt>
                <c:pt idx="38">
                  <c:v>736232.48484746739</c:v>
                </c:pt>
                <c:pt idx="39">
                  <c:v>1592570.3925464586</c:v>
                </c:pt>
                <c:pt idx="40">
                  <c:v>1488185.6320900822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201686.02220615774</c:v>
                </c:pt>
                <c:pt idx="1">
                  <c:v>-991482.88379255589</c:v>
                </c:pt>
                <c:pt idx="2">
                  <c:v>396366.39141252742</c:v>
                </c:pt>
                <c:pt idx="3">
                  <c:v>1387592.0797066272</c:v>
                </c:pt>
                <c:pt idx="4">
                  <c:v>-129922.45419709405</c:v>
                </c:pt>
                <c:pt idx="5">
                  <c:v>-1826352.3461463123</c:v>
                </c:pt>
                <c:pt idx="6">
                  <c:v>785135.99886971503</c:v>
                </c:pt>
                <c:pt idx="7">
                  <c:v>-754347.90540234325</c:v>
                </c:pt>
                <c:pt idx="8">
                  <c:v>286806.57354230236</c:v>
                </c:pt>
                <c:pt idx="9">
                  <c:v>227452.53888276403</c:v>
                </c:pt>
                <c:pt idx="10">
                  <c:v>700756.88707036735</c:v>
                </c:pt>
                <c:pt idx="11">
                  <c:v>377120.67676987022</c:v>
                </c:pt>
                <c:pt idx="12">
                  <c:v>-32097.451369606191</c:v>
                </c:pt>
                <c:pt idx="13">
                  <c:v>1228094.447797877</c:v>
                </c:pt>
                <c:pt idx="14">
                  <c:v>589126.16636386234</c:v>
                </c:pt>
                <c:pt idx="15">
                  <c:v>851709.44704596512</c:v>
                </c:pt>
                <c:pt idx="16">
                  <c:v>468923.24287964142</c:v>
                </c:pt>
                <c:pt idx="17">
                  <c:v>1500049.3161251801</c:v>
                </c:pt>
                <c:pt idx="18">
                  <c:v>-53323.625762059994</c:v>
                </c:pt>
                <c:pt idx="19">
                  <c:v>-3505028.3889587782</c:v>
                </c:pt>
                <c:pt idx="20">
                  <c:v>641976.53511678509</c:v>
                </c:pt>
                <c:pt idx="21">
                  <c:v>335939.64338985377</c:v>
                </c:pt>
                <c:pt idx="22">
                  <c:v>2674430.8519640616</c:v>
                </c:pt>
                <c:pt idx="23">
                  <c:v>857470.08917920128</c:v>
                </c:pt>
                <c:pt idx="24">
                  <c:v>1057174.3889738882</c:v>
                </c:pt>
                <c:pt idx="25">
                  <c:v>6775.3890808815195</c:v>
                </c:pt>
                <c:pt idx="26">
                  <c:v>-435716.85291247198</c:v>
                </c:pt>
                <c:pt idx="27">
                  <c:v>623286.96090022731</c:v>
                </c:pt>
                <c:pt idx="28">
                  <c:v>57978.103929189965</c:v>
                </c:pt>
                <c:pt idx="29">
                  <c:v>662864.52574591292</c:v>
                </c:pt>
                <c:pt idx="30">
                  <c:v>1604192.5153405098</c:v>
                </c:pt>
                <c:pt idx="31">
                  <c:v>1849527.1479625097</c:v>
                </c:pt>
                <c:pt idx="32">
                  <c:v>2498301.5646072319</c:v>
                </c:pt>
                <c:pt idx="33">
                  <c:v>-849296.95610879362</c:v>
                </c:pt>
                <c:pt idx="34">
                  <c:v>491524.93680225435</c:v>
                </c:pt>
                <c:pt idx="35">
                  <c:v>-132862.08874931285</c:v>
                </c:pt>
                <c:pt idx="36">
                  <c:v>-299466.07661312073</c:v>
                </c:pt>
                <c:pt idx="37">
                  <c:v>140164.7517435367</c:v>
                </c:pt>
                <c:pt idx="38">
                  <c:v>736232.48484746739</c:v>
                </c:pt>
                <c:pt idx="39">
                  <c:v>1592570.3925464586</c:v>
                </c:pt>
                <c:pt idx="40">
                  <c:v>1488185.6320900822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230280.27079384221</c:v>
                </c:pt>
                <c:pt idx="1">
                  <c:v>2079122.0567925558</c:v>
                </c:pt>
                <c:pt idx="2">
                  <c:v>382321.5255874726</c:v>
                </c:pt>
                <c:pt idx="3">
                  <c:v>184481.42129337299</c:v>
                </c:pt>
                <c:pt idx="4">
                  <c:v>342611.8211970941</c:v>
                </c:pt>
                <c:pt idx="5">
                  <c:v>3005388.4561463124</c:v>
                </c:pt>
                <c:pt idx="6">
                  <c:v>212233.32613028487</c:v>
                </c:pt>
                <c:pt idx="7">
                  <c:v>1260198.1354023432</c:v>
                </c:pt>
                <c:pt idx="8">
                  <c:v>60525.156844087665</c:v>
                </c:pt>
                <c:pt idx="9">
                  <c:v>101901.97411723595</c:v>
                </c:pt>
                <c:pt idx="10">
                  <c:v>208655.10592963279</c:v>
                </c:pt>
                <c:pt idx="11">
                  <c:v>428950.1892301297</c:v>
                </c:pt>
                <c:pt idx="12">
                  <c:v>1691442.2933696059</c:v>
                </c:pt>
                <c:pt idx="13">
                  <c:v>392411.95008274267</c:v>
                </c:pt>
                <c:pt idx="14">
                  <c:v>443282.42363613792</c:v>
                </c:pt>
                <c:pt idx="15">
                  <c:v>57706.120954034901</c:v>
                </c:pt>
                <c:pt idx="16">
                  <c:v>85853.866120358507</c:v>
                </c:pt>
                <c:pt idx="17">
                  <c:v>73614.817874819695</c:v>
                </c:pt>
                <c:pt idx="18">
                  <c:v>564667.95676205994</c:v>
                </c:pt>
                <c:pt idx="19">
                  <c:v>9780399.1111736186</c:v>
                </c:pt>
                <c:pt idx="20">
                  <c:v>81270.478883214979</c:v>
                </c:pt>
                <c:pt idx="21">
                  <c:v>793312.25661014637</c:v>
                </c:pt>
                <c:pt idx="22">
                  <c:v>173893.66503593876</c:v>
                </c:pt>
                <c:pt idx="23">
                  <c:v>61585.551820798661</c:v>
                </c:pt>
                <c:pt idx="24">
                  <c:v>217891.882026112</c:v>
                </c:pt>
                <c:pt idx="25">
                  <c:v>230758.7179191185</c:v>
                </c:pt>
                <c:pt idx="26">
                  <c:v>973117.82691247191</c:v>
                </c:pt>
                <c:pt idx="27">
                  <c:v>104571.7243246227</c:v>
                </c:pt>
                <c:pt idx="28">
                  <c:v>808154.98559548007</c:v>
                </c:pt>
                <c:pt idx="29">
                  <c:v>565985.19654021692</c:v>
                </c:pt>
                <c:pt idx="30">
                  <c:v>363982.17465949</c:v>
                </c:pt>
                <c:pt idx="31">
                  <c:v>401551.10603749042</c:v>
                </c:pt>
                <c:pt idx="32">
                  <c:v>421171.05839276832</c:v>
                </c:pt>
                <c:pt idx="33">
                  <c:v>2024221.1391087933</c:v>
                </c:pt>
                <c:pt idx="34">
                  <c:v>215927.5791977456</c:v>
                </c:pt>
                <c:pt idx="35">
                  <c:v>337365.13174931286</c:v>
                </c:pt>
                <c:pt idx="36">
                  <c:v>4100435.4736131206</c:v>
                </c:pt>
                <c:pt idx="37">
                  <c:v>234555.60525646326</c:v>
                </c:pt>
                <c:pt idx="38">
                  <c:v>488810.68980047246</c:v>
                </c:pt>
                <c:pt idx="39">
                  <c:v>221155.45345354115</c:v>
                </c:pt>
                <c:pt idx="40">
                  <c:v>120731.50390991788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230280.27079384221</c:v>
                </c:pt>
                <c:pt idx="1">
                  <c:v>2079122.0567925558</c:v>
                </c:pt>
                <c:pt idx="2">
                  <c:v>382321.5255874726</c:v>
                </c:pt>
                <c:pt idx="3">
                  <c:v>184481.42129337299</c:v>
                </c:pt>
                <c:pt idx="4">
                  <c:v>342611.8211970941</c:v>
                </c:pt>
                <c:pt idx="5">
                  <c:v>3005388.4561463124</c:v>
                </c:pt>
                <c:pt idx="6">
                  <c:v>212233.32613028487</c:v>
                </c:pt>
                <c:pt idx="7">
                  <c:v>1260198.1354023432</c:v>
                </c:pt>
                <c:pt idx="8">
                  <c:v>60525.156844087665</c:v>
                </c:pt>
                <c:pt idx="9">
                  <c:v>101901.97411723595</c:v>
                </c:pt>
                <c:pt idx="10">
                  <c:v>208655.10592963279</c:v>
                </c:pt>
                <c:pt idx="11">
                  <c:v>428950.1892301297</c:v>
                </c:pt>
                <c:pt idx="12">
                  <c:v>1691442.2933696059</c:v>
                </c:pt>
                <c:pt idx="13">
                  <c:v>392411.95008274267</c:v>
                </c:pt>
                <c:pt idx="14">
                  <c:v>443282.42363613792</c:v>
                </c:pt>
                <c:pt idx="15">
                  <c:v>57706.120954034901</c:v>
                </c:pt>
                <c:pt idx="16">
                  <c:v>85853.866120358507</c:v>
                </c:pt>
                <c:pt idx="17">
                  <c:v>73614.817874819695</c:v>
                </c:pt>
                <c:pt idx="18">
                  <c:v>564667.95676205994</c:v>
                </c:pt>
                <c:pt idx="19">
                  <c:v>9780399.1111736186</c:v>
                </c:pt>
                <c:pt idx="20">
                  <c:v>81270.478883214979</c:v>
                </c:pt>
                <c:pt idx="21">
                  <c:v>793312.25661014637</c:v>
                </c:pt>
                <c:pt idx="22">
                  <c:v>173893.66503593876</c:v>
                </c:pt>
                <c:pt idx="23">
                  <c:v>61585.551820798661</c:v>
                </c:pt>
                <c:pt idx="24">
                  <c:v>217891.882026112</c:v>
                </c:pt>
                <c:pt idx="25">
                  <c:v>230758.7179191185</c:v>
                </c:pt>
                <c:pt idx="26">
                  <c:v>973117.82691247191</c:v>
                </c:pt>
                <c:pt idx="27">
                  <c:v>104571.7243246227</c:v>
                </c:pt>
                <c:pt idx="28">
                  <c:v>808154.98559548007</c:v>
                </c:pt>
                <c:pt idx="29">
                  <c:v>565985.19654021692</c:v>
                </c:pt>
                <c:pt idx="30">
                  <c:v>363982.17465949</c:v>
                </c:pt>
                <c:pt idx="31">
                  <c:v>401551.10603749042</c:v>
                </c:pt>
                <c:pt idx="32">
                  <c:v>421171.05839276832</c:v>
                </c:pt>
                <c:pt idx="33">
                  <c:v>2024221.1391087933</c:v>
                </c:pt>
                <c:pt idx="34">
                  <c:v>215927.5791977456</c:v>
                </c:pt>
                <c:pt idx="35">
                  <c:v>337365.13174931286</c:v>
                </c:pt>
                <c:pt idx="36">
                  <c:v>4100435.4736131206</c:v>
                </c:pt>
                <c:pt idx="37">
                  <c:v>234555.60525646326</c:v>
                </c:pt>
                <c:pt idx="38">
                  <c:v>488810.68980047246</c:v>
                </c:pt>
                <c:pt idx="39">
                  <c:v>221155.45345354115</c:v>
                </c:pt>
                <c:pt idx="40">
                  <c:v>120731.50390991788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400.19938638999992</c:v>
                </c:pt>
                <c:pt idx="9">
                  <c:v>0</c:v>
                </c:pt>
                <c:pt idx="10">
                  <c:v>0</c:v>
                </c:pt>
                <c:pt idx="11">
                  <c:v>0</c:v>
                </c:pt>
                <c:pt idx="12">
                  <c:v>0</c:v>
                </c:pt>
                <c:pt idx="13">
                  <c:v>861.54988062000007</c:v>
                </c:pt>
                <c:pt idx="14">
                  <c:v>0</c:v>
                </c:pt>
                <c:pt idx="15">
                  <c:v>698.27599999999995</c:v>
                </c:pt>
                <c:pt idx="16">
                  <c:v>0</c:v>
                </c:pt>
                <c:pt idx="17">
                  <c:v>36828.252999999997</c:v>
                </c:pt>
                <c:pt idx="18">
                  <c:v>557.34400000000016</c:v>
                </c:pt>
                <c:pt idx="19">
                  <c:v>6242.8762148400001</c:v>
                </c:pt>
                <c:pt idx="20">
                  <c:v>5378.9099999999989</c:v>
                </c:pt>
                <c:pt idx="21">
                  <c:v>696.22699999999986</c:v>
                </c:pt>
                <c:pt idx="22">
                  <c:v>63495.123</c:v>
                </c:pt>
                <c:pt idx="23">
                  <c:v>17971.592000000001</c:v>
                </c:pt>
                <c:pt idx="24">
                  <c:v>710.16800000000001</c:v>
                </c:pt>
                <c:pt idx="25">
                  <c:v>0</c:v>
                </c:pt>
                <c:pt idx="26">
                  <c:v>0</c:v>
                </c:pt>
                <c:pt idx="27">
                  <c:v>1648.4732248500004</c:v>
                </c:pt>
                <c:pt idx="28">
                  <c:v>51.657524670000008</c:v>
                </c:pt>
                <c:pt idx="29">
                  <c:v>1711.3182861300002</c:v>
                </c:pt>
                <c:pt idx="30">
                  <c:v>0</c:v>
                </c:pt>
                <c:pt idx="31">
                  <c:v>329.10599999999999</c:v>
                </c:pt>
                <c:pt idx="32">
                  <c:v>7573.2650000000003</c:v>
                </c:pt>
                <c:pt idx="33">
                  <c:v>8210.89</c:v>
                </c:pt>
                <c:pt idx="34">
                  <c:v>0</c:v>
                </c:pt>
                <c:pt idx="35">
                  <c:v>0</c:v>
                </c:pt>
                <c:pt idx="36">
                  <c:v>0</c:v>
                </c:pt>
                <c:pt idx="37">
                  <c:v>0</c:v>
                </c:pt>
                <c:pt idx="38">
                  <c:v>3645.6436479399995</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347331.73038639</c:v>
                </c:pt>
                <c:pt idx="9">
                  <c:v>329354.51299999998</c:v>
                </c:pt>
                <c:pt idx="10">
                  <c:v>909411.99300000013</c:v>
                </c:pt>
                <c:pt idx="11">
                  <c:v>806070.86599999992</c:v>
                </c:pt>
                <c:pt idx="12">
                  <c:v>1659344.8419999997</c:v>
                </c:pt>
                <c:pt idx="13">
                  <c:v>1620506.3978806196</c:v>
                </c:pt>
                <c:pt idx="14">
                  <c:v>1032408.5900000002</c:v>
                </c:pt>
                <c:pt idx="15">
                  <c:v>909415.56799999997</c:v>
                </c:pt>
                <c:pt idx="16">
                  <c:v>554777.10899999994</c:v>
                </c:pt>
                <c:pt idx="17">
                  <c:v>1573664.1339999998</c:v>
                </c:pt>
                <c:pt idx="18">
                  <c:v>511344.33099999995</c:v>
                </c:pt>
                <c:pt idx="19">
                  <c:v>6275370.7222148404</c:v>
                </c:pt>
                <c:pt idx="20">
                  <c:v>723247.01400000008</c:v>
                </c:pt>
                <c:pt idx="21">
                  <c:v>1129251.9000000001</c:v>
                </c:pt>
                <c:pt idx="22">
                  <c:v>2848324.5170000005</c:v>
                </c:pt>
                <c:pt idx="23">
                  <c:v>919055.64099999995</c:v>
                </c:pt>
                <c:pt idx="24">
                  <c:v>1275066.2710000002</c:v>
                </c:pt>
                <c:pt idx="25">
                  <c:v>237534.10700000002</c:v>
                </c:pt>
                <c:pt idx="26">
                  <c:v>537400.97399999993</c:v>
                </c:pt>
                <c:pt idx="27">
                  <c:v>727858.68522484996</c:v>
                </c:pt>
                <c:pt idx="28">
                  <c:v>866133.08952467004</c:v>
                </c:pt>
                <c:pt idx="29">
                  <c:v>1228849.7222861298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1225043.1746479399</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再エネ比較シート!$CO$13:$CO$42</c:f>
              <c:numCache>
                <c:formatCode>0.0%</c:formatCode>
                <c:ptCount val="30"/>
                <c:pt idx="0">
                  <c:v>5.8007566204287514E-2</c:v>
                </c:pt>
                <c:pt idx="1">
                  <c:v>9.8458591384670332E-3</c:v>
                </c:pt>
                <c:pt idx="2">
                  <c:v>9.8676951618415276E-2</c:v>
                </c:pt>
                <c:pt idx="3">
                  <c:v>7.554560716284275E-3</c:v>
                </c:pt>
                <c:pt idx="4">
                  <c:v>3.3468114291862042E-2</c:v>
                </c:pt>
                <c:pt idx="5">
                  <c:v>5.4110612855007477E-2</c:v>
                </c:pt>
                <c:pt idx="6">
                  <c:v>0.12170889220069547</c:v>
                </c:pt>
                <c:pt idx="7">
                  <c:v>4.4796408988477011E-2</c:v>
                </c:pt>
                <c:pt idx="8">
                  <c:v>7.1911110351954499E-3</c:v>
                </c:pt>
                <c:pt idx="9">
                  <c:v>0.10392002671521366</c:v>
                </c:pt>
                <c:pt idx="10">
                  <c:v>5.6616459206827965E-2</c:v>
                </c:pt>
                <c:pt idx="11">
                  <c:v>6.6943613603633545E-2</c:v>
                </c:pt>
                <c:pt idx="12">
                  <c:v>3.4224237202148478E-3</c:v>
                </c:pt>
                <c:pt idx="13">
                  <c:v>2.1096878299499969E-2</c:v>
                </c:pt>
                <c:pt idx="14">
                  <c:v>5.1418420742865095E-2</c:v>
                </c:pt>
                <c:pt idx="15">
                  <c:v>3.9466862524842307E-2</c:v>
                </c:pt>
                <c:pt idx="16">
                  <c:v>5.274693962541234E-2</c:v>
                </c:pt>
                <c:pt idx="17">
                  <c:v>3.1014089591539874E-2</c:v>
                </c:pt>
                <c:pt idx="18">
                  <c:v>8.9205739877524906E-2</c:v>
                </c:pt>
                <c:pt idx="19">
                  <c:v>8.0979198837314928E-2</c:v>
                </c:pt>
                <c:pt idx="20">
                  <c:v>0.10944515806345273</c:v>
                </c:pt>
                <c:pt idx="21">
                  <c:v>2.4196986554918944E-2</c:v>
                </c:pt>
                <c:pt idx="22">
                  <c:v>6.2218914808942954E-2</c:v>
                </c:pt>
                <c:pt idx="23">
                  <c:v>5.2292376803088104E-2</c:v>
                </c:pt>
                <c:pt idx="24">
                  <c:v>0.10134890223695112</c:v>
                </c:pt>
                <c:pt idx="25">
                  <c:v>9.2696847552105888E-2</c:v>
                </c:pt>
                <c:pt idx="26">
                  <c:v>6.3102130227775666E-2</c:v>
                </c:pt>
                <c:pt idx="27">
                  <c:v>3.9199441876689632E-2</c:v>
                </c:pt>
                <c:pt idx="28">
                  <c:v>0.10029409546791343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再エネ比較シート!$CC$13:$CC$42</c:f>
              <c:numCache>
                <c:formatCode>0.0%</c:formatCode>
                <c:ptCount val="30"/>
                <c:pt idx="0">
                  <c:v>2.7347413597196467E-2</c:v>
                </c:pt>
                <c:pt idx="1">
                  <c:v>3.3904863453107967E-3</c:v>
                </c:pt>
                <c:pt idx="2">
                  <c:v>4.1351440060584686E-2</c:v>
                </c:pt>
                <c:pt idx="3">
                  <c:v>1.4297439922919695E-3</c:v>
                </c:pt>
                <c:pt idx="4">
                  <c:v>1.9017560799695202E-2</c:v>
                </c:pt>
                <c:pt idx="5">
                  <c:v>1.7333932969295609E-2</c:v>
                </c:pt>
                <c:pt idx="6">
                  <c:v>2.5767034850147495E-2</c:v>
                </c:pt>
                <c:pt idx="7">
                  <c:v>1.5818252950822433E-2</c:v>
                </c:pt>
                <c:pt idx="8">
                  <c:v>4.7914483910038606E-3</c:v>
                </c:pt>
                <c:pt idx="9">
                  <c:v>3.4162668942204169E-2</c:v>
                </c:pt>
                <c:pt idx="10">
                  <c:v>1.5984915161550671E-2</c:v>
                </c:pt>
                <c:pt idx="11">
                  <c:v>4.430139837405235E-2</c:v>
                </c:pt>
                <c:pt idx="12">
                  <c:v>1.1534973101903628E-3</c:v>
                </c:pt>
                <c:pt idx="13">
                  <c:v>1.5064933096454292E-2</c:v>
                </c:pt>
                <c:pt idx="14">
                  <c:v>2.4621205945710743E-2</c:v>
                </c:pt>
                <c:pt idx="15">
                  <c:v>1.383739835992741E-2</c:v>
                </c:pt>
                <c:pt idx="16">
                  <c:v>2.0528989783311698E-2</c:v>
                </c:pt>
                <c:pt idx="17">
                  <c:v>1.8521785706383485E-2</c:v>
                </c:pt>
                <c:pt idx="18">
                  <c:v>2.0135692028136361E-2</c:v>
                </c:pt>
                <c:pt idx="19">
                  <c:v>2.8390138130619302E-2</c:v>
                </c:pt>
                <c:pt idx="20">
                  <c:v>2.575872966836168E-2</c:v>
                </c:pt>
                <c:pt idx="21">
                  <c:v>1.6286391272951905E-2</c:v>
                </c:pt>
                <c:pt idx="22">
                  <c:v>2.3377742539611893E-2</c:v>
                </c:pt>
                <c:pt idx="23">
                  <c:v>2.5950999743550425E-2</c:v>
                </c:pt>
                <c:pt idx="24">
                  <c:v>2.2041625243934784E-2</c:v>
                </c:pt>
                <c:pt idx="25">
                  <c:v>3.4301310138885314E-2</c:v>
                </c:pt>
                <c:pt idx="26">
                  <c:v>2.5169748921200052E-2</c:v>
                </c:pt>
                <c:pt idx="27">
                  <c:v>2.538115642472661E-2</c:v>
                </c:pt>
                <c:pt idx="28">
                  <c:v>4.065328616502132E-2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再エネ比較シート!$CD$13:$CD$42</c:f>
              <c:numCache>
                <c:formatCode>0.0%</c:formatCode>
                <c:ptCount val="30"/>
                <c:pt idx="0">
                  <c:v>1.4189701622124407E-2</c:v>
                </c:pt>
                <c:pt idx="1">
                  <c:v>5.2996516893666834E-4</c:v>
                </c:pt>
                <c:pt idx="2">
                  <c:v>6.7581367615524898E-2</c:v>
                </c:pt>
                <c:pt idx="3">
                  <c:v>3.1458046563476757E-4</c:v>
                </c:pt>
                <c:pt idx="4">
                  <c:v>8.379515620335367E-3</c:v>
                </c:pt>
                <c:pt idx="5">
                  <c:v>2.1698041655848998E-2</c:v>
                </c:pt>
                <c:pt idx="6">
                  <c:v>0.11277832328982686</c:v>
                </c:pt>
                <c:pt idx="7">
                  <c:v>8.152925415517287E-2</c:v>
                </c:pt>
                <c:pt idx="8">
                  <c:v>1.3205465425965082E-3</c:v>
                </c:pt>
                <c:pt idx="9">
                  <c:v>0.14898671860523074</c:v>
                </c:pt>
                <c:pt idx="10">
                  <c:v>3.2774926101554948E-2</c:v>
                </c:pt>
                <c:pt idx="11">
                  <c:v>4.2592330750944596E-2</c:v>
                </c:pt>
                <c:pt idx="12">
                  <c:v>1.5273139838231899E-4</c:v>
                </c:pt>
                <c:pt idx="13">
                  <c:v>3.4220692471130477E-3</c:v>
                </c:pt>
                <c:pt idx="14">
                  <c:v>1.8229285208197936E-2</c:v>
                </c:pt>
                <c:pt idx="15">
                  <c:v>7.5783280864408732E-3</c:v>
                </c:pt>
                <c:pt idx="16">
                  <c:v>4.5082302689932331E-2</c:v>
                </c:pt>
                <c:pt idx="17">
                  <c:v>4.2985558517461379E-3</c:v>
                </c:pt>
                <c:pt idx="18">
                  <c:v>0.12637934238831294</c:v>
                </c:pt>
                <c:pt idx="19">
                  <c:v>8.2633306686038174E-2</c:v>
                </c:pt>
                <c:pt idx="20">
                  <c:v>0.14724876385673427</c:v>
                </c:pt>
                <c:pt idx="21">
                  <c:v>4.1753616402645773E-3</c:v>
                </c:pt>
                <c:pt idx="22">
                  <c:v>2.4703452558229595E-2</c:v>
                </c:pt>
                <c:pt idx="23">
                  <c:v>4.6344836805636787E-2</c:v>
                </c:pt>
                <c:pt idx="24">
                  <c:v>1.5934305020619832E-2</c:v>
                </c:pt>
                <c:pt idx="25">
                  <c:v>0.17066268360345879</c:v>
                </c:pt>
                <c:pt idx="26">
                  <c:v>1.6331493754941546E-2</c:v>
                </c:pt>
                <c:pt idx="27">
                  <c:v>8.8053649770521263E-3</c:v>
                </c:pt>
                <c:pt idx="28">
                  <c:v>0.11013191488508142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4.6920276705119482E-5</c:v>
                </c:pt>
                <c:pt idx="8">
                  <c:v>0</c:v>
                </c:pt>
                <c:pt idx="9">
                  <c:v>5.4109525232292033E-5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4.4047091910423588E-5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再エネ比較シート!$CF$13:$CF$42</c:f>
              <c:numCache>
                <c:formatCode>0.0%</c:formatCode>
                <c:ptCount val="30"/>
                <c:pt idx="0">
                  <c:v>0</c:v>
                </c:pt>
                <c:pt idx="1">
                  <c:v>0</c:v>
                </c:pt>
                <c:pt idx="2">
                  <c:v>4.7967799327860408E-4</c:v>
                </c:pt>
                <c:pt idx="3">
                  <c:v>0</c:v>
                </c:pt>
                <c:pt idx="4">
                  <c:v>4.6735101667768264E-4</c:v>
                </c:pt>
                <c:pt idx="5">
                  <c:v>0</c:v>
                </c:pt>
                <c:pt idx="6">
                  <c:v>3.8129601497224696E-4</c:v>
                </c:pt>
                <c:pt idx="7">
                  <c:v>4.5493373436692438E-3</c:v>
                </c:pt>
                <c:pt idx="8">
                  <c:v>0</c:v>
                </c:pt>
                <c:pt idx="9">
                  <c:v>0</c:v>
                </c:pt>
                <c:pt idx="10">
                  <c:v>0</c:v>
                </c:pt>
                <c:pt idx="11">
                  <c:v>0</c:v>
                </c:pt>
                <c:pt idx="12">
                  <c:v>0</c:v>
                </c:pt>
                <c:pt idx="13">
                  <c:v>0</c:v>
                </c:pt>
                <c:pt idx="14">
                  <c:v>0</c:v>
                </c:pt>
                <c:pt idx="15">
                  <c:v>0</c:v>
                </c:pt>
                <c:pt idx="16">
                  <c:v>0</c:v>
                </c:pt>
                <c:pt idx="17">
                  <c:v>0</c:v>
                </c:pt>
                <c:pt idx="18">
                  <c:v>2.6363740174531897E-6</c:v>
                </c:pt>
                <c:pt idx="19">
                  <c:v>0</c:v>
                </c:pt>
                <c:pt idx="20">
                  <c:v>1.3273158938342036E-3</c:v>
                </c:pt>
                <c:pt idx="21">
                  <c:v>0</c:v>
                </c:pt>
                <c:pt idx="22">
                  <c:v>7.7868583100171236E-5</c:v>
                </c:pt>
                <c:pt idx="23">
                  <c:v>1.1525660149722724E-4</c:v>
                </c:pt>
                <c:pt idx="24">
                  <c:v>2.3071440480500102E-4</c:v>
                </c:pt>
                <c:pt idx="25">
                  <c:v>1.4556712655014546E-5</c:v>
                </c:pt>
                <c:pt idx="26">
                  <c:v>0</c:v>
                </c:pt>
                <c:pt idx="27">
                  <c:v>0</c:v>
                </c:pt>
                <c:pt idx="28">
                  <c:v>2.4270203854794649E-4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再エネ比較シート!$CH$13:$CH$42</c:f>
              <c:numCache>
                <c:formatCode>0.0%</c:formatCode>
                <c:ptCount val="30"/>
                <c:pt idx="0">
                  <c:v>0</c:v>
                </c:pt>
                <c:pt idx="1">
                  <c:v>0</c:v>
                </c:pt>
                <c:pt idx="2">
                  <c:v>1.1278035712353014E-2</c:v>
                </c:pt>
                <c:pt idx="3">
                  <c:v>4.2622562274692221E-3</c:v>
                </c:pt>
                <c:pt idx="4">
                  <c:v>2.3456904299022224E-2</c:v>
                </c:pt>
                <c:pt idx="5">
                  <c:v>0</c:v>
                </c:pt>
                <c:pt idx="6">
                  <c:v>1.4504201353846257E-2</c:v>
                </c:pt>
                <c:pt idx="7">
                  <c:v>0.33641025775196481</c:v>
                </c:pt>
                <c:pt idx="8">
                  <c:v>0</c:v>
                </c:pt>
                <c:pt idx="9">
                  <c:v>0</c:v>
                </c:pt>
                <c:pt idx="10">
                  <c:v>0.10401901898711026</c:v>
                </c:pt>
                <c:pt idx="11">
                  <c:v>1.3233470475068978E-2</c:v>
                </c:pt>
                <c:pt idx="12">
                  <c:v>0</c:v>
                </c:pt>
                <c:pt idx="13">
                  <c:v>0</c:v>
                </c:pt>
                <c:pt idx="14">
                  <c:v>0</c:v>
                </c:pt>
                <c:pt idx="15">
                  <c:v>0</c:v>
                </c:pt>
                <c:pt idx="16">
                  <c:v>4.9521317187392527E-2</c:v>
                </c:pt>
                <c:pt idx="17">
                  <c:v>0</c:v>
                </c:pt>
                <c:pt idx="18">
                  <c:v>7.2859791027797237E-3</c:v>
                </c:pt>
                <c:pt idx="19">
                  <c:v>0</c:v>
                </c:pt>
                <c:pt idx="20">
                  <c:v>1.4999743689060424E-2</c:v>
                </c:pt>
                <c:pt idx="21">
                  <c:v>0</c:v>
                </c:pt>
                <c:pt idx="22">
                  <c:v>0</c:v>
                </c:pt>
                <c:pt idx="23">
                  <c:v>6.7493648045947471E-2</c:v>
                </c:pt>
                <c:pt idx="24">
                  <c:v>0</c:v>
                </c:pt>
                <c:pt idx="25">
                  <c:v>1.5736986654069779E-3</c:v>
                </c:pt>
                <c:pt idx="26">
                  <c:v>0</c:v>
                </c:pt>
                <c:pt idx="27">
                  <c:v>2.8809059681808271E-2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再エネ比較シート!$CI$13:$CI$42</c:f>
              <c:numCache>
                <c:formatCode>0.0%</c:formatCode>
                <c:ptCount val="30"/>
                <c:pt idx="0">
                  <c:v>4.1537115219320873E-2</c:v>
                </c:pt>
                <c:pt idx="1">
                  <c:v>3.9204515142474651E-3</c:v>
                </c:pt>
                <c:pt idx="2">
                  <c:v>0.12069052138174119</c:v>
                </c:pt>
                <c:pt idx="3">
                  <c:v>6.0065806853959597E-3</c:v>
                </c:pt>
                <c:pt idx="4">
                  <c:v>5.1321331735730474E-2</c:v>
                </c:pt>
                <c:pt idx="5">
                  <c:v>3.9031974625144607E-2</c:v>
                </c:pt>
                <c:pt idx="6">
                  <c:v>0.15343085550879285</c:v>
                </c:pt>
                <c:pt idx="7">
                  <c:v>0.43835402247833455</c:v>
                </c:pt>
                <c:pt idx="8">
                  <c:v>6.1119949336003688E-3</c:v>
                </c:pt>
                <c:pt idx="9">
                  <c:v>0.18320349707266717</c:v>
                </c:pt>
                <c:pt idx="10">
                  <c:v>0.15277886025021589</c:v>
                </c:pt>
                <c:pt idx="11">
                  <c:v>0.10012719960006591</c:v>
                </c:pt>
                <c:pt idx="12">
                  <c:v>1.3062287085726819E-3</c:v>
                </c:pt>
                <c:pt idx="13">
                  <c:v>1.848700234356734E-2</c:v>
                </c:pt>
                <c:pt idx="14">
                  <c:v>4.2850491153908675E-2</c:v>
                </c:pt>
                <c:pt idx="15">
                  <c:v>2.1415726446368282E-2</c:v>
                </c:pt>
                <c:pt idx="16">
                  <c:v>0.11513260966063657</c:v>
                </c:pt>
                <c:pt idx="17">
                  <c:v>2.2820341558129623E-2</c:v>
                </c:pt>
                <c:pt idx="18">
                  <c:v>0.15380364989324646</c:v>
                </c:pt>
                <c:pt idx="19">
                  <c:v>0.11102344481665746</c:v>
                </c:pt>
                <c:pt idx="20">
                  <c:v>0.18933455310799058</c:v>
                </c:pt>
                <c:pt idx="21">
                  <c:v>2.0461752913216481E-2</c:v>
                </c:pt>
                <c:pt idx="22">
                  <c:v>4.8159063680941659E-2</c:v>
                </c:pt>
                <c:pt idx="23">
                  <c:v>0.1399047411966319</c:v>
                </c:pt>
                <c:pt idx="24">
                  <c:v>3.8250691761270036E-2</c:v>
                </c:pt>
                <c:pt idx="25">
                  <c:v>0.20655224912040612</c:v>
                </c:pt>
                <c:pt idx="26">
                  <c:v>4.1501242676141602E-2</c:v>
                </c:pt>
                <c:pt idx="27">
                  <c:v>6.2995581083587007E-2</c:v>
                </c:pt>
                <c:pt idx="28">
                  <c:v>0.15102790308865069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再エネ比較シート!$BE$13:$BE$42</c:f>
              <c:numCache>
                <c:formatCode>#,##0_);[Red]\(#,##0\)</c:formatCode>
                <c:ptCount val="30"/>
                <c:pt idx="0">
                  <c:v>24628.199999999852</c:v>
                </c:pt>
                <c:pt idx="1">
                  <c:v>4505.8000000000047</c:v>
                </c:pt>
                <c:pt idx="2">
                  <c:v>50100.545000000449</c:v>
                </c:pt>
                <c:pt idx="3">
                  <c:v>4278.0000000000045</c:v>
                </c:pt>
                <c:pt idx="4">
                  <c:v>14809.599999999984</c:v>
                </c:pt>
                <c:pt idx="5">
                  <c:v>23932.099999999853</c:v>
                </c:pt>
                <c:pt idx="6">
                  <c:v>55344.500000000582</c:v>
                </c:pt>
                <c:pt idx="7">
                  <c:v>23984.00000000008</c:v>
                </c:pt>
                <c:pt idx="8">
                  <c:v>3358.5000000000018</c:v>
                </c:pt>
                <c:pt idx="9">
                  <c:v>45716.100000000442</c:v>
                </c:pt>
                <c:pt idx="10">
                  <c:v>25944.13099999995</c:v>
                </c:pt>
                <c:pt idx="11">
                  <c:v>25804.000000000073</c:v>
                </c:pt>
                <c:pt idx="12">
                  <c:v>1617.400000000001</c:v>
                </c:pt>
                <c:pt idx="13">
                  <c:v>7965.2999999999884</c:v>
                </c:pt>
                <c:pt idx="14">
                  <c:v>20370.699999999924</c:v>
                </c:pt>
                <c:pt idx="15">
                  <c:v>14530.099999999973</c:v>
                </c:pt>
                <c:pt idx="16">
                  <c:v>22921.8109999999</c:v>
                </c:pt>
                <c:pt idx="17">
                  <c:v>10863.699999999997</c:v>
                </c:pt>
                <c:pt idx="18">
                  <c:v>36794.500000000422</c:v>
                </c:pt>
                <c:pt idx="19">
                  <c:v>31341.000000000146</c:v>
                </c:pt>
                <c:pt idx="20">
                  <c:v>43762.661000000211</c:v>
                </c:pt>
                <c:pt idx="21">
                  <c:v>8865.7999999999884</c:v>
                </c:pt>
                <c:pt idx="22">
                  <c:v>26165.199999999979</c:v>
                </c:pt>
                <c:pt idx="23">
                  <c:v>19623.299999999883</c:v>
                </c:pt>
                <c:pt idx="24">
                  <c:v>36234.100000000064</c:v>
                </c:pt>
                <c:pt idx="25">
                  <c:v>38183.858000000037</c:v>
                </c:pt>
                <c:pt idx="26">
                  <c:v>24239.699999999921</c:v>
                </c:pt>
                <c:pt idx="27">
                  <c:v>14264.19999999999</c:v>
                </c:pt>
                <c:pt idx="28">
                  <c:v>36606.100000000326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再エネ比較シート!$BF$13:$BF$42</c:f>
              <c:numCache>
                <c:formatCode>#,##0_);[Red]\(#,##0\)</c:formatCode>
                <c:ptCount val="30"/>
                <c:pt idx="0">
                  <c:v>11594.000000000005</c:v>
                </c:pt>
                <c:pt idx="1">
                  <c:v>639</c:v>
                </c:pt>
                <c:pt idx="2">
                  <c:v>74288.639999999999</c:v>
                </c:pt>
                <c:pt idx="3">
                  <c:v>853.99999999999977</c:v>
                </c:pt>
                <c:pt idx="4">
                  <c:v>5920.4000000000005</c:v>
                </c:pt>
                <c:pt idx="5">
                  <c:v>27179.90000000002</c:v>
                </c:pt>
                <c:pt idx="6">
                  <c:v>219775.50000000143</c:v>
                </c:pt>
                <c:pt idx="7">
                  <c:v>112155.39999999997</c:v>
                </c:pt>
                <c:pt idx="8">
                  <c:v>839.80000000000007</c:v>
                </c:pt>
                <c:pt idx="9">
                  <c:v>180887.49999999985</c:v>
                </c:pt>
                <c:pt idx="10">
                  <c:v>48262.979999999996</c:v>
                </c:pt>
                <c:pt idx="11">
                  <c:v>22508.400000000034</c:v>
                </c:pt>
                <c:pt idx="12">
                  <c:v>194.3</c:v>
                </c:pt>
                <c:pt idx="13">
                  <c:v>1641.6000000000001</c:v>
                </c:pt>
                <c:pt idx="14">
                  <c:v>13683.899999999998</c:v>
                </c:pt>
                <c:pt idx="15">
                  <c:v>7219.8999999999969</c:v>
                </c:pt>
                <c:pt idx="16">
                  <c:v>45670.005000000026</c:v>
                </c:pt>
                <c:pt idx="17">
                  <c:v>2287.5</c:v>
                </c:pt>
                <c:pt idx="18">
                  <c:v>209525.10000000015</c:v>
                </c:pt>
                <c:pt idx="19">
                  <c:v>82764.499999999898</c:v>
                </c:pt>
                <c:pt idx="20">
                  <c:v>226973.18800000023</c:v>
                </c:pt>
                <c:pt idx="21">
                  <c:v>2062.2000000000007</c:v>
                </c:pt>
                <c:pt idx="22">
                  <c:v>25085.500000000018</c:v>
                </c:pt>
                <c:pt idx="23">
                  <c:v>31795.300000000007</c:v>
                </c:pt>
                <c:pt idx="24">
                  <c:v>23765.700000000012</c:v>
                </c:pt>
                <c:pt idx="25">
                  <c:v>172365.87500000006</c:v>
                </c:pt>
                <c:pt idx="26">
                  <c:v>14269.799999999992</c:v>
                </c:pt>
                <c:pt idx="27">
                  <c:v>4489.7999999999984</c:v>
                </c:pt>
                <c:pt idx="28">
                  <c:v>89973.499999999869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39.299999999999997</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再エネ比較シート!$BH$13:$BH$42</c:f>
              <c:numCache>
                <c:formatCode>#,##0_);[Red]\(#,##0\)</c:formatCode>
                <c:ptCount val="30"/>
                <c:pt idx="0">
                  <c:v>0</c:v>
                </c:pt>
                <c:pt idx="1">
                  <c:v>0</c:v>
                </c:pt>
                <c:pt idx="2">
                  <c:v>132.69999999999999</c:v>
                </c:pt>
                <c:pt idx="3">
                  <c:v>0</c:v>
                </c:pt>
                <c:pt idx="4">
                  <c:v>83.1</c:v>
                </c:pt>
                <c:pt idx="5">
                  <c:v>0</c:v>
                </c:pt>
                <c:pt idx="6">
                  <c:v>187</c:v>
                </c:pt>
                <c:pt idx="7">
                  <c:v>1575</c:v>
                </c:pt>
                <c:pt idx="8">
                  <c:v>0</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19.899999999999999</c:v>
                </c:pt>
                <c:pt idx="23">
                  <c:v>19.899999999999999</c:v>
                </c:pt>
                <c:pt idx="24">
                  <c:v>86.6</c:v>
                </c:pt>
                <c:pt idx="25">
                  <c:v>3.7</c:v>
                </c:pt>
                <c:pt idx="26">
                  <c:v>0</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再エネ比較シート!$BJ$13:$BJ$42</c:f>
              <c:numCache>
                <c:formatCode>#,##0_);[Red]\(#,##0\)</c:formatCode>
                <c:ptCount val="30"/>
                <c:pt idx="0">
                  <c:v>0</c:v>
                </c:pt>
                <c:pt idx="1">
                  <c:v>0</c:v>
                </c:pt>
                <c:pt idx="2">
                  <c:v>2340</c:v>
                </c:pt>
                <c:pt idx="3">
                  <c:v>2184</c:v>
                </c:pt>
                <c:pt idx="4">
                  <c:v>3128.1660000000002</c:v>
                </c:pt>
                <c:pt idx="5">
                  <c:v>0</c:v>
                </c:pt>
                <c:pt idx="6">
                  <c:v>5335</c:v>
                </c:pt>
                <c:pt idx="7">
                  <c:v>87350</c:v>
                </c:pt>
                <c:pt idx="8">
                  <c:v>0</c:v>
                </c:pt>
                <c:pt idx="9">
                  <c:v>0</c:v>
                </c:pt>
                <c:pt idx="10">
                  <c:v>28911.599999999999</c:v>
                </c:pt>
                <c:pt idx="11">
                  <c:v>1320</c:v>
                </c:pt>
                <c:pt idx="12">
                  <c:v>0</c:v>
                </c:pt>
                <c:pt idx="13">
                  <c:v>0</c:v>
                </c:pt>
                <c:pt idx="14">
                  <c:v>0</c:v>
                </c:pt>
                <c:pt idx="15">
                  <c:v>0</c:v>
                </c:pt>
                <c:pt idx="16">
                  <c:v>9469</c:v>
                </c:pt>
                <c:pt idx="17">
                  <c:v>0</c:v>
                </c:pt>
                <c:pt idx="18">
                  <c:v>2280</c:v>
                </c:pt>
                <c:pt idx="19">
                  <c:v>0</c:v>
                </c:pt>
                <c:pt idx="20">
                  <c:v>4364.09</c:v>
                </c:pt>
                <c:pt idx="21">
                  <c:v>0</c:v>
                </c:pt>
                <c:pt idx="22">
                  <c:v>0</c:v>
                </c:pt>
                <c:pt idx="23">
                  <c:v>8740</c:v>
                </c:pt>
                <c:pt idx="24">
                  <c:v>0</c:v>
                </c:pt>
                <c:pt idx="25">
                  <c:v>300</c:v>
                </c:pt>
                <c:pt idx="26">
                  <c:v>0</c:v>
                </c:pt>
                <c:pt idx="27">
                  <c:v>2772.654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再エネ比較シート!$BK$13:$BK$42</c:f>
              <c:numCache>
                <c:formatCode>#,##0_);[Red]\(#,##0\)</c:formatCode>
                <c:ptCount val="30"/>
                <c:pt idx="0">
                  <c:v>36222.199999999859</c:v>
                </c:pt>
                <c:pt idx="1">
                  <c:v>5144.8000000000047</c:v>
                </c:pt>
                <c:pt idx="2">
                  <c:v>126861.88500000045</c:v>
                </c:pt>
                <c:pt idx="3">
                  <c:v>7316.0000000000045</c:v>
                </c:pt>
                <c:pt idx="4">
                  <c:v>23941.265999999985</c:v>
                </c:pt>
                <c:pt idx="5">
                  <c:v>51111.999999999869</c:v>
                </c:pt>
                <c:pt idx="6">
                  <c:v>280642.00000000198</c:v>
                </c:pt>
                <c:pt idx="7">
                  <c:v>225103.70000000004</c:v>
                </c:pt>
                <c:pt idx="8">
                  <c:v>4198.300000000002</c:v>
                </c:pt>
                <c:pt idx="9">
                  <c:v>226643.6000000003</c:v>
                </c:pt>
                <c:pt idx="10">
                  <c:v>103118.71099999995</c:v>
                </c:pt>
                <c:pt idx="11">
                  <c:v>49632.400000000111</c:v>
                </c:pt>
                <c:pt idx="12">
                  <c:v>1811.700000000001</c:v>
                </c:pt>
                <c:pt idx="13">
                  <c:v>9606.8999999999887</c:v>
                </c:pt>
                <c:pt idx="14">
                  <c:v>34054.599999999919</c:v>
                </c:pt>
                <c:pt idx="15">
                  <c:v>21749.999999999971</c:v>
                </c:pt>
                <c:pt idx="16">
                  <c:v>78060.815999999933</c:v>
                </c:pt>
                <c:pt idx="17">
                  <c:v>13151.199999999997</c:v>
                </c:pt>
                <c:pt idx="18">
                  <c:v>248600.70000000056</c:v>
                </c:pt>
                <c:pt idx="19">
                  <c:v>114105.50000000004</c:v>
                </c:pt>
                <c:pt idx="20">
                  <c:v>275614.8390000005</c:v>
                </c:pt>
                <c:pt idx="21">
                  <c:v>10927.999999999989</c:v>
                </c:pt>
                <c:pt idx="22">
                  <c:v>51270.6</c:v>
                </c:pt>
                <c:pt idx="23">
                  <c:v>60178.499999999891</c:v>
                </c:pt>
                <c:pt idx="24">
                  <c:v>60126.400000000074</c:v>
                </c:pt>
                <c:pt idx="25">
                  <c:v>210853.43300000011</c:v>
                </c:pt>
                <c:pt idx="26">
                  <c:v>38509.499999999913</c:v>
                </c:pt>
                <c:pt idx="27">
                  <c:v>21526.653999999988</c:v>
                </c:pt>
                <c:pt idx="28">
                  <c:v>126629.50000000019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再エネ比較シート!$BO$13:$BO$42</c:f>
              <c:numCache>
                <c:formatCode>#,##0_);[Red]\(#,##0\)</c:formatCode>
                <c:ptCount val="30"/>
                <c:pt idx="0">
                  <c:v>29556.795383999815</c:v>
                </c:pt>
                <c:pt idx="1">
                  <c:v>5407.5006960000055</c:v>
                </c:pt>
                <c:pt idx="2">
                  <c:v>60126.666065400539</c:v>
                </c:pt>
                <c:pt idx="3">
                  <c:v>5134.1133600000048</c:v>
                </c:pt>
                <c:pt idx="4">
                  <c:v>17773.297151999981</c:v>
                </c:pt>
                <c:pt idx="5">
                  <c:v>28721.391851999822</c:v>
                </c:pt>
                <c:pt idx="6">
                  <c:v>66420.041340000695</c:v>
                </c:pt>
                <c:pt idx="7">
                  <c:v>28783.678080000096</c:v>
                </c:pt>
                <c:pt idx="8">
                  <c:v>4030.6030200000018</c:v>
                </c:pt>
                <c:pt idx="9">
                  <c:v>54864.805932000527</c:v>
                </c:pt>
                <c:pt idx="10">
                  <c:v>31136.070495719938</c:v>
                </c:pt>
                <c:pt idx="11">
                  <c:v>30967.896480000087</c:v>
                </c:pt>
                <c:pt idx="12">
                  <c:v>1941.074088000001</c:v>
                </c:pt>
                <c:pt idx="13">
                  <c:v>9559.315835999987</c:v>
                </c:pt>
                <c:pt idx="14">
                  <c:v>24447.284483999912</c:v>
                </c:pt>
                <c:pt idx="15">
                  <c:v>17437.863611999965</c:v>
                </c:pt>
                <c:pt idx="16">
                  <c:v>27508.923817319879</c:v>
                </c:pt>
                <c:pt idx="17">
                  <c:v>13037.743643999995</c:v>
                </c:pt>
                <c:pt idx="18">
                  <c:v>44157.815340000496</c:v>
                </c:pt>
                <c:pt idx="19">
                  <c:v>37612.960920000172</c:v>
                </c:pt>
                <c:pt idx="20">
                  <c:v>52520.44471932025</c:v>
                </c:pt>
                <c:pt idx="21">
                  <c:v>10640.023895999984</c:v>
                </c:pt>
                <c:pt idx="22">
                  <c:v>31401.379823999971</c:v>
                </c:pt>
                <c:pt idx="23">
                  <c:v>23550.314795999861</c:v>
                </c:pt>
                <c:pt idx="24">
                  <c:v>43485.268092000071</c:v>
                </c:pt>
                <c:pt idx="25">
                  <c:v>45825.211662960042</c:v>
                </c:pt>
                <c:pt idx="26">
                  <c:v>29090.548763999905</c:v>
                </c:pt>
                <c:pt idx="27">
                  <c:v>17118.751703999988</c:v>
                </c:pt>
                <c:pt idx="28">
                  <c:v>43931.712732000386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再エネ比較シート!$BP$13:$BP$42</c:f>
              <c:numCache>
                <c:formatCode>#,##0_);[Red]\(#,##0\)</c:formatCode>
                <c:ptCount val="30"/>
                <c:pt idx="0">
                  <c:v>15336.079440000007</c:v>
                </c:pt>
                <c:pt idx="1">
                  <c:v>845.24363999999991</c:v>
                </c:pt>
                <c:pt idx="2">
                  <c:v>98266.041446399991</c:v>
                </c:pt>
                <c:pt idx="3">
                  <c:v>1129.6370399999996</c:v>
                </c:pt>
                <c:pt idx="4">
                  <c:v>7831.2683040000002</c:v>
                </c:pt>
                <c:pt idx="5">
                  <c:v>35952.484524000021</c:v>
                </c:pt>
                <c:pt idx="6">
                  <c:v>290710.24038000184</c:v>
                </c:pt>
                <c:pt idx="7">
                  <c:v>148354.67690399996</c:v>
                </c:pt>
                <c:pt idx="8">
                  <c:v>1110.853848</c:v>
                </c:pt>
                <c:pt idx="9">
                  <c:v>239270.7494999998</c:v>
                </c:pt>
                <c:pt idx="10">
                  <c:v>63840.33942479999</c:v>
                </c:pt>
                <c:pt idx="11">
                  <c:v>29773.21118400004</c:v>
                </c:pt>
                <c:pt idx="12">
                  <c:v>257.01226800000001</c:v>
                </c:pt>
                <c:pt idx="13">
                  <c:v>2171.4428160000002</c:v>
                </c:pt>
                <c:pt idx="14">
                  <c:v>18100.515563999994</c:v>
                </c:pt>
                <c:pt idx="15">
                  <c:v>9550.1949239999958</c:v>
                </c:pt>
                <c:pt idx="16">
                  <c:v>60410.455813800028</c:v>
                </c:pt>
                <c:pt idx="17">
                  <c:v>3025.8135000000002</c:v>
                </c:pt>
                <c:pt idx="18">
                  <c:v>277151.42127600021</c:v>
                </c:pt>
                <c:pt idx="19">
                  <c:v>109477.57001999987</c:v>
                </c:pt>
                <c:pt idx="20">
                  <c:v>300231.05415888038</c:v>
                </c:pt>
                <c:pt idx="21">
                  <c:v>2727.7956720000006</c:v>
                </c:pt>
                <c:pt idx="22">
                  <c:v>33182.09598000002</c:v>
                </c:pt>
                <c:pt idx="23">
                  <c:v>42057.551028000002</c:v>
                </c:pt>
                <c:pt idx="24">
                  <c:v>31436.317332000017</c:v>
                </c:pt>
                <c:pt idx="25">
                  <c:v>227998.68481500007</c:v>
                </c:pt>
                <c:pt idx="26">
                  <c:v>18875.520647999987</c:v>
                </c:pt>
                <c:pt idx="27">
                  <c:v>5938.9278479999966</c:v>
                </c:pt>
                <c:pt idx="28">
                  <c:v>119013.34685999982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85.378463999999994</c:v>
                </c:pt>
                <c:pt idx="8">
                  <c:v>0</c:v>
                </c:pt>
                <c:pt idx="9">
                  <c:v>86.899199999999993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86.899199999999993</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再エネ比較シート!$BR$13:$BR$42</c:f>
              <c:numCache>
                <c:formatCode>#,##0_);[Red]\(#,##0\)</c:formatCode>
                <c:ptCount val="30"/>
                <c:pt idx="0">
                  <c:v>0</c:v>
                </c:pt>
                <c:pt idx="1">
                  <c:v>0</c:v>
                </c:pt>
                <c:pt idx="2">
                  <c:v>697.47119999999995</c:v>
                </c:pt>
                <c:pt idx="3">
                  <c:v>0</c:v>
                </c:pt>
                <c:pt idx="4">
                  <c:v>436.77359999999999</c:v>
                </c:pt>
                <c:pt idx="5">
                  <c:v>0</c:v>
                </c:pt>
                <c:pt idx="6">
                  <c:v>982.87199999999996</c:v>
                </c:pt>
                <c:pt idx="7">
                  <c:v>8278.2000000000007</c:v>
                </c:pt>
                <c:pt idx="8">
                  <c:v>0</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104.59439999999999</c:v>
                </c:pt>
                <c:pt idx="23">
                  <c:v>104.59439999999999</c:v>
                </c:pt>
                <c:pt idx="24">
                  <c:v>455.16960000000006</c:v>
                </c:pt>
                <c:pt idx="25">
                  <c:v>19.447200000000002</c:v>
                </c:pt>
                <c:pt idx="26">
                  <c:v>0</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再エネ比較シート!$BT$13:$BT$42</c:f>
              <c:numCache>
                <c:formatCode>#,##0_);[Red]\(#,##0\)</c:formatCode>
                <c:ptCount val="30"/>
                <c:pt idx="0">
                  <c:v>0</c:v>
                </c:pt>
                <c:pt idx="1">
                  <c:v>0</c:v>
                </c:pt>
                <c:pt idx="2">
                  <c:v>16398.72</c:v>
                </c:pt>
                <c:pt idx="3">
                  <c:v>15305.472</c:v>
                </c:pt>
                <c:pt idx="4">
                  <c:v>21922.187328000004</c:v>
                </c:pt>
                <c:pt idx="5">
                  <c:v>0</c:v>
                </c:pt>
                <c:pt idx="6">
                  <c:v>37387.68</c:v>
                </c:pt>
                <c:pt idx="7">
                  <c:v>612148.80000000005</c:v>
                </c:pt>
                <c:pt idx="8">
                  <c:v>0</c:v>
                </c:pt>
                <c:pt idx="9">
                  <c:v>0</c:v>
                </c:pt>
                <c:pt idx="10">
                  <c:v>202612.49279999998</c:v>
                </c:pt>
                <c:pt idx="11">
                  <c:v>9250.56</c:v>
                </c:pt>
                <c:pt idx="12">
                  <c:v>0</c:v>
                </c:pt>
                <c:pt idx="13">
                  <c:v>0</c:v>
                </c:pt>
                <c:pt idx="14">
                  <c:v>0</c:v>
                </c:pt>
                <c:pt idx="15">
                  <c:v>0</c:v>
                </c:pt>
                <c:pt idx="16">
                  <c:v>66358.751999999993</c:v>
                </c:pt>
                <c:pt idx="17">
                  <c:v>0</c:v>
                </c:pt>
                <c:pt idx="18">
                  <c:v>15978.24</c:v>
                </c:pt>
                <c:pt idx="19">
                  <c:v>0</c:v>
                </c:pt>
                <c:pt idx="20">
                  <c:v>30583.542719999998</c:v>
                </c:pt>
                <c:pt idx="21">
                  <c:v>0</c:v>
                </c:pt>
                <c:pt idx="22">
                  <c:v>0</c:v>
                </c:pt>
                <c:pt idx="23">
                  <c:v>61249.919999999998</c:v>
                </c:pt>
                <c:pt idx="24">
                  <c:v>0</c:v>
                </c:pt>
                <c:pt idx="25">
                  <c:v>2102.4</c:v>
                </c:pt>
                <c:pt idx="26">
                  <c:v>0</c:v>
                </c:pt>
                <c:pt idx="27">
                  <c:v>19430.759232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上尾市</c:v>
                </c:pt>
                <c:pt idx="1">
                  <c:v>文京区</c:v>
                </c:pt>
                <c:pt idx="2">
                  <c:v>佐賀市</c:v>
                </c:pt>
                <c:pt idx="3">
                  <c:v>渋谷区</c:v>
                </c:pt>
                <c:pt idx="4">
                  <c:v>寝屋川市</c:v>
                </c:pt>
                <c:pt idx="5">
                  <c:v>厚木市</c:v>
                </c:pt>
                <c:pt idx="6">
                  <c:v>太田市</c:v>
                </c:pt>
                <c:pt idx="7">
                  <c:v>八戸市</c:v>
                </c:pt>
                <c:pt idx="8">
                  <c:v>荒川区</c:v>
                </c:pt>
                <c:pt idx="9">
                  <c:v>伊勢崎市</c:v>
                </c:pt>
                <c:pt idx="10">
                  <c:v>呉市</c:v>
                </c:pt>
                <c:pt idx="11">
                  <c:v>流山市</c:v>
                </c:pt>
                <c:pt idx="12">
                  <c:v>台東区</c:v>
                </c:pt>
                <c:pt idx="13">
                  <c:v>西東京市</c:v>
                </c:pt>
                <c:pt idx="14">
                  <c:v>八千代市</c:v>
                </c:pt>
                <c:pt idx="15">
                  <c:v>伊丹市</c:v>
                </c:pt>
                <c:pt idx="16">
                  <c:v>松江市</c:v>
                </c:pt>
                <c:pt idx="17">
                  <c:v>小平市</c:v>
                </c:pt>
                <c:pt idx="18">
                  <c:v>鈴鹿市</c:v>
                </c:pt>
                <c:pt idx="19">
                  <c:v>熊谷市</c:v>
                </c:pt>
                <c:pt idx="20">
                  <c:v>東広島市</c:v>
                </c:pt>
                <c:pt idx="21">
                  <c:v>三鷹市</c:v>
                </c:pt>
                <c:pt idx="22">
                  <c:v>沼津市</c:v>
                </c:pt>
                <c:pt idx="23">
                  <c:v>岸和田市</c:v>
                </c:pt>
                <c:pt idx="24">
                  <c:v>安城市</c:v>
                </c:pt>
                <c:pt idx="25">
                  <c:v>山口市</c:v>
                </c:pt>
                <c:pt idx="26">
                  <c:v>小田原市</c:v>
                </c:pt>
                <c:pt idx="27">
                  <c:v>日野市</c:v>
                </c:pt>
                <c:pt idx="28">
                  <c:v>豊川市</c:v>
                </c:pt>
              </c:strCache>
            </c:strRef>
          </c:cat>
          <c:val>
            <c:numRef>
              <c:f>再エネ比較シート!$BU$13:$BU$42</c:f>
              <c:numCache>
                <c:formatCode>#,##0_);[Red]\(#,##0\)</c:formatCode>
                <c:ptCount val="30"/>
                <c:pt idx="0">
                  <c:v>44892.874823999824</c:v>
                </c:pt>
                <c:pt idx="1">
                  <c:v>6252.7443360000052</c:v>
                </c:pt>
                <c:pt idx="2">
                  <c:v>175488.89871180052</c:v>
                </c:pt>
                <c:pt idx="3">
                  <c:v>21569.222400000006</c:v>
                </c:pt>
                <c:pt idx="4">
                  <c:v>47963.526383999982</c:v>
                </c:pt>
                <c:pt idx="5">
                  <c:v>64673.87637599984</c:v>
                </c:pt>
                <c:pt idx="6">
                  <c:v>395500.8337200025</c:v>
                </c:pt>
                <c:pt idx="7">
                  <c:v>797650.73344800016</c:v>
                </c:pt>
                <c:pt idx="8">
                  <c:v>5141.456868000002</c:v>
                </c:pt>
                <c:pt idx="9">
                  <c:v>294222.4546320003</c:v>
                </c:pt>
                <c:pt idx="10">
                  <c:v>297588.90272051992</c:v>
                </c:pt>
                <c:pt idx="11">
                  <c:v>69991.667664000124</c:v>
                </c:pt>
                <c:pt idx="12">
                  <c:v>2198.0863560000012</c:v>
                </c:pt>
                <c:pt idx="13">
                  <c:v>11730.758651999988</c:v>
                </c:pt>
                <c:pt idx="14">
                  <c:v>42547.800047999903</c:v>
                </c:pt>
                <c:pt idx="15">
                  <c:v>26988.05853599996</c:v>
                </c:pt>
                <c:pt idx="16">
                  <c:v>154278.1316311199</c:v>
                </c:pt>
                <c:pt idx="17">
                  <c:v>16063.557143999995</c:v>
                </c:pt>
                <c:pt idx="18">
                  <c:v>337293.25821600069</c:v>
                </c:pt>
                <c:pt idx="19">
                  <c:v>147090.53094000003</c:v>
                </c:pt>
                <c:pt idx="20">
                  <c:v>386041.3559982006</c:v>
                </c:pt>
                <c:pt idx="21">
                  <c:v>13367.819567999984</c:v>
                </c:pt>
                <c:pt idx="22">
                  <c:v>64688.070203999989</c:v>
                </c:pt>
                <c:pt idx="23">
                  <c:v>126962.38022399986</c:v>
                </c:pt>
                <c:pt idx="24">
                  <c:v>75463.654224000085</c:v>
                </c:pt>
                <c:pt idx="25">
                  <c:v>275945.74367796013</c:v>
                </c:pt>
                <c:pt idx="26">
                  <c:v>47966.069411999895</c:v>
                </c:pt>
                <c:pt idx="27">
                  <c:v>42488.438783999984</c:v>
                </c:pt>
                <c:pt idx="28">
                  <c:v>163207.3339920002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伊丹市</c:v>
                </c:pt>
              </c:strCache>
            </c:strRef>
          </c:cat>
          <c:val>
            <c:numRef>
              <c:f>①CO2排出量の現状把握!$AX$43:$AX$45</c:f>
              <c:numCache>
                <c:formatCode>0%</c:formatCode>
                <c:ptCount val="3"/>
                <c:pt idx="0">
                  <c:v>0.44203583680298503</c:v>
                </c:pt>
                <c:pt idx="1">
                  <c:v>0.61200990864023841</c:v>
                </c:pt>
                <c:pt idx="2">
                  <c:v>0.68464255862511469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伊丹市</c:v>
                </c:pt>
              </c:strCache>
            </c:strRef>
          </c:cat>
          <c:val>
            <c:numRef>
              <c:f>①CO2排出量の現状把握!$AY$43:$AY$45</c:f>
              <c:numCache>
                <c:formatCode>0%</c:formatCode>
                <c:ptCount val="3"/>
                <c:pt idx="0">
                  <c:v>0.19220740382343474</c:v>
                </c:pt>
                <c:pt idx="1">
                  <c:v>0.12070104658496734</c:v>
                </c:pt>
                <c:pt idx="2">
                  <c:v>0.1020030068161378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伊丹市</c:v>
                </c:pt>
              </c:strCache>
            </c:strRef>
          </c:cat>
          <c:val>
            <c:numRef>
              <c:f>①CO2排出量の現状把握!$AZ$43:$AZ$45</c:f>
              <c:numCache>
                <c:formatCode>0%</c:formatCode>
                <c:ptCount val="3"/>
                <c:pt idx="0">
                  <c:v>0.1618007278049024</c:v>
                </c:pt>
                <c:pt idx="1">
                  <c:v>0.10083456673585789</c:v>
                </c:pt>
                <c:pt idx="2">
                  <c:v>9.7094280244599485E-2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伊丹市</c:v>
                </c:pt>
              </c:strCache>
            </c:strRef>
          </c:cat>
          <c:val>
            <c:numRef>
              <c:f>①CO2排出量の現状把握!$BA$43:$BA$45</c:f>
              <c:numCache>
                <c:formatCode>0%</c:formatCode>
                <c:ptCount val="3"/>
                <c:pt idx="0">
                  <c:v>0.18830241870300451</c:v>
                </c:pt>
                <c:pt idx="1">
                  <c:v>0.14753774248886511</c:v>
                </c:pt>
                <c:pt idx="2">
                  <c:v>0.10306518821240054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伊丹市</c:v>
                </c:pt>
              </c:strCache>
            </c:strRef>
          </c:cat>
          <c:val>
            <c:numRef>
              <c:f>①CO2排出量の現状把握!$BB$43:$BB$45</c:f>
              <c:numCache>
                <c:formatCode>0%</c:formatCode>
                <c:ptCount val="3"/>
                <c:pt idx="0">
                  <c:v>1.5653612865673284E-2</c:v>
                </c:pt>
                <c:pt idx="1">
                  <c:v>1.8916735550071128E-2</c:v>
                </c:pt>
                <c:pt idx="2">
                  <c:v>1.3194966101747519E-2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50068</c:v>
                </c:pt>
                <c:pt idx="1">
                  <c:v>55293</c:v>
                </c:pt>
                <c:pt idx="2">
                  <c:v>55293</c:v>
                </c:pt>
                <c:pt idx="3">
                  <c:v>55293</c:v>
                </c:pt>
                <c:pt idx="4">
                  <c:v>55293</c:v>
                </c:pt>
                <c:pt idx="5">
                  <c:v>55293</c:v>
                </c:pt>
                <c:pt idx="6">
                  <c:v>56542</c:v>
                </c:pt>
                <c:pt idx="7">
                  <c:v>56542</c:v>
                </c:pt>
                <c:pt idx="8">
                  <c:v>56542</c:v>
                </c:pt>
                <c:pt idx="9">
                  <c:v>56542</c:v>
                </c:pt>
                <c:pt idx="10">
                  <c:v>56542</c:v>
                </c:pt>
                <c:pt idx="11">
                  <c:v>56542</c:v>
                </c:pt>
                <c:pt idx="12">
                  <c:v>58946</c:v>
                </c:pt>
                <c:pt idx="13">
                  <c:v>58946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14.933936748227032</c:v>
                </c:pt>
                <c:pt idx="1">
                  <c:v>15.201950424413296</c:v>
                </c:pt>
                <c:pt idx="2">
                  <c:v>9.9649215572334331</c:v>
                </c:pt>
                <c:pt idx="3">
                  <c:v>11.605940570681909</c:v>
                </c:pt>
                <c:pt idx="4">
                  <c:v>13.954516545856295</c:v>
                </c:pt>
                <c:pt idx="5">
                  <c:v>14.701899131041566</c:v>
                </c:pt>
                <c:pt idx="6">
                  <c:v>16.131080650925753</c:v>
                </c:pt>
                <c:pt idx="7">
                  <c:v>15.871221490271612</c:v>
                </c:pt>
                <c:pt idx="8">
                  <c:v>15.55140993168062</c:v>
                </c:pt>
                <c:pt idx="9">
                  <c:v>19.667890164422271</c:v>
                </c:pt>
                <c:pt idx="10">
                  <c:v>19.122906057796449</c:v>
                </c:pt>
                <c:pt idx="11">
                  <c:v>20.30081975631828</c:v>
                </c:pt>
                <c:pt idx="12">
                  <c:v>23.213904981440479</c:v>
                </c:pt>
                <c:pt idx="13">
                  <c:v>21.887403328540149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195799</c:v>
                </c:pt>
                <c:pt idx="1">
                  <c:v>196572</c:v>
                </c:pt>
                <c:pt idx="2">
                  <c:v>197053</c:v>
                </c:pt>
                <c:pt idx="3">
                  <c:v>197632</c:v>
                </c:pt>
                <c:pt idx="4">
                  <c:v>201238</c:v>
                </c:pt>
                <c:pt idx="5">
                  <c:v>201760</c:v>
                </c:pt>
                <c:pt idx="6">
                  <c:v>201912</c:v>
                </c:pt>
                <c:pt idx="7">
                  <c:v>202037</c:v>
                </c:pt>
                <c:pt idx="8">
                  <c:v>201865</c:v>
                </c:pt>
                <c:pt idx="9">
                  <c:v>202193</c:v>
                </c:pt>
                <c:pt idx="10">
                  <c:v>203261</c:v>
                </c:pt>
                <c:pt idx="11">
                  <c:v>203539</c:v>
                </c:pt>
                <c:pt idx="12">
                  <c:v>203509</c:v>
                </c:pt>
                <c:pt idx="13">
                  <c:v>202978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伊丹市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1650</v>
      </c>
      <c r="C23" s="6" t="s">
        <v>1328</v>
      </c>
      <c r="D23" s="6" t="s">
        <v>1329</v>
      </c>
      <c r="E23" s="1101" t="s">
        <v>1651</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1654</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1655</v>
      </c>
    </row>
    <row r="46" spans="2:5" ht="33.6" customHeight="1">
      <c r="B46" s="967" t="s">
        <v>1470</v>
      </c>
      <c r="C46" s="6" t="s">
        <v>8</v>
      </c>
      <c r="D46" s="7" t="s">
        <v>9</v>
      </c>
      <c r="E46" s="1102" t="s">
        <v>1656</v>
      </c>
    </row>
    <row r="47" spans="2:5" ht="21.95" customHeight="1">
      <c r="B47" s="438" t="s">
        <v>1613</v>
      </c>
      <c r="C47" s="442"/>
      <c r="D47" s="440"/>
      <c r="E47" s="441"/>
    </row>
    <row r="48" spans="2:5" ht="33.6" customHeight="1">
      <c r="B48" s="967" t="s">
        <v>1471</v>
      </c>
      <c r="C48" s="6" t="s">
        <v>14</v>
      </c>
      <c r="D48" s="6" t="s">
        <v>9</v>
      </c>
      <c r="E48" s="1102" t="s">
        <v>1657</v>
      </c>
    </row>
    <row r="49" spans="2:5" ht="33.6" customHeight="1">
      <c r="B49" s="967" t="s">
        <v>1472</v>
      </c>
      <c r="C49" s="6" t="s">
        <v>14</v>
      </c>
      <c r="D49" s="6" t="s">
        <v>9</v>
      </c>
      <c r="E49" s="1102" t="s">
        <v>1658</v>
      </c>
    </row>
    <row r="50" spans="2:5" ht="21.6" customHeight="1">
      <c r="B50" s="438" t="s">
        <v>1477</v>
      </c>
      <c r="C50" s="439"/>
      <c r="D50" s="440"/>
      <c r="E50" s="441"/>
    </row>
    <row r="51" spans="2:5" ht="21" customHeight="1">
      <c r="B51" s="967" t="s">
        <v>1473</v>
      </c>
      <c r="C51" s="6" t="s">
        <v>12</v>
      </c>
      <c r="D51" s="6" t="s">
        <v>1401</v>
      </c>
      <c r="E51" s="968" t="s">
        <v>1659</v>
      </c>
    </row>
    <row r="52" spans="2:5" ht="21" customHeight="1">
      <c r="B52" s="967" t="s">
        <v>1474</v>
      </c>
      <c r="C52" s="6" t="s">
        <v>12</v>
      </c>
      <c r="D52" s="6" t="s">
        <v>1401</v>
      </c>
      <c r="E52" s="968" t="s">
        <v>1660</v>
      </c>
    </row>
    <row r="53" spans="2:5" ht="21" customHeight="1">
      <c r="B53" s="969" t="s">
        <v>1475</v>
      </c>
      <c r="C53" s="970" t="s">
        <v>8</v>
      </c>
      <c r="D53" s="970" t="s">
        <v>1401</v>
      </c>
      <c r="E53" s="971" t="s">
        <v>1661</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1662</v>
      </c>
    </row>
    <row r="58" spans="2:5" ht="21.95" customHeight="1">
      <c r="B58" s="967" t="s">
        <v>1479</v>
      </c>
      <c r="C58" s="6" t="s">
        <v>13</v>
      </c>
      <c r="D58" s="7" t="s">
        <v>1409</v>
      </c>
      <c r="E58" s="1102" t="s">
        <v>1663</v>
      </c>
    </row>
    <row r="59" spans="2:5" ht="33.6" customHeight="1">
      <c r="B59" s="979" t="s">
        <v>1612</v>
      </c>
      <c r="C59" s="8" t="s">
        <v>13</v>
      </c>
      <c r="D59" s="7" t="s">
        <v>1409</v>
      </c>
      <c r="E59" s="1103" t="s">
        <v>1664</v>
      </c>
    </row>
    <row r="60" spans="2:5" ht="51" customHeight="1">
      <c r="B60" s="980" t="s">
        <v>1629</v>
      </c>
      <c r="C60" s="494" t="s">
        <v>14</v>
      </c>
      <c r="D60" s="7" t="s">
        <v>1409</v>
      </c>
      <c r="E60" s="977" t="s">
        <v>1665</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1754</v>
      </c>
      <c r="B9" s="80">
        <v>52</v>
      </c>
      <c r="C9" s="80">
        <v>1</v>
      </c>
      <c r="D9" s="80">
        <v>4</v>
      </c>
      <c r="E9" s="80">
        <v>1990</v>
      </c>
      <c r="F9" s="80" t="s">
        <v>562</v>
      </c>
      <c r="G9" s="80" t="s">
        <v>1755</v>
      </c>
      <c r="H9" s="80" t="s">
        <v>1756</v>
      </c>
      <c r="I9" s="177"/>
      <c r="J9" s="81">
        <v>388.53319564332185</v>
      </c>
      <c r="K9" s="81">
        <v>15.182375412894475</v>
      </c>
      <c r="L9" s="81">
        <v>1.9070323245102818</v>
      </c>
      <c r="M9" s="81">
        <v>118.87774887075577</v>
      </c>
      <c r="N9" s="81">
        <v>157.17725360586618</v>
      </c>
      <c r="O9" s="81">
        <v>141.55201732856835</v>
      </c>
      <c r="P9" s="81">
        <v>84.543089490675015</v>
      </c>
      <c r="Q9" s="81">
        <v>12.006636955207441</v>
      </c>
      <c r="R9" s="81">
        <v>0</v>
      </c>
      <c r="S9" s="81">
        <v>13.90941516866217</v>
      </c>
      <c r="T9" s="82"/>
      <c r="U9" s="81">
        <v>64241903</v>
      </c>
      <c r="V9" s="81">
        <v>5453</v>
      </c>
      <c r="W9" s="81">
        <v>20</v>
      </c>
      <c r="X9" s="81">
        <v>40740</v>
      </c>
      <c r="Y9" s="81">
        <v>61148</v>
      </c>
      <c r="Z9" s="81">
        <v>58222</v>
      </c>
      <c r="AA9" s="81">
        <v>20528</v>
      </c>
      <c r="AB9" s="81">
        <v>194947</v>
      </c>
      <c r="AC9" s="81">
        <v>0</v>
      </c>
      <c r="AD9" s="81">
        <v>13.90941516866217</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1757</v>
      </c>
      <c r="B10" s="80">
        <v>53</v>
      </c>
      <c r="C10" s="80">
        <v>2</v>
      </c>
      <c r="D10" s="80">
        <v>4</v>
      </c>
      <c r="E10" s="80">
        <v>2005</v>
      </c>
      <c r="F10" s="80" t="s">
        <v>565</v>
      </c>
      <c r="G10" s="80" t="s">
        <v>1755</v>
      </c>
      <c r="H10" s="80" t="s">
        <v>1756</v>
      </c>
      <c r="I10" s="177"/>
      <c r="J10" s="81">
        <v>356.21742242466144</v>
      </c>
      <c r="K10" s="81">
        <v>11.232151320294895</v>
      </c>
      <c r="L10" s="81">
        <v>14.360676881454754</v>
      </c>
      <c r="M10" s="81">
        <v>234.09012590711046</v>
      </c>
      <c r="N10" s="81">
        <v>255.5705880959116</v>
      </c>
      <c r="O10" s="81">
        <v>197.53089343779556</v>
      </c>
      <c r="P10" s="81">
        <v>84.501661589007057</v>
      </c>
      <c r="Q10" s="81">
        <v>13.04727224880901</v>
      </c>
      <c r="R10" s="81">
        <v>0</v>
      </c>
      <c r="S10" s="81">
        <v>38.616471712000013</v>
      </c>
      <c r="T10" s="82"/>
      <c r="U10" s="81">
        <v>53972265</v>
      </c>
      <c r="V10" s="81">
        <v>4759</v>
      </c>
      <c r="W10" s="81">
        <v>192</v>
      </c>
      <c r="X10" s="81">
        <v>43332</v>
      </c>
      <c r="Y10" s="81">
        <v>85752</v>
      </c>
      <c r="Z10" s="81">
        <v>94018</v>
      </c>
      <c r="AA10" s="81">
        <v>16804</v>
      </c>
      <c r="AB10" s="81">
        <v>221460</v>
      </c>
      <c r="AC10" s="81">
        <v>0</v>
      </c>
      <c r="AD10" s="81">
        <v>38.616471712000013</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1758</v>
      </c>
      <c r="B11" s="80">
        <v>54</v>
      </c>
      <c r="C11" s="80">
        <v>3</v>
      </c>
      <c r="D11" s="80">
        <v>4</v>
      </c>
      <c r="E11" s="80">
        <v>2006</v>
      </c>
      <c r="F11" s="80" t="s">
        <v>566</v>
      </c>
      <c r="G11" s="80" t="s">
        <v>1755</v>
      </c>
      <c r="H11" s="80" t="s">
        <v>1756</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1759</v>
      </c>
      <c r="B12" s="80">
        <v>55</v>
      </c>
      <c r="C12" s="80">
        <v>4</v>
      </c>
      <c r="D12" s="80">
        <v>4</v>
      </c>
      <c r="E12" s="80">
        <v>2007</v>
      </c>
      <c r="F12" s="80" t="s">
        <v>567</v>
      </c>
      <c r="G12" s="80" t="s">
        <v>1755</v>
      </c>
      <c r="H12" s="80" t="s">
        <v>1756</v>
      </c>
      <c r="I12" s="177"/>
      <c r="J12" s="81">
        <v>355.35850521037406</v>
      </c>
      <c r="K12" s="81">
        <v>9.2976511643772373</v>
      </c>
      <c r="L12" s="81">
        <v>15.099913084862287</v>
      </c>
      <c r="M12" s="81">
        <v>226.02428830665957</v>
      </c>
      <c r="N12" s="81">
        <v>278.01386892555922</v>
      </c>
      <c r="O12" s="81">
        <v>192.48924519160514</v>
      </c>
      <c r="P12" s="81">
        <v>84.604515367304813</v>
      </c>
      <c r="Q12" s="81">
        <v>13.878882909830629</v>
      </c>
      <c r="R12" s="81">
        <v>0</v>
      </c>
      <c r="S12" s="81">
        <v>44.021569941439992</v>
      </c>
      <c r="T12" s="82"/>
      <c r="U12" s="81">
        <v>55202939</v>
      </c>
      <c r="V12" s="81">
        <v>4041</v>
      </c>
      <c r="W12" s="81">
        <v>192</v>
      </c>
      <c r="X12" s="81">
        <v>52731</v>
      </c>
      <c r="Y12" s="81">
        <v>88201</v>
      </c>
      <c r="Z12" s="81">
        <v>95242</v>
      </c>
      <c r="AA12" s="81">
        <v>16568</v>
      </c>
      <c r="AB12" s="81">
        <v>223117</v>
      </c>
      <c r="AC12" s="81">
        <v>0</v>
      </c>
      <c r="AD12" s="81">
        <v>44.021569941439992</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1760</v>
      </c>
      <c r="B13" s="80">
        <v>56</v>
      </c>
      <c r="C13" s="80">
        <v>5</v>
      </c>
      <c r="D13" s="80">
        <v>4</v>
      </c>
      <c r="E13" s="80">
        <v>2008</v>
      </c>
      <c r="F13" s="80" t="s">
        <v>84</v>
      </c>
      <c r="G13" s="80" t="s">
        <v>1755</v>
      </c>
      <c r="H13" s="80" t="s">
        <v>1756</v>
      </c>
      <c r="I13" s="177"/>
      <c r="J13" s="81">
        <v>312.62158730358681</v>
      </c>
      <c r="K13" s="81">
        <v>7.4187653333783263</v>
      </c>
      <c r="L13" s="81">
        <v>13.662253239851234</v>
      </c>
      <c r="M13" s="81">
        <v>238.46716774001899</v>
      </c>
      <c r="N13" s="81">
        <v>282.5980325342519</v>
      </c>
      <c r="O13" s="81">
        <v>186.11654394771941</v>
      </c>
      <c r="P13" s="81">
        <v>82.503528052913794</v>
      </c>
      <c r="Q13" s="81">
        <v>13.682416442869723</v>
      </c>
      <c r="R13" s="81">
        <v>0</v>
      </c>
      <c r="S13" s="81">
        <v>34.971095039999994</v>
      </c>
      <c r="T13" s="82"/>
      <c r="U13" s="81">
        <v>53298698</v>
      </c>
      <c r="V13" s="81">
        <v>4041</v>
      </c>
      <c r="W13" s="81">
        <v>192</v>
      </c>
      <c r="X13" s="81">
        <v>52731</v>
      </c>
      <c r="Y13" s="81">
        <v>89307</v>
      </c>
      <c r="Z13" s="81">
        <v>95321</v>
      </c>
      <c r="AA13" s="81">
        <v>16175</v>
      </c>
      <c r="AB13" s="81">
        <v>223573</v>
      </c>
      <c r="AC13" s="81">
        <v>0</v>
      </c>
      <c r="AD13" s="81">
        <v>34.971095039999994</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1761</v>
      </c>
      <c r="B14" s="80">
        <v>57</v>
      </c>
      <c r="C14" s="80">
        <v>6</v>
      </c>
      <c r="D14" s="80">
        <v>4</v>
      </c>
      <c r="E14" s="80">
        <v>2009</v>
      </c>
      <c r="F14" s="80" t="s">
        <v>85</v>
      </c>
      <c r="G14" s="80" t="s">
        <v>1755</v>
      </c>
      <c r="H14" s="80" t="s">
        <v>1756</v>
      </c>
      <c r="I14" s="177"/>
      <c r="J14" s="81">
        <v>203.91645031746438</v>
      </c>
      <c r="K14" s="81">
        <v>8.2227434626877223</v>
      </c>
      <c r="L14" s="81">
        <v>12.116548776960375</v>
      </c>
      <c r="M14" s="81">
        <v>216.59543657558393</v>
      </c>
      <c r="N14" s="81">
        <v>266.35314958903638</v>
      </c>
      <c r="O14" s="81">
        <v>188.92262262562866</v>
      </c>
      <c r="P14" s="81">
        <v>79.23695029638786</v>
      </c>
      <c r="Q14" s="81">
        <v>13.090165196434594</v>
      </c>
      <c r="R14" s="81">
        <v>0</v>
      </c>
      <c r="S14" s="81">
        <v>34.352695707209996</v>
      </c>
      <c r="T14" s="82"/>
      <c r="U14" s="81">
        <v>31036281</v>
      </c>
      <c r="V14" s="81">
        <v>5224</v>
      </c>
      <c r="W14" s="81">
        <v>186</v>
      </c>
      <c r="X14" s="81">
        <v>56497</v>
      </c>
      <c r="Y14" s="81">
        <v>90599</v>
      </c>
      <c r="Z14" s="81">
        <v>95505</v>
      </c>
      <c r="AA14" s="81">
        <v>15948</v>
      </c>
      <c r="AB14" s="81">
        <v>224538</v>
      </c>
      <c r="AC14" s="81">
        <v>0</v>
      </c>
      <c r="AD14" s="81">
        <v>34.352695707209996</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183.01</v>
      </c>
      <c r="BJ14" s="81">
        <v>0</v>
      </c>
      <c r="BK14" s="81">
        <v>16.134</v>
      </c>
      <c r="BL14" s="81">
        <v>0</v>
      </c>
      <c r="BM14" s="82"/>
      <c r="BN14" s="81">
        <v>0</v>
      </c>
      <c r="BO14" s="81">
        <v>0</v>
      </c>
      <c r="BP14" s="81">
        <v>8</v>
      </c>
      <c r="BQ14" s="81">
        <v>0</v>
      </c>
      <c r="BR14" s="81">
        <v>4</v>
      </c>
      <c r="BS14" s="81">
        <v>0</v>
      </c>
      <c r="BT14"/>
      <c r="BU14" s="80"/>
      <c r="BV14" s="80"/>
      <c r="BW14" s="80"/>
      <c r="BX14" s="80"/>
      <c r="BY14" s="80"/>
      <c r="BZ14" s="80"/>
      <c r="CA14" s="80"/>
      <c r="CB14" s="80"/>
      <c r="CC14" s="80"/>
    </row>
    <row r="15" spans="1:81">
      <c r="A15" s="80" t="s">
        <v>1762</v>
      </c>
      <c r="B15" s="80">
        <v>58</v>
      </c>
      <c r="C15" s="80">
        <v>7</v>
      </c>
      <c r="D15" s="80">
        <v>4</v>
      </c>
      <c r="E15" s="80">
        <v>2010</v>
      </c>
      <c r="F15" s="80" t="s">
        <v>86</v>
      </c>
      <c r="G15" s="80" t="s">
        <v>1755</v>
      </c>
      <c r="H15" s="80" t="s">
        <v>1756</v>
      </c>
      <c r="I15" s="177"/>
      <c r="J15" s="81">
        <v>237.83684272611097</v>
      </c>
      <c r="K15" s="81">
        <v>8.616486486768892</v>
      </c>
      <c r="L15" s="81">
        <v>13.522294839018009</v>
      </c>
      <c r="M15" s="81">
        <v>220.71998836905757</v>
      </c>
      <c r="N15" s="81">
        <v>294.6862449453975</v>
      </c>
      <c r="O15" s="81">
        <v>188.74385253753763</v>
      </c>
      <c r="P15" s="81">
        <v>80.537786639806441</v>
      </c>
      <c r="Q15" s="81">
        <v>13.679247745472388</v>
      </c>
      <c r="R15" s="81">
        <v>0</v>
      </c>
      <c r="S15" s="81">
        <v>34.553890920000008</v>
      </c>
      <c r="T15" s="82"/>
      <c r="U15" s="81">
        <v>39076580</v>
      </c>
      <c r="V15" s="81">
        <v>5224</v>
      </c>
      <c r="W15" s="81">
        <v>186</v>
      </c>
      <c r="X15" s="81">
        <v>56497</v>
      </c>
      <c r="Y15" s="81">
        <v>91563</v>
      </c>
      <c r="Z15" s="81">
        <v>95858</v>
      </c>
      <c r="AA15" s="81">
        <v>15805</v>
      </c>
      <c r="AB15" s="81">
        <v>224835</v>
      </c>
      <c r="AC15" s="81">
        <v>0</v>
      </c>
      <c r="AD15" s="81">
        <v>34.553890920000008</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125.252</v>
      </c>
      <c r="BJ15" s="81">
        <v>0</v>
      </c>
      <c r="BK15" s="81">
        <v>15.821</v>
      </c>
      <c r="BL15" s="81">
        <v>0</v>
      </c>
      <c r="BM15" s="82"/>
      <c r="BN15" s="81">
        <v>0</v>
      </c>
      <c r="BO15" s="81">
        <v>0</v>
      </c>
      <c r="BP15" s="81">
        <v>9</v>
      </c>
      <c r="BQ15" s="81">
        <v>0</v>
      </c>
      <c r="BR15" s="81">
        <v>4</v>
      </c>
      <c r="BS15" s="81">
        <v>0</v>
      </c>
      <c r="BT15"/>
      <c r="BU15" s="80">
        <v>141.07300000000001</v>
      </c>
      <c r="BV15" s="80">
        <v>0</v>
      </c>
      <c r="BW15" s="80">
        <v>0</v>
      </c>
      <c r="BX15" s="80">
        <v>0</v>
      </c>
      <c r="BY15" s="80">
        <v>0</v>
      </c>
      <c r="BZ15" s="80">
        <v>0</v>
      </c>
      <c r="CA15" s="80">
        <v>0</v>
      </c>
      <c r="CB15" s="80">
        <v>0</v>
      </c>
      <c r="CC15" s="80">
        <v>0</v>
      </c>
    </row>
    <row r="16" spans="1:81">
      <c r="A16" s="80" t="s">
        <v>1763</v>
      </c>
      <c r="B16" s="80">
        <v>59</v>
      </c>
      <c r="C16" s="80">
        <v>8</v>
      </c>
      <c r="D16" s="80">
        <v>4</v>
      </c>
      <c r="E16" s="80">
        <v>2011</v>
      </c>
      <c r="F16" s="80" t="s">
        <v>87</v>
      </c>
      <c r="G16" s="80" t="s">
        <v>1755</v>
      </c>
      <c r="H16" s="80" t="s">
        <v>1756</v>
      </c>
      <c r="I16" s="177"/>
      <c r="J16" s="81">
        <v>268.41201419113452</v>
      </c>
      <c r="K16" s="81">
        <v>12.530782992883241</v>
      </c>
      <c r="L16" s="81">
        <v>7.6636580840737656</v>
      </c>
      <c r="M16" s="81">
        <v>280.06936668176758</v>
      </c>
      <c r="N16" s="81">
        <v>317.9304109472003</v>
      </c>
      <c r="O16" s="81">
        <v>186.66927015893498</v>
      </c>
      <c r="P16" s="81">
        <v>78.527071805296046</v>
      </c>
      <c r="Q16" s="81">
        <v>15.781699650603395</v>
      </c>
      <c r="R16" s="81">
        <v>0</v>
      </c>
      <c r="S16" s="81">
        <v>46.45580570508001</v>
      </c>
      <c r="T16" s="82"/>
      <c r="U16" s="81">
        <v>38308276</v>
      </c>
      <c r="V16" s="81">
        <v>5224</v>
      </c>
      <c r="W16" s="81">
        <v>186</v>
      </c>
      <c r="X16" s="81">
        <v>56497</v>
      </c>
      <c r="Y16" s="81">
        <v>92422</v>
      </c>
      <c r="Z16" s="81">
        <v>96864</v>
      </c>
      <c r="AA16" s="81">
        <v>15869</v>
      </c>
      <c r="AB16" s="81">
        <v>224880</v>
      </c>
      <c r="AC16" s="81">
        <v>0</v>
      </c>
      <c r="AD16" s="81">
        <v>46.45580570508001</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157.60300000000001</v>
      </c>
      <c r="BJ16" s="81">
        <v>0</v>
      </c>
      <c r="BK16" s="81">
        <v>13.257000000000001</v>
      </c>
      <c r="BL16" s="81">
        <v>0</v>
      </c>
      <c r="BM16" s="82"/>
      <c r="BN16" s="81">
        <v>0</v>
      </c>
      <c r="BO16" s="81">
        <v>0</v>
      </c>
      <c r="BP16" s="81">
        <v>12</v>
      </c>
      <c r="BQ16" s="81">
        <v>0</v>
      </c>
      <c r="BR16" s="81">
        <v>4</v>
      </c>
      <c r="BS16" s="81">
        <v>0</v>
      </c>
      <c r="BT16"/>
      <c r="BU16" s="80">
        <v>170.86</v>
      </c>
      <c r="BV16" s="80">
        <v>0</v>
      </c>
      <c r="BW16" s="80">
        <v>0</v>
      </c>
      <c r="BX16" s="80">
        <v>0</v>
      </c>
      <c r="BY16" s="80">
        <v>0</v>
      </c>
      <c r="BZ16" s="80">
        <v>0</v>
      </c>
      <c r="CA16" s="80">
        <v>0</v>
      </c>
      <c r="CB16" s="80">
        <v>0</v>
      </c>
      <c r="CC16" s="80">
        <v>0</v>
      </c>
    </row>
    <row r="17" spans="1:81">
      <c r="A17" s="80" t="s">
        <v>1764</v>
      </c>
      <c r="B17" s="80">
        <v>60</v>
      </c>
      <c r="C17" s="80">
        <v>9</v>
      </c>
      <c r="D17" s="80">
        <v>4</v>
      </c>
      <c r="E17" s="80">
        <v>2012</v>
      </c>
      <c r="F17" s="80" t="s">
        <v>88</v>
      </c>
      <c r="G17" s="80" t="s">
        <v>1755</v>
      </c>
      <c r="H17" s="80" t="s">
        <v>1756</v>
      </c>
      <c r="I17" s="177"/>
      <c r="J17" s="81">
        <v>283.55980339681975</v>
      </c>
      <c r="K17" s="81">
        <v>12.21919738037835</v>
      </c>
      <c r="L17" s="81">
        <v>7.6079669600750535</v>
      </c>
      <c r="M17" s="81">
        <v>289.52598224067282</v>
      </c>
      <c r="N17" s="81">
        <v>342.18802100330765</v>
      </c>
      <c r="O17" s="81">
        <v>186.89242060530387</v>
      </c>
      <c r="P17" s="81">
        <v>78.759867052508056</v>
      </c>
      <c r="Q17" s="81">
        <v>17.348189185608891</v>
      </c>
      <c r="R17" s="81">
        <v>0</v>
      </c>
      <c r="S17" s="81">
        <v>34.442102479039995</v>
      </c>
      <c r="T17" s="82"/>
      <c r="U17" s="81">
        <v>38700074</v>
      </c>
      <c r="V17" s="81">
        <v>5224</v>
      </c>
      <c r="W17" s="81">
        <v>186</v>
      </c>
      <c r="X17" s="81">
        <v>56497</v>
      </c>
      <c r="Y17" s="81">
        <v>94499</v>
      </c>
      <c r="Z17" s="81">
        <v>97749</v>
      </c>
      <c r="AA17" s="81">
        <v>15826</v>
      </c>
      <c r="AB17" s="81">
        <v>227526</v>
      </c>
      <c r="AC17" s="81">
        <v>0</v>
      </c>
      <c r="AD17" s="81">
        <v>34.442102479039995</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165.56299999999999</v>
      </c>
      <c r="BJ17" s="81">
        <v>0</v>
      </c>
      <c r="BK17" s="81">
        <v>14.151999999999999</v>
      </c>
      <c r="BL17" s="81">
        <v>0</v>
      </c>
      <c r="BM17" s="82"/>
      <c r="BN17" s="81">
        <v>0</v>
      </c>
      <c r="BO17" s="81">
        <v>0</v>
      </c>
      <c r="BP17" s="81">
        <v>12</v>
      </c>
      <c r="BQ17" s="81">
        <v>0</v>
      </c>
      <c r="BR17" s="81">
        <v>4</v>
      </c>
      <c r="BS17" s="81">
        <v>0</v>
      </c>
      <c r="BT17"/>
      <c r="BU17" s="80">
        <v>179.715</v>
      </c>
      <c r="BV17" s="80">
        <v>0</v>
      </c>
      <c r="BW17" s="80">
        <v>0</v>
      </c>
      <c r="BX17" s="80">
        <v>0</v>
      </c>
      <c r="BY17" s="80">
        <v>0</v>
      </c>
      <c r="BZ17" s="80">
        <v>0</v>
      </c>
      <c r="CA17" s="80">
        <v>0</v>
      </c>
      <c r="CB17" s="80">
        <v>0</v>
      </c>
      <c r="CC17" s="80">
        <v>0</v>
      </c>
    </row>
    <row r="18" spans="1:81">
      <c r="A18" s="80" t="s">
        <v>1765</v>
      </c>
      <c r="B18" s="80">
        <v>61</v>
      </c>
      <c r="C18" s="80">
        <v>10</v>
      </c>
      <c r="D18" s="80">
        <v>4</v>
      </c>
      <c r="E18" s="80">
        <v>2013</v>
      </c>
      <c r="F18" s="80" t="s">
        <v>89</v>
      </c>
      <c r="G18" s="80" t="s">
        <v>1755</v>
      </c>
      <c r="H18" s="80" t="s">
        <v>1756</v>
      </c>
      <c r="I18" s="177"/>
      <c r="J18" s="81">
        <v>283.25775333456852</v>
      </c>
      <c r="K18" s="81">
        <v>10.533479087982657</v>
      </c>
      <c r="L18" s="81">
        <v>7.8462693043220124</v>
      </c>
      <c r="M18" s="81">
        <v>278.93485167061675</v>
      </c>
      <c r="N18" s="81">
        <v>344.9360232736127</v>
      </c>
      <c r="O18" s="81">
        <v>180.8630192706481</v>
      </c>
      <c r="P18" s="81">
        <v>78.686968847283666</v>
      </c>
      <c r="Q18" s="81">
        <v>17.649207377252509</v>
      </c>
      <c r="R18" s="81">
        <v>0</v>
      </c>
      <c r="S18" s="81">
        <v>25.789397084800001</v>
      </c>
      <c r="T18" s="82"/>
      <c r="U18" s="81">
        <v>35773792</v>
      </c>
      <c r="V18" s="81">
        <v>5224</v>
      </c>
      <c r="W18" s="81">
        <v>186</v>
      </c>
      <c r="X18" s="81">
        <v>56497</v>
      </c>
      <c r="Y18" s="81">
        <v>95384</v>
      </c>
      <c r="Z18" s="81">
        <v>98819</v>
      </c>
      <c r="AA18" s="81">
        <v>15752</v>
      </c>
      <c r="AB18" s="81">
        <v>228155</v>
      </c>
      <c r="AC18" s="81">
        <v>0</v>
      </c>
      <c r="AD18" s="81">
        <v>25.789397084800001</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134.64500000000001</v>
      </c>
      <c r="BJ18" s="81">
        <v>0</v>
      </c>
      <c r="BK18" s="81">
        <v>14.732000000000001</v>
      </c>
      <c r="BL18" s="81">
        <v>0</v>
      </c>
      <c r="BM18" s="82"/>
      <c r="BN18" s="81">
        <v>0</v>
      </c>
      <c r="BO18" s="81">
        <v>0</v>
      </c>
      <c r="BP18" s="81">
        <v>10</v>
      </c>
      <c r="BQ18" s="81">
        <v>0</v>
      </c>
      <c r="BR18" s="81">
        <v>4</v>
      </c>
      <c r="BS18" s="81">
        <v>0</v>
      </c>
      <c r="BT18"/>
      <c r="BU18" s="80">
        <v>149.37700000000001</v>
      </c>
      <c r="BV18" s="80">
        <v>0</v>
      </c>
      <c r="BW18" s="80">
        <v>0</v>
      </c>
      <c r="BX18" s="80">
        <v>0</v>
      </c>
      <c r="BY18" s="80">
        <v>0</v>
      </c>
      <c r="BZ18" s="80">
        <v>0</v>
      </c>
      <c r="CA18" s="80">
        <v>0</v>
      </c>
      <c r="CB18" s="80">
        <v>0</v>
      </c>
      <c r="CC18" s="80">
        <v>0</v>
      </c>
    </row>
    <row r="19" spans="1:81">
      <c r="A19" s="80" t="s">
        <v>1766</v>
      </c>
      <c r="B19" s="80">
        <v>62</v>
      </c>
      <c r="C19" s="80">
        <v>11</v>
      </c>
      <c r="D19" s="80">
        <v>4</v>
      </c>
      <c r="E19" s="80">
        <v>2014</v>
      </c>
      <c r="F19" s="80" t="s">
        <v>90</v>
      </c>
      <c r="G19" s="80" t="s">
        <v>1755</v>
      </c>
      <c r="H19" s="80" t="s">
        <v>1756</v>
      </c>
      <c r="I19" s="177"/>
      <c r="J19" s="81">
        <v>296.98142389514504</v>
      </c>
      <c r="K19" s="81">
        <v>9.8177545144538634</v>
      </c>
      <c r="L19" s="81">
        <v>7.7673689029329642</v>
      </c>
      <c r="M19" s="81">
        <v>266.62438028091441</v>
      </c>
      <c r="N19" s="81">
        <v>302.04690807900892</v>
      </c>
      <c r="O19" s="81">
        <v>172.91915831751021</v>
      </c>
      <c r="P19" s="81">
        <v>79.914705685440666</v>
      </c>
      <c r="Q19" s="81">
        <v>16.914468807652206</v>
      </c>
      <c r="R19" s="81">
        <v>0</v>
      </c>
      <c r="S19" s="81">
        <v>27.551668627999998</v>
      </c>
      <c r="T19" s="82"/>
      <c r="U19" s="81">
        <v>41679529</v>
      </c>
      <c r="V19" s="81">
        <v>4283</v>
      </c>
      <c r="W19" s="81">
        <v>173</v>
      </c>
      <c r="X19" s="81">
        <v>59151</v>
      </c>
      <c r="Y19" s="81">
        <v>96136</v>
      </c>
      <c r="Z19" s="81">
        <v>99506</v>
      </c>
      <c r="AA19" s="81">
        <v>15915</v>
      </c>
      <c r="AB19" s="81">
        <v>227897</v>
      </c>
      <c r="AC19" s="81">
        <v>0</v>
      </c>
      <c r="AD19" s="81">
        <v>27.551668627999998</v>
      </c>
      <c r="AE19" s="82"/>
      <c r="AF19" s="81">
        <v>330283535.70015931</v>
      </c>
      <c r="AG19" s="81">
        <v>8751411.9067184664</v>
      </c>
      <c r="AH19" s="81">
        <v>1973761.4490277411</v>
      </c>
      <c r="AI19" s="81">
        <v>382161878.9272058</v>
      </c>
      <c r="AJ19" s="81">
        <v>427721824.97840649</v>
      </c>
      <c r="AK19" s="81">
        <v>0</v>
      </c>
      <c r="AL19" s="81">
        <v>0</v>
      </c>
      <c r="AM19" s="81">
        <v>31286852.586138546</v>
      </c>
      <c r="AN19" s="81">
        <v>0</v>
      </c>
      <c r="AO19" s="81">
        <v>0</v>
      </c>
      <c r="AP19" s="82"/>
      <c r="AQ19" s="81">
        <v>3317</v>
      </c>
      <c r="AR19" s="81">
        <v>207</v>
      </c>
      <c r="AS19" s="81">
        <v>0</v>
      </c>
      <c r="AT19" s="81">
        <v>0</v>
      </c>
      <c r="AU19" s="81">
        <v>0</v>
      </c>
      <c r="AV19" s="81">
        <v>0</v>
      </c>
      <c r="AW19" s="81" t="s">
        <v>564</v>
      </c>
      <c r="AX19" s="82"/>
      <c r="AY19" s="81">
        <v>12005.5</v>
      </c>
      <c r="AZ19" s="81">
        <v>3676.1</v>
      </c>
      <c r="BA19" s="81">
        <v>0</v>
      </c>
      <c r="BB19" s="81">
        <v>0</v>
      </c>
      <c r="BC19" s="81">
        <v>0</v>
      </c>
      <c r="BD19" s="81">
        <v>0</v>
      </c>
      <c r="BE19" s="81" t="s">
        <v>564</v>
      </c>
      <c r="BF19" s="82"/>
      <c r="BG19" s="81">
        <v>0</v>
      </c>
      <c r="BH19" s="81">
        <v>0</v>
      </c>
      <c r="BI19" s="81">
        <v>170.35300000000001</v>
      </c>
      <c r="BJ19" s="81">
        <v>0</v>
      </c>
      <c r="BK19" s="81">
        <v>19.417999999999999</v>
      </c>
      <c r="BL19" s="81">
        <v>0</v>
      </c>
      <c r="BM19" s="82"/>
      <c r="BN19" s="81">
        <v>0</v>
      </c>
      <c r="BO19" s="81">
        <v>0</v>
      </c>
      <c r="BP19" s="81">
        <v>10</v>
      </c>
      <c r="BQ19" s="81">
        <v>0</v>
      </c>
      <c r="BR19" s="81">
        <v>5</v>
      </c>
      <c r="BS19" s="81">
        <v>0</v>
      </c>
      <c r="BT19"/>
      <c r="BU19" s="80">
        <v>189.77099999999999</v>
      </c>
      <c r="BV19" s="80">
        <v>0</v>
      </c>
      <c r="BW19" s="80">
        <v>0</v>
      </c>
      <c r="BX19" s="80">
        <v>0</v>
      </c>
      <c r="BY19" s="80">
        <v>0</v>
      </c>
      <c r="BZ19" s="80">
        <v>0</v>
      </c>
      <c r="CA19" s="80">
        <v>0</v>
      </c>
      <c r="CB19" s="80">
        <v>0</v>
      </c>
      <c r="CC19" s="80">
        <v>0</v>
      </c>
    </row>
    <row r="20" spans="1:81">
      <c r="A20" s="80" t="s">
        <v>1767</v>
      </c>
      <c r="B20" s="80">
        <v>63</v>
      </c>
      <c r="C20" s="80">
        <v>12</v>
      </c>
      <c r="D20" s="80">
        <v>4</v>
      </c>
      <c r="E20" s="80">
        <v>2015</v>
      </c>
      <c r="F20" s="80" t="s">
        <v>91</v>
      </c>
      <c r="G20" s="80" t="s">
        <v>1755</v>
      </c>
      <c r="H20" s="80" t="s">
        <v>1756</v>
      </c>
      <c r="I20" s="177"/>
      <c r="J20" s="81">
        <v>235.06812851974109</v>
      </c>
      <c r="K20" s="81">
        <v>9.3772125646771229</v>
      </c>
      <c r="L20" s="81">
        <v>8.563808759889012</v>
      </c>
      <c r="M20" s="81">
        <v>279.39853646449779</v>
      </c>
      <c r="N20" s="81">
        <v>302.32344138265796</v>
      </c>
      <c r="O20" s="81">
        <v>172.27419893159009</v>
      </c>
      <c r="P20" s="81">
        <v>80.525341167825928</v>
      </c>
      <c r="Q20" s="81">
        <v>16.557916667545044</v>
      </c>
      <c r="R20" s="81">
        <v>0</v>
      </c>
      <c r="S20" s="81">
        <v>30.700580174879992</v>
      </c>
      <c r="T20" s="82"/>
      <c r="U20" s="81">
        <v>35427776</v>
      </c>
      <c r="V20" s="81">
        <v>4283</v>
      </c>
      <c r="W20" s="81">
        <v>173</v>
      </c>
      <c r="X20" s="81">
        <v>59151</v>
      </c>
      <c r="Y20" s="81">
        <v>97146</v>
      </c>
      <c r="Z20" s="81">
        <v>100090</v>
      </c>
      <c r="AA20" s="81">
        <v>16024</v>
      </c>
      <c r="AB20" s="81">
        <v>227890</v>
      </c>
      <c r="AC20" s="81">
        <v>0</v>
      </c>
      <c r="AD20" s="81">
        <v>30.700580174879992</v>
      </c>
      <c r="AE20" s="82"/>
      <c r="AF20" s="81">
        <v>268289972.18924007</v>
      </c>
      <c r="AG20" s="81">
        <v>7744228.5899988282</v>
      </c>
      <c r="AH20" s="81">
        <v>1803782.8007478386</v>
      </c>
      <c r="AI20" s="81">
        <v>418283878.91719323</v>
      </c>
      <c r="AJ20" s="81">
        <v>448723908.1464023</v>
      </c>
      <c r="AK20" s="81">
        <v>0</v>
      </c>
      <c r="AL20" s="81">
        <v>0</v>
      </c>
      <c r="AM20" s="81">
        <v>31231368.53740444</v>
      </c>
      <c r="AN20" s="81">
        <v>0</v>
      </c>
      <c r="AO20" s="81">
        <v>0</v>
      </c>
      <c r="AP20" s="82"/>
      <c r="AQ20" s="81">
        <v>3700</v>
      </c>
      <c r="AR20" s="81">
        <v>303</v>
      </c>
      <c r="AS20" s="81">
        <v>0</v>
      </c>
      <c r="AT20" s="81">
        <v>0</v>
      </c>
      <c r="AU20" s="81">
        <v>0</v>
      </c>
      <c r="AV20" s="81">
        <v>0</v>
      </c>
      <c r="AW20" s="81" t="s">
        <v>564</v>
      </c>
      <c r="AX20" s="82"/>
      <c r="AY20" s="81">
        <v>13592.9</v>
      </c>
      <c r="AZ20" s="81">
        <v>6003.3</v>
      </c>
      <c r="BA20" s="81">
        <v>0</v>
      </c>
      <c r="BB20" s="81">
        <v>0</v>
      </c>
      <c r="BC20" s="81">
        <v>0</v>
      </c>
      <c r="BD20" s="81">
        <v>0</v>
      </c>
      <c r="BE20" s="81" t="s">
        <v>564</v>
      </c>
      <c r="BF20" s="82"/>
      <c r="BG20" s="81">
        <v>0</v>
      </c>
      <c r="BH20" s="81">
        <v>0</v>
      </c>
      <c r="BI20" s="81">
        <v>152.09299999999999</v>
      </c>
      <c r="BJ20" s="81">
        <v>0</v>
      </c>
      <c r="BK20" s="81">
        <v>22.033999999999999</v>
      </c>
      <c r="BL20" s="81">
        <v>0</v>
      </c>
      <c r="BM20" s="82"/>
      <c r="BN20" s="81">
        <v>0</v>
      </c>
      <c r="BO20" s="81">
        <v>0</v>
      </c>
      <c r="BP20" s="81">
        <v>10</v>
      </c>
      <c r="BQ20" s="81">
        <v>0</v>
      </c>
      <c r="BR20" s="81">
        <v>5</v>
      </c>
      <c r="BS20" s="81">
        <v>0</v>
      </c>
      <c r="BT20"/>
      <c r="BU20" s="80">
        <v>174.12700000000001</v>
      </c>
      <c r="BV20" s="80">
        <v>0</v>
      </c>
      <c r="BW20" s="80">
        <v>0</v>
      </c>
      <c r="BX20" s="80">
        <v>0</v>
      </c>
      <c r="BY20" s="80">
        <v>0</v>
      </c>
      <c r="BZ20" s="80">
        <v>0</v>
      </c>
      <c r="CA20" s="80">
        <v>0</v>
      </c>
      <c r="CB20" s="80">
        <v>0</v>
      </c>
      <c r="CC20" s="80">
        <v>0</v>
      </c>
    </row>
    <row r="21" spans="1:81">
      <c r="A21" s="80" t="s">
        <v>1768</v>
      </c>
      <c r="B21" s="80">
        <v>64</v>
      </c>
      <c r="C21" s="80">
        <v>13</v>
      </c>
      <c r="D21" s="80">
        <v>4</v>
      </c>
      <c r="E21" s="80">
        <v>2016</v>
      </c>
      <c r="F21" s="80" t="s">
        <v>92</v>
      </c>
      <c r="G21" s="80" t="s">
        <v>1755</v>
      </c>
      <c r="H21" s="80" t="s">
        <v>1756</v>
      </c>
      <c r="I21" s="177"/>
      <c r="J21" s="81">
        <v>218.97667773817855</v>
      </c>
      <c r="K21" s="81">
        <v>9.3658686921332723</v>
      </c>
      <c r="L21" s="81">
        <v>10.033962398435813</v>
      </c>
      <c r="M21" s="81">
        <v>244.51973060216628</v>
      </c>
      <c r="N21" s="81">
        <v>269.01005079403399</v>
      </c>
      <c r="O21" s="81">
        <v>171.5441300175049</v>
      </c>
      <c r="P21" s="81">
        <v>78.847339545937345</v>
      </c>
      <c r="Q21" s="81">
        <v>16.110600496660105</v>
      </c>
      <c r="R21" s="81">
        <v>0</v>
      </c>
      <c r="S21" s="81">
        <v>21.022851321769497</v>
      </c>
      <c r="T21" s="82"/>
      <c r="U21" s="81">
        <v>34503122</v>
      </c>
      <c r="V21" s="81">
        <v>4283</v>
      </c>
      <c r="W21" s="81">
        <v>173</v>
      </c>
      <c r="X21" s="81">
        <v>59151</v>
      </c>
      <c r="Y21" s="81">
        <v>98275</v>
      </c>
      <c r="Z21" s="81">
        <v>100891</v>
      </c>
      <c r="AA21" s="81">
        <v>16228</v>
      </c>
      <c r="AB21" s="81">
        <v>228092</v>
      </c>
      <c r="AC21" s="81">
        <v>0</v>
      </c>
      <c r="AD21" s="81">
        <v>21.022851321769501</v>
      </c>
      <c r="AE21" s="82"/>
      <c r="AF21" s="81">
        <v>254670394.05420151</v>
      </c>
      <c r="AG21" s="81">
        <v>7444787.6069386639</v>
      </c>
      <c r="AH21" s="81">
        <v>1570538.3283405169</v>
      </c>
      <c r="AI21" s="81">
        <v>390695671.81097472</v>
      </c>
      <c r="AJ21" s="81">
        <v>386654755.94491529</v>
      </c>
      <c r="AK21" s="81">
        <v>0</v>
      </c>
      <c r="AL21" s="81">
        <v>0</v>
      </c>
      <c r="AM21" s="81">
        <v>31283337.006176509</v>
      </c>
      <c r="AN21" s="81">
        <v>0</v>
      </c>
      <c r="AO21" s="81">
        <v>0</v>
      </c>
      <c r="AP21" s="82"/>
      <c r="AQ21" s="81">
        <v>3987</v>
      </c>
      <c r="AR21" s="81">
        <v>348</v>
      </c>
      <c r="AS21" s="81">
        <v>0</v>
      </c>
      <c r="AT21" s="81">
        <v>0</v>
      </c>
      <c r="AU21" s="81">
        <v>0</v>
      </c>
      <c r="AV21" s="81">
        <v>0</v>
      </c>
      <c r="AW21" s="81" t="s">
        <v>564</v>
      </c>
      <c r="AX21" s="82"/>
      <c r="AY21" s="81">
        <v>14859.1</v>
      </c>
      <c r="AZ21" s="81">
        <v>6849.4</v>
      </c>
      <c r="BA21" s="81">
        <v>0</v>
      </c>
      <c r="BB21" s="81">
        <v>0</v>
      </c>
      <c r="BC21" s="81">
        <v>0</v>
      </c>
      <c r="BD21" s="81">
        <v>0</v>
      </c>
      <c r="BE21" s="81" t="s">
        <v>564</v>
      </c>
      <c r="BF21" s="82"/>
      <c r="BG21" s="81">
        <v>0</v>
      </c>
      <c r="BH21" s="81">
        <v>0</v>
      </c>
      <c r="BI21" s="81">
        <v>149.49199999999999</v>
      </c>
      <c r="BJ21" s="81">
        <v>0</v>
      </c>
      <c r="BK21" s="81">
        <v>21.802999999999997</v>
      </c>
      <c r="BL21" s="81">
        <v>0</v>
      </c>
      <c r="BM21" s="82"/>
      <c r="BN21" s="81">
        <v>0</v>
      </c>
      <c r="BO21" s="81">
        <v>0</v>
      </c>
      <c r="BP21" s="81">
        <v>10</v>
      </c>
      <c r="BQ21" s="81">
        <v>0</v>
      </c>
      <c r="BR21" s="81">
        <v>5</v>
      </c>
      <c r="BS21" s="81">
        <v>0</v>
      </c>
      <c r="BT21"/>
      <c r="BU21" s="80">
        <v>171.29499999999999</v>
      </c>
      <c r="BV21" s="80">
        <v>0</v>
      </c>
      <c r="BW21" s="80">
        <v>0</v>
      </c>
      <c r="BX21" s="80">
        <v>0</v>
      </c>
      <c r="BY21" s="80">
        <v>0</v>
      </c>
      <c r="BZ21" s="80">
        <v>0</v>
      </c>
      <c r="CA21" s="80">
        <v>0</v>
      </c>
      <c r="CB21" s="80">
        <v>0</v>
      </c>
      <c r="CC21" s="80">
        <v>0</v>
      </c>
    </row>
    <row r="22" spans="1:81">
      <c r="A22" s="80" t="s">
        <v>1769</v>
      </c>
      <c r="B22" s="80">
        <v>65</v>
      </c>
      <c r="C22" s="80">
        <v>14</v>
      </c>
      <c r="D22" s="80">
        <v>4</v>
      </c>
      <c r="E22" s="80">
        <v>2017</v>
      </c>
      <c r="F22" s="80" t="s">
        <v>71</v>
      </c>
      <c r="G22" s="80" t="s">
        <v>1755</v>
      </c>
      <c r="H22" s="80" t="s">
        <v>1756</v>
      </c>
      <c r="I22" s="177"/>
      <c r="J22" s="81">
        <v>285.1311928310692</v>
      </c>
      <c r="K22" s="81">
        <v>9.7560220581784982</v>
      </c>
      <c r="L22" s="81">
        <v>8.7783473168248847</v>
      </c>
      <c r="M22" s="81">
        <v>235.85000987170525</v>
      </c>
      <c r="N22" s="81">
        <v>295.18463795777092</v>
      </c>
      <c r="O22" s="81">
        <v>169.94080966055486</v>
      </c>
      <c r="P22" s="81">
        <v>78.309246255956509</v>
      </c>
      <c r="Q22" s="81">
        <v>15.605334537577946</v>
      </c>
      <c r="R22" s="81">
        <v>0</v>
      </c>
      <c r="S22" s="81">
        <v>21.554205098221203</v>
      </c>
      <c r="T22" s="82"/>
      <c r="U22" s="81">
        <v>48834538</v>
      </c>
      <c r="V22" s="81">
        <v>4283</v>
      </c>
      <c r="W22" s="81">
        <v>173</v>
      </c>
      <c r="X22" s="81">
        <v>59151</v>
      </c>
      <c r="Y22" s="81">
        <v>99660</v>
      </c>
      <c r="Z22" s="81">
        <v>101606</v>
      </c>
      <c r="AA22" s="81">
        <v>16220</v>
      </c>
      <c r="AB22" s="81">
        <v>228480</v>
      </c>
      <c r="AC22" s="81">
        <v>0</v>
      </c>
      <c r="AD22" s="81">
        <v>21.5542050982212</v>
      </c>
      <c r="AE22" s="82"/>
      <c r="AF22" s="81">
        <v>339719899.61527389</v>
      </c>
      <c r="AG22" s="81">
        <v>7724776.6382405534</v>
      </c>
      <c r="AH22" s="81">
        <v>1877170.172701414</v>
      </c>
      <c r="AI22" s="81">
        <v>391608117.0616551</v>
      </c>
      <c r="AJ22" s="81">
        <v>433341396.54127282</v>
      </c>
      <c r="AK22" s="81">
        <v>0</v>
      </c>
      <c r="AL22" s="81">
        <v>0</v>
      </c>
      <c r="AM22" s="81">
        <v>31385585.239442039</v>
      </c>
      <c r="AN22" s="81">
        <v>0</v>
      </c>
      <c r="AO22" s="81">
        <v>0</v>
      </c>
      <c r="AP22" s="82"/>
      <c r="AQ22" s="81">
        <v>4260</v>
      </c>
      <c r="AR22" s="81">
        <v>382</v>
      </c>
      <c r="AS22" s="81">
        <v>0</v>
      </c>
      <c r="AT22" s="81">
        <v>0</v>
      </c>
      <c r="AU22" s="81">
        <v>0</v>
      </c>
      <c r="AV22" s="81">
        <v>0</v>
      </c>
      <c r="AW22" s="81" t="s">
        <v>564</v>
      </c>
      <c r="AX22" s="82"/>
      <c r="AY22" s="81">
        <v>16078.7</v>
      </c>
      <c r="AZ22" s="81">
        <v>7884.2000000000025</v>
      </c>
      <c r="BA22" s="81">
        <v>0</v>
      </c>
      <c r="BB22" s="81">
        <v>0</v>
      </c>
      <c r="BC22" s="81">
        <v>0</v>
      </c>
      <c r="BD22" s="81">
        <v>0</v>
      </c>
      <c r="BE22" s="81" t="s">
        <v>564</v>
      </c>
      <c r="BF22" s="82"/>
      <c r="BG22" s="81">
        <v>0</v>
      </c>
      <c r="BH22" s="81">
        <v>0</v>
      </c>
      <c r="BI22" s="81">
        <v>153.565</v>
      </c>
      <c r="BJ22" s="81">
        <v>0</v>
      </c>
      <c r="BK22" s="81">
        <v>49.915999999999997</v>
      </c>
      <c r="BL22" s="81">
        <v>0</v>
      </c>
      <c r="BM22" s="82"/>
      <c r="BN22" s="81">
        <v>0</v>
      </c>
      <c r="BO22" s="81">
        <v>0</v>
      </c>
      <c r="BP22" s="81">
        <v>10</v>
      </c>
      <c r="BQ22" s="81">
        <v>0</v>
      </c>
      <c r="BR22" s="81">
        <v>5</v>
      </c>
      <c r="BS22" s="81">
        <v>0</v>
      </c>
      <c r="BT22"/>
      <c r="BU22" s="80">
        <v>172.547</v>
      </c>
      <c r="BV22" s="80">
        <v>30.934000000000001</v>
      </c>
      <c r="BW22" s="80">
        <v>0</v>
      </c>
      <c r="BX22" s="80">
        <v>0</v>
      </c>
      <c r="BY22" s="80">
        <v>0</v>
      </c>
      <c r="BZ22" s="80">
        <v>0</v>
      </c>
      <c r="CA22" s="80">
        <v>0</v>
      </c>
      <c r="CB22" s="80">
        <v>0</v>
      </c>
      <c r="CC22" s="80">
        <v>0</v>
      </c>
    </row>
    <row r="23" spans="1:81">
      <c r="A23" s="80" t="s">
        <v>1770</v>
      </c>
      <c r="B23" s="80">
        <v>66</v>
      </c>
      <c r="C23" s="80">
        <v>15</v>
      </c>
      <c r="D23" s="80">
        <v>4</v>
      </c>
      <c r="E23" s="80">
        <v>2018</v>
      </c>
      <c r="F23" s="80" t="s">
        <v>93</v>
      </c>
      <c r="G23" s="80" t="s">
        <v>1755</v>
      </c>
      <c r="H23" s="80" t="s">
        <v>1756</v>
      </c>
      <c r="I23" s="177"/>
      <c r="J23" s="81">
        <v>260.7499380091898</v>
      </c>
      <c r="K23" s="81">
        <v>9.1731381828315186</v>
      </c>
      <c r="L23" s="81">
        <v>8.2237052460173814</v>
      </c>
      <c r="M23" s="81">
        <v>233.17870414397117</v>
      </c>
      <c r="N23" s="81">
        <v>281.42896512411932</v>
      </c>
      <c r="O23" s="81">
        <v>168.10848410162492</v>
      </c>
      <c r="P23" s="81">
        <v>77.601435709011042</v>
      </c>
      <c r="Q23" s="81">
        <v>14.483434716940286</v>
      </c>
      <c r="R23" s="81">
        <v>0</v>
      </c>
      <c r="S23" s="81">
        <v>24.561670296103298</v>
      </c>
      <c r="T23" s="82"/>
      <c r="U23" s="81">
        <v>47515414</v>
      </c>
      <c r="V23" s="81">
        <v>4283</v>
      </c>
      <c r="W23" s="81">
        <v>173</v>
      </c>
      <c r="X23" s="81">
        <v>59151</v>
      </c>
      <c r="Y23" s="81">
        <v>100839</v>
      </c>
      <c r="Z23" s="81">
        <v>102435</v>
      </c>
      <c r="AA23" s="81">
        <v>16235</v>
      </c>
      <c r="AB23" s="81">
        <v>228519</v>
      </c>
      <c r="AC23" s="81">
        <v>0</v>
      </c>
      <c r="AD23" s="81">
        <v>24.561670296103301</v>
      </c>
      <c r="AE23" s="82"/>
      <c r="AF23" s="81">
        <v>316278558.29464388</v>
      </c>
      <c r="AG23" s="81">
        <v>6975933.9013275523</v>
      </c>
      <c r="AH23" s="81">
        <v>1791620.5561825021</v>
      </c>
      <c r="AI23" s="81">
        <v>381613058.35521251</v>
      </c>
      <c r="AJ23" s="81">
        <v>433935818.79908568</v>
      </c>
      <c r="AK23" s="81">
        <v>0</v>
      </c>
      <c r="AL23" s="81">
        <v>0</v>
      </c>
      <c r="AM23" s="81">
        <v>31455894.16871528</v>
      </c>
      <c r="AN23" s="81">
        <v>0</v>
      </c>
      <c r="AO23" s="81">
        <v>0</v>
      </c>
      <c r="AP23" s="82"/>
      <c r="AQ23" s="81">
        <v>4564</v>
      </c>
      <c r="AR23" s="81">
        <v>405</v>
      </c>
      <c r="AS23" s="81">
        <v>0</v>
      </c>
      <c r="AT23" s="81">
        <v>0</v>
      </c>
      <c r="AU23" s="81">
        <v>0</v>
      </c>
      <c r="AV23" s="81">
        <v>0</v>
      </c>
      <c r="AW23" s="81" t="s">
        <v>564</v>
      </c>
      <c r="AX23" s="82"/>
      <c r="AY23" s="81">
        <v>17449.19999999999</v>
      </c>
      <c r="AZ23" s="81">
        <v>8285.2000000000007</v>
      </c>
      <c r="BA23" s="81">
        <v>0</v>
      </c>
      <c r="BB23" s="81">
        <v>0</v>
      </c>
      <c r="BC23" s="81">
        <v>0</v>
      </c>
      <c r="BD23" s="81">
        <v>0</v>
      </c>
      <c r="BE23" s="81" t="s">
        <v>564</v>
      </c>
      <c r="BF23" s="82"/>
      <c r="BG23" s="81">
        <v>0</v>
      </c>
      <c r="BH23" s="81">
        <v>0</v>
      </c>
      <c r="BI23" s="81">
        <v>133.012</v>
      </c>
      <c r="BJ23" s="81">
        <v>0</v>
      </c>
      <c r="BK23" s="81">
        <v>51.855000000000004</v>
      </c>
      <c r="BL23" s="81">
        <v>0</v>
      </c>
      <c r="BM23" s="82"/>
      <c r="BN23" s="81">
        <v>0</v>
      </c>
      <c r="BO23" s="81">
        <v>0</v>
      </c>
      <c r="BP23" s="81">
        <v>8</v>
      </c>
      <c r="BQ23" s="81">
        <v>0</v>
      </c>
      <c r="BR23" s="81">
        <v>5</v>
      </c>
      <c r="BS23" s="81">
        <v>0</v>
      </c>
      <c r="BT23"/>
      <c r="BU23" s="80">
        <v>152.15100000000001</v>
      </c>
      <c r="BV23" s="80">
        <v>32.716000000000001</v>
      </c>
      <c r="BW23" s="80">
        <v>0</v>
      </c>
      <c r="BX23" s="80">
        <v>0</v>
      </c>
      <c r="BY23" s="80">
        <v>0</v>
      </c>
      <c r="BZ23" s="80">
        <v>0</v>
      </c>
      <c r="CA23" s="80">
        <v>0</v>
      </c>
      <c r="CB23" s="80">
        <v>0</v>
      </c>
      <c r="CC23" s="80">
        <v>0</v>
      </c>
    </row>
    <row r="24" spans="1:81">
      <c r="A24" s="80" t="s">
        <v>1771</v>
      </c>
      <c r="B24" s="80">
        <v>67</v>
      </c>
      <c r="C24" s="80">
        <v>16</v>
      </c>
      <c r="D24" s="80">
        <v>4</v>
      </c>
      <c r="E24" s="80">
        <v>2019</v>
      </c>
      <c r="F24" s="80" t="s">
        <v>73</v>
      </c>
      <c r="G24" s="80" t="s">
        <v>1755</v>
      </c>
      <c r="H24" s="80" t="s">
        <v>1756</v>
      </c>
      <c r="I24" s="177"/>
      <c r="J24" s="81">
        <v>228.99969672893499</v>
      </c>
      <c r="K24" s="81">
        <v>8.0983794204838695</v>
      </c>
      <c r="L24" s="81">
        <v>8.2929328807767924</v>
      </c>
      <c r="M24" s="81">
        <v>220.78595993296503</v>
      </c>
      <c r="N24" s="81">
        <v>247.89883166784912</v>
      </c>
      <c r="O24" s="81">
        <v>165.40042556425834</v>
      </c>
      <c r="P24" s="81">
        <v>77.965086658702432</v>
      </c>
      <c r="Q24" s="81">
        <v>14.117675249288792</v>
      </c>
      <c r="R24" s="81">
        <v>0</v>
      </c>
      <c r="S24" s="81">
        <v>34.344151910721401</v>
      </c>
      <c r="T24" s="82"/>
      <c r="U24" s="81">
        <v>43612368</v>
      </c>
      <c r="V24" s="81">
        <v>4283</v>
      </c>
      <c r="W24" s="81">
        <v>173</v>
      </c>
      <c r="X24" s="81">
        <v>59151</v>
      </c>
      <c r="Y24" s="81">
        <v>102176</v>
      </c>
      <c r="Z24" s="81">
        <v>103552</v>
      </c>
      <c r="AA24" s="81">
        <v>16189</v>
      </c>
      <c r="AB24" s="81">
        <v>228779</v>
      </c>
      <c r="AC24" s="81">
        <v>0</v>
      </c>
      <c r="AD24" s="81">
        <v>34.344151910721401</v>
      </c>
      <c r="AE24" s="82"/>
      <c r="AF24" s="81">
        <v>283952904.36970037</v>
      </c>
      <c r="AG24" s="81">
        <v>6514343.8216554737</v>
      </c>
      <c r="AH24" s="81">
        <v>1899676.2148535659</v>
      </c>
      <c r="AI24" s="81">
        <v>376402298.25954157</v>
      </c>
      <c r="AJ24" s="81">
        <v>383978777.82772315</v>
      </c>
      <c r="AK24" s="81">
        <v>0</v>
      </c>
      <c r="AL24" s="81">
        <v>0</v>
      </c>
      <c r="AM24" s="81">
        <v>31157977.552610084</v>
      </c>
      <c r="AN24" s="81">
        <v>0</v>
      </c>
      <c r="AO24" s="81">
        <v>0</v>
      </c>
      <c r="AP24" s="82"/>
      <c r="AQ24" s="81">
        <v>4916</v>
      </c>
      <c r="AR24" s="81">
        <v>429</v>
      </c>
      <c r="AS24" s="81">
        <v>0</v>
      </c>
      <c r="AT24" s="81">
        <v>0</v>
      </c>
      <c r="AU24" s="81">
        <v>0</v>
      </c>
      <c r="AV24" s="81">
        <v>0</v>
      </c>
      <c r="AW24" s="81" t="s">
        <v>564</v>
      </c>
      <c r="AX24" s="82"/>
      <c r="AY24" s="81">
        <v>18993.099999999969</v>
      </c>
      <c r="AZ24" s="81">
        <v>9331.2000000000025</v>
      </c>
      <c r="BA24" s="81">
        <v>0</v>
      </c>
      <c r="BB24" s="81">
        <v>0</v>
      </c>
      <c r="BC24" s="81">
        <v>0</v>
      </c>
      <c r="BD24" s="81">
        <v>0</v>
      </c>
      <c r="BE24" s="81" t="s">
        <v>564</v>
      </c>
      <c r="BF24" s="82"/>
      <c r="BG24" s="81">
        <v>0</v>
      </c>
      <c r="BH24" s="81">
        <v>0</v>
      </c>
      <c r="BI24" s="81">
        <v>133.541</v>
      </c>
      <c r="BJ24" s="81">
        <v>0</v>
      </c>
      <c r="BK24" s="81">
        <v>71.211999999999989</v>
      </c>
      <c r="BL24" s="81">
        <v>0</v>
      </c>
      <c r="BM24" s="82"/>
      <c r="BN24" s="81">
        <v>0</v>
      </c>
      <c r="BO24" s="81">
        <v>0</v>
      </c>
      <c r="BP24" s="81">
        <v>9</v>
      </c>
      <c r="BQ24" s="81">
        <v>0</v>
      </c>
      <c r="BR24" s="81">
        <v>5</v>
      </c>
      <c r="BS24" s="81">
        <v>0</v>
      </c>
      <c r="BT24"/>
      <c r="BU24" s="80">
        <v>151.67599999999999</v>
      </c>
      <c r="BV24" s="80">
        <v>53.076999999999998</v>
      </c>
      <c r="BW24" s="80">
        <v>0</v>
      </c>
      <c r="BX24" s="80">
        <v>0</v>
      </c>
      <c r="BY24" s="80">
        <v>0</v>
      </c>
      <c r="BZ24" s="80">
        <v>0</v>
      </c>
      <c r="CA24" s="80">
        <v>0</v>
      </c>
      <c r="CB24" s="80">
        <v>0</v>
      </c>
      <c r="CC24" s="80">
        <v>0</v>
      </c>
    </row>
    <row r="25" spans="1:81">
      <c r="A25" s="80" t="s">
        <v>1772</v>
      </c>
      <c r="B25" s="80">
        <v>68</v>
      </c>
      <c r="C25" s="80">
        <v>17</v>
      </c>
      <c r="D25" s="80">
        <v>4</v>
      </c>
      <c r="E25" s="80">
        <v>2020</v>
      </c>
      <c r="F25" s="80" t="s">
        <v>218</v>
      </c>
      <c r="G25" s="80" t="s">
        <v>1755</v>
      </c>
      <c r="H25" s="80" t="s">
        <v>1756</v>
      </c>
      <c r="I25" s="177"/>
      <c r="J25" s="81">
        <v>188.7441817191926</v>
      </c>
      <c r="K25" s="81">
        <v>8.6110769955093485</v>
      </c>
      <c r="L25" s="81">
        <v>8.7957009012174403</v>
      </c>
      <c r="M25" s="81">
        <v>195.83250053430737</v>
      </c>
      <c r="N25" s="81">
        <v>262.02702878541618</v>
      </c>
      <c r="O25" s="81">
        <v>145.40817736498116</v>
      </c>
      <c r="P25" s="81">
        <v>73.062315487286426</v>
      </c>
      <c r="Q25" s="81">
        <v>13.533050130387339</v>
      </c>
      <c r="R25" s="81">
        <v>0</v>
      </c>
      <c r="S25" s="81">
        <v>28.64574413782741</v>
      </c>
      <c r="T25" s="82"/>
      <c r="U25" s="81">
        <v>33791032</v>
      </c>
      <c r="V25" s="81">
        <v>4158</v>
      </c>
      <c r="W25" s="81">
        <v>187</v>
      </c>
      <c r="X25" s="81">
        <v>57906</v>
      </c>
      <c r="Y25" s="81">
        <v>103709</v>
      </c>
      <c r="Z25" s="81">
        <v>103905</v>
      </c>
      <c r="AA25" s="81">
        <v>16483</v>
      </c>
      <c r="AB25" s="81">
        <v>229517</v>
      </c>
      <c r="AC25" s="81">
        <v>0</v>
      </c>
      <c r="AD25" s="81">
        <v>28.64574413782741</v>
      </c>
      <c r="AE25" s="82"/>
      <c r="AF25" s="81">
        <v>236823253.94626409</v>
      </c>
      <c r="AG25" s="81">
        <v>6567505.6982887844</v>
      </c>
      <c r="AH25" s="81">
        <v>2074276.6028097023</v>
      </c>
      <c r="AI25" s="81">
        <v>334361150.50753158</v>
      </c>
      <c r="AJ25" s="81">
        <v>420633600.200845</v>
      </c>
      <c r="AK25" s="81"/>
      <c r="AL25" s="81"/>
      <c r="AM25" s="81">
        <v>29954518.487055197</v>
      </c>
      <c r="AN25" s="81"/>
      <c r="AO25" s="81"/>
      <c r="AP25" s="82"/>
      <c r="AQ25" s="81">
        <v>5227</v>
      </c>
      <c r="AR25" s="81">
        <v>435</v>
      </c>
      <c r="AS25" s="81">
        <v>0</v>
      </c>
      <c r="AT25" s="81">
        <v>0</v>
      </c>
      <c r="AU25" s="81">
        <v>0</v>
      </c>
      <c r="AV25" s="81">
        <v>0</v>
      </c>
      <c r="AW25" s="81">
        <v>0</v>
      </c>
      <c r="AX25" s="82"/>
      <c r="AY25" s="81">
        <v>20398.099999999878</v>
      </c>
      <c r="AZ25" s="81">
        <v>9472.100000000004</v>
      </c>
      <c r="BA25" s="81">
        <v>0</v>
      </c>
      <c r="BB25" s="81">
        <v>0</v>
      </c>
      <c r="BC25" s="81">
        <v>0</v>
      </c>
      <c r="BD25" s="81">
        <v>0</v>
      </c>
      <c r="BE25" s="81">
        <v>0</v>
      </c>
      <c r="BF25" s="82"/>
      <c r="BG25" s="81">
        <v>0</v>
      </c>
      <c r="BH25" s="81">
        <v>0</v>
      </c>
      <c r="BI25" s="81">
        <v>131.173</v>
      </c>
      <c r="BJ25" s="81">
        <v>0</v>
      </c>
      <c r="BK25" s="81">
        <v>58.748000000000005</v>
      </c>
      <c r="BL25" s="81">
        <v>0</v>
      </c>
      <c r="BM25" s="82"/>
      <c r="BN25" s="81">
        <v>0</v>
      </c>
      <c r="BO25" s="81">
        <v>0</v>
      </c>
      <c r="BP25" s="81">
        <v>10</v>
      </c>
      <c r="BQ25" s="81">
        <v>0</v>
      </c>
      <c r="BR25" s="81">
        <v>4</v>
      </c>
      <c r="BS25" s="81">
        <v>0</v>
      </c>
      <c r="BT25"/>
      <c r="BU25" s="80">
        <v>145.48599999999999</v>
      </c>
      <c r="BV25" s="80">
        <v>44.435000000000002</v>
      </c>
      <c r="BW25" s="80">
        <v>0</v>
      </c>
      <c r="BX25" s="80">
        <v>0</v>
      </c>
      <c r="BY25" s="80">
        <v>0</v>
      </c>
      <c r="BZ25" s="80">
        <v>0</v>
      </c>
      <c r="CA25" s="80">
        <v>0</v>
      </c>
      <c r="CB25" s="80">
        <v>0</v>
      </c>
      <c r="CC25" s="80">
        <v>0</v>
      </c>
    </row>
    <row r="26" spans="1:81">
      <c r="A26" s="80" t="s">
        <v>1773</v>
      </c>
      <c r="B26" s="80">
        <v>68</v>
      </c>
      <c r="C26" s="80">
        <v>18</v>
      </c>
      <c r="D26" s="80">
        <v>4</v>
      </c>
      <c r="E26" s="80">
        <v>2021</v>
      </c>
      <c r="F26" s="80" t="s">
        <v>75</v>
      </c>
      <c r="G26" s="174" t="s">
        <v>1755</v>
      </c>
      <c r="H26" s="80" t="s">
        <v>1756</v>
      </c>
      <c r="I26" s="177"/>
      <c r="J26" s="81">
        <v>234.43681203901082</v>
      </c>
      <c r="K26" s="81">
        <v>9.5879264238638378</v>
      </c>
      <c r="L26" s="81">
        <v>8.0871118388562095</v>
      </c>
      <c r="M26" s="81">
        <v>220.79479188628113</v>
      </c>
      <c r="N26" s="81">
        <v>249.06596561130439</v>
      </c>
      <c r="O26" s="81">
        <v>142.89596837816421</v>
      </c>
      <c r="P26" s="81">
        <v>75.474572195117119</v>
      </c>
      <c r="Q26" s="81">
        <v>13.754531775020224</v>
      </c>
      <c r="R26" s="81">
        <v>0</v>
      </c>
      <c r="S26" s="81">
        <v>28.835888526942</v>
      </c>
      <c r="T26" s="82"/>
      <c r="U26" s="81">
        <v>48487763</v>
      </c>
      <c r="V26" s="81">
        <v>4158</v>
      </c>
      <c r="W26" s="81">
        <v>187</v>
      </c>
      <c r="X26" s="81">
        <v>57906</v>
      </c>
      <c r="Y26" s="81">
        <v>105469</v>
      </c>
      <c r="Z26" s="81">
        <v>105141</v>
      </c>
      <c r="AA26" s="81">
        <v>16605</v>
      </c>
      <c r="AB26" s="81">
        <v>230507</v>
      </c>
      <c r="AC26" s="81">
        <v>0</v>
      </c>
      <c r="AD26" s="81">
        <v>28.835888526942</v>
      </c>
      <c r="AE26" s="82"/>
      <c r="AF26" s="81">
        <v>296276779.75183773</v>
      </c>
      <c r="AG26" s="81">
        <v>7392460.5029715542</v>
      </c>
      <c r="AH26" s="81">
        <v>1826551.7313592669</v>
      </c>
      <c r="AI26" s="81">
        <v>372482568.12382632</v>
      </c>
      <c r="AJ26" s="81">
        <v>372553818.69817597</v>
      </c>
      <c r="AK26" s="81">
        <v>0</v>
      </c>
      <c r="AL26" s="81">
        <v>0</v>
      </c>
      <c r="AM26" s="81">
        <v>30257244.98691323</v>
      </c>
      <c r="AN26" s="81">
        <v>0</v>
      </c>
      <c r="AO26" s="81">
        <v>0</v>
      </c>
      <c r="AP26" s="82"/>
      <c r="AQ26" s="81">
        <v>5636</v>
      </c>
      <c r="AR26" s="81">
        <v>438</v>
      </c>
      <c r="AS26" s="81">
        <v>0</v>
      </c>
      <c r="AT26" s="81">
        <v>0</v>
      </c>
      <c r="AU26" s="81">
        <v>0</v>
      </c>
      <c r="AV26" s="81">
        <v>0</v>
      </c>
      <c r="AW26" s="81"/>
      <c r="AX26" s="82"/>
      <c r="AY26" s="81">
        <v>22327.199999999852</v>
      </c>
      <c r="AZ26" s="81">
        <v>11552.900000000011</v>
      </c>
      <c r="BA26" s="81">
        <v>0</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1774</v>
      </c>
      <c r="B27" s="80">
        <v>68</v>
      </c>
      <c r="C27" s="80">
        <v>19</v>
      </c>
      <c r="D27" s="80">
        <v>4</v>
      </c>
      <c r="E27" s="80">
        <v>2022</v>
      </c>
      <c r="F27" s="80" t="s">
        <v>568</v>
      </c>
      <c r="G27" s="174" t="s">
        <v>1755</v>
      </c>
      <c r="H27" s="80" t="s">
        <v>1756</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6118</v>
      </c>
      <c r="AR27" s="81">
        <v>441</v>
      </c>
      <c r="AS27" s="81">
        <v>0</v>
      </c>
      <c r="AT27" s="81">
        <v>0</v>
      </c>
      <c r="AU27" s="81">
        <v>0</v>
      </c>
      <c r="AV27" s="81">
        <v>0</v>
      </c>
      <c r="AW27" s="81"/>
      <c r="AX27" s="82"/>
      <c r="AY27" s="81">
        <v>24628.199999999852</v>
      </c>
      <c r="AZ27" s="81">
        <v>11594.000000000005</v>
      </c>
      <c r="BA27" s="81">
        <v>0</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1775</v>
      </c>
      <c r="B28" s="80">
        <v>137</v>
      </c>
      <c r="C28" s="80">
        <v>1</v>
      </c>
      <c r="D28" s="80">
        <v>9</v>
      </c>
      <c r="E28" s="80">
        <v>1990</v>
      </c>
      <c r="F28" s="80" t="s">
        <v>562</v>
      </c>
      <c r="G28" s="80" t="s">
        <v>1776</v>
      </c>
      <c r="H28" s="80" t="s">
        <v>1777</v>
      </c>
      <c r="I28" s="177"/>
      <c r="J28" s="81">
        <v>265.74508288556973</v>
      </c>
      <c r="K28" s="81">
        <v>31.371048220064793</v>
      </c>
      <c r="L28" s="81">
        <v>0</v>
      </c>
      <c r="M28" s="81">
        <v>338.53717587714073</v>
      </c>
      <c r="N28" s="81">
        <v>177.72729127175842</v>
      </c>
      <c r="O28" s="81">
        <v>82.776639998381469</v>
      </c>
      <c r="P28" s="81">
        <v>64.99703031672999</v>
      </c>
      <c r="Q28" s="81">
        <v>11.164219373642567</v>
      </c>
      <c r="R28" s="81">
        <v>0</v>
      </c>
      <c r="S28" s="81">
        <v>14.039543604025384</v>
      </c>
      <c r="T28" s="82"/>
      <c r="U28" s="81">
        <v>66288949</v>
      </c>
      <c r="V28" s="81">
        <v>12045</v>
      </c>
      <c r="W28" s="81">
        <v>0</v>
      </c>
      <c r="X28" s="81">
        <v>141210</v>
      </c>
      <c r="Y28" s="81">
        <v>77802</v>
      </c>
      <c r="Z28" s="81">
        <v>34047</v>
      </c>
      <c r="AA28" s="81">
        <v>15782</v>
      </c>
      <c r="AB28" s="81">
        <v>181269</v>
      </c>
      <c r="AC28" s="81">
        <v>0</v>
      </c>
      <c r="AD28" s="81">
        <v>14.039543604025384</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1778</v>
      </c>
      <c r="B29" s="80">
        <v>138</v>
      </c>
      <c r="C29" s="80">
        <v>2</v>
      </c>
      <c r="D29" s="80">
        <v>9</v>
      </c>
      <c r="E29" s="80">
        <v>2005</v>
      </c>
      <c r="F29" s="80" t="s">
        <v>565</v>
      </c>
      <c r="G29" s="80" t="s">
        <v>1776</v>
      </c>
      <c r="H29" s="80" t="s">
        <v>1777</v>
      </c>
      <c r="I29" s="177"/>
      <c r="J29" s="81">
        <v>123.0043319355797</v>
      </c>
      <c r="K29" s="81">
        <v>18.556061650572694</v>
      </c>
      <c r="L29" s="81">
        <v>0</v>
      </c>
      <c r="M29" s="81">
        <v>582.32309133861236</v>
      </c>
      <c r="N29" s="81">
        <v>253.05185364711929</v>
      </c>
      <c r="O29" s="81">
        <v>73.620796410834032</v>
      </c>
      <c r="P29" s="81">
        <v>46.691140672097738</v>
      </c>
      <c r="Q29" s="81">
        <v>10.687557648513033</v>
      </c>
      <c r="R29" s="81">
        <v>0</v>
      </c>
      <c r="S29" s="81">
        <v>11.352871096308364</v>
      </c>
      <c r="T29" s="82"/>
      <c r="U29" s="81">
        <v>15630960</v>
      </c>
      <c r="V29" s="81">
        <v>8696</v>
      </c>
      <c r="W29" s="81">
        <v>0</v>
      </c>
      <c r="X29" s="81">
        <v>138680</v>
      </c>
      <c r="Y29" s="81">
        <v>95608</v>
      </c>
      <c r="Z29" s="81">
        <v>35041</v>
      </c>
      <c r="AA29" s="81">
        <v>9285</v>
      </c>
      <c r="AB29" s="81">
        <v>181407</v>
      </c>
      <c r="AC29" s="81">
        <v>0</v>
      </c>
      <c r="AD29" s="81">
        <v>11.352871096308364</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1779</v>
      </c>
      <c r="B30" s="80">
        <v>139</v>
      </c>
      <c r="C30" s="80">
        <v>3</v>
      </c>
      <c r="D30" s="80">
        <v>9</v>
      </c>
      <c r="E30" s="80">
        <v>2006</v>
      </c>
      <c r="F30" s="80" t="s">
        <v>566</v>
      </c>
      <c r="G30" s="80" t="s">
        <v>1776</v>
      </c>
      <c r="H30" s="80" t="s">
        <v>1777</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1780</v>
      </c>
      <c r="B31" s="80">
        <v>140</v>
      </c>
      <c r="C31" s="80">
        <v>4</v>
      </c>
      <c r="D31" s="80">
        <v>9</v>
      </c>
      <c r="E31" s="80">
        <v>2007</v>
      </c>
      <c r="F31" s="80" t="s">
        <v>567</v>
      </c>
      <c r="G31" s="80" t="s">
        <v>1776</v>
      </c>
      <c r="H31" s="80" t="s">
        <v>1777</v>
      </c>
      <c r="I31" s="177"/>
      <c r="J31" s="81">
        <v>142.72763847509884</v>
      </c>
      <c r="K31" s="81">
        <v>18.357002703835228</v>
      </c>
      <c r="L31" s="81">
        <v>0</v>
      </c>
      <c r="M31" s="81">
        <v>691.89916962180689</v>
      </c>
      <c r="N31" s="81">
        <v>276.99483735107844</v>
      </c>
      <c r="O31" s="81">
        <v>68.96847496024364</v>
      </c>
      <c r="P31" s="81">
        <v>44.778910867690485</v>
      </c>
      <c r="Q31" s="81">
        <v>11.590005883202771</v>
      </c>
      <c r="R31" s="81">
        <v>0</v>
      </c>
      <c r="S31" s="81">
        <v>13.335131452257203</v>
      </c>
      <c r="T31" s="82"/>
      <c r="U31" s="81">
        <v>15698344</v>
      </c>
      <c r="V31" s="81">
        <v>7745</v>
      </c>
      <c r="W31" s="81">
        <v>0</v>
      </c>
      <c r="X31" s="81">
        <v>176498</v>
      </c>
      <c r="Y31" s="81">
        <v>99709</v>
      </c>
      <c r="Z31" s="81">
        <v>34125</v>
      </c>
      <c r="AA31" s="81">
        <v>8769</v>
      </c>
      <c r="AB31" s="81">
        <v>186321</v>
      </c>
      <c r="AC31" s="81">
        <v>0</v>
      </c>
      <c r="AD31" s="81">
        <v>13.335131452257203</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1781</v>
      </c>
      <c r="B32" s="80">
        <v>141</v>
      </c>
      <c r="C32" s="80">
        <v>5</v>
      </c>
      <c r="D32" s="80">
        <v>9</v>
      </c>
      <c r="E32" s="80">
        <v>2008</v>
      </c>
      <c r="F32" s="80" t="s">
        <v>84</v>
      </c>
      <c r="G32" s="80" t="s">
        <v>1776</v>
      </c>
      <c r="H32" s="80" t="s">
        <v>1777</v>
      </c>
      <c r="I32" s="177"/>
      <c r="J32" s="81">
        <v>104.47132397046836</v>
      </c>
      <c r="K32" s="81">
        <v>14.561883909533158</v>
      </c>
      <c r="L32" s="81">
        <v>0</v>
      </c>
      <c r="M32" s="81">
        <v>690.44429447326468</v>
      </c>
      <c r="N32" s="81">
        <v>276.35946842703379</v>
      </c>
      <c r="O32" s="81">
        <v>65.249448344487433</v>
      </c>
      <c r="P32" s="81">
        <v>42.259148681198816</v>
      </c>
      <c r="Q32" s="81">
        <v>11.524788848706674</v>
      </c>
      <c r="R32" s="81">
        <v>0</v>
      </c>
      <c r="S32" s="81">
        <v>16.577548374631036</v>
      </c>
      <c r="T32" s="82"/>
      <c r="U32" s="81">
        <v>14653552</v>
      </c>
      <c r="V32" s="81">
        <v>7745</v>
      </c>
      <c r="W32" s="81">
        <v>0</v>
      </c>
      <c r="X32" s="81">
        <v>176498</v>
      </c>
      <c r="Y32" s="81">
        <v>101188</v>
      </c>
      <c r="Z32" s="81">
        <v>33418</v>
      </c>
      <c r="AA32" s="81">
        <v>8285</v>
      </c>
      <c r="AB32" s="81">
        <v>188317</v>
      </c>
      <c r="AC32" s="81">
        <v>0</v>
      </c>
      <c r="AD32" s="81">
        <v>16.577548374631036</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1782</v>
      </c>
      <c r="B33" s="80">
        <v>142</v>
      </c>
      <c r="C33" s="80">
        <v>6</v>
      </c>
      <c r="D33" s="80">
        <v>9</v>
      </c>
      <c r="E33" s="80">
        <v>2009</v>
      </c>
      <c r="F33" s="80" t="s">
        <v>85</v>
      </c>
      <c r="G33" s="80" t="s">
        <v>1776</v>
      </c>
      <c r="H33" s="80" t="s">
        <v>1777</v>
      </c>
      <c r="I33" s="177"/>
      <c r="J33" s="81">
        <v>106.92872100324871</v>
      </c>
      <c r="K33" s="81">
        <v>15.988008926559207</v>
      </c>
      <c r="L33" s="81">
        <v>0.10368233047368008</v>
      </c>
      <c r="M33" s="81">
        <v>679.10930285166546</v>
      </c>
      <c r="N33" s="81">
        <v>255.07023392966281</v>
      </c>
      <c r="O33" s="81">
        <v>65.272810625389965</v>
      </c>
      <c r="P33" s="81">
        <v>39.529042924383106</v>
      </c>
      <c r="Q33" s="81">
        <v>11.074271128047455</v>
      </c>
      <c r="R33" s="81">
        <v>0</v>
      </c>
      <c r="S33" s="81">
        <v>18.487668781944006</v>
      </c>
      <c r="T33" s="82"/>
      <c r="U33" s="81">
        <v>13209274</v>
      </c>
      <c r="V33" s="81">
        <v>9804</v>
      </c>
      <c r="W33" s="81">
        <v>1</v>
      </c>
      <c r="X33" s="81">
        <v>198365</v>
      </c>
      <c r="Y33" s="81">
        <v>102340</v>
      </c>
      <c r="Z33" s="81">
        <v>32997</v>
      </c>
      <c r="AA33" s="81">
        <v>7956</v>
      </c>
      <c r="AB33" s="81">
        <v>189959</v>
      </c>
      <c r="AC33" s="81">
        <v>0</v>
      </c>
      <c r="AD33" s="81">
        <v>18.487668781944006</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14.87</v>
      </c>
      <c r="BJ33" s="81">
        <v>0.71599999999999997</v>
      </c>
      <c r="BK33" s="81">
        <v>320.89600000000007</v>
      </c>
      <c r="BL33" s="81">
        <v>0</v>
      </c>
      <c r="BM33" s="82"/>
      <c r="BN33" s="81">
        <v>0</v>
      </c>
      <c r="BO33" s="81">
        <v>0</v>
      </c>
      <c r="BP33" s="81">
        <v>2</v>
      </c>
      <c r="BQ33" s="81">
        <v>2</v>
      </c>
      <c r="BR33" s="81">
        <v>24</v>
      </c>
      <c r="BS33" s="81">
        <v>0</v>
      </c>
      <c r="BT33"/>
      <c r="BU33" s="80"/>
      <c r="BV33" s="80"/>
      <c r="BW33" s="80"/>
      <c r="BX33" s="80"/>
      <c r="BY33" s="80"/>
      <c r="BZ33" s="80"/>
      <c r="CA33" s="80"/>
      <c r="CB33" s="80"/>
      <c r="CC33" s="80"/>
    </row>
    <row r="34" spans="1:81">
      <c r="A34" s="80" t="s">
        <v>1783</v>
      </c>
      <c r="B34" s="80">
        <v>143</v>
      </c>
      <c r="C34" s="80">
        <v>7</v>
      </c>
      <c r="D34" s="80">
        <v>9</v>
      </c>
      <c r="E34" s="80">
        <v>2010</v>
      </c>
      <c r="F34" s="80" t="s">
        <v>86</v>
      </c>
      <c r="G34" s="80" t="s">
        <v>1776</v>
      </c>
      <c r="H34" s="80" t="s">
        <v>1777</v>
      </c>
      <c r="I34" s="177"/>
      <c r="J34" s="81">
        <v>93.950388954908078</v>
      </c>
      <c r="K34" s="81">
        <v>14.332624436405339</v>
      </c>
      <c r="L34" s="81">
        <v>9.6844773750228222E-2</v>
      </c>
      <c r="M34" s="81">
        <v>687.00919255917108</v>
      </c>
      <c r="N34" s="81">
        <v>262.35770256898189</v>
      </c>
      <c r="O34" s="81">
        <v>63.935212874735385</v>
      </c>
      <c r="P34" s="81">
        <v>39.425552371539546</v>
      </c>
      <c r="Q34" s="81">
        <v>11.689920623210682</v>
      </c>
      <c r="R34" s="81">
        <v>0</v>
      </c>
      <c r="S34" s="81">
        <v>23.606358779781186</v>
      </c>
      <c r="T34" s="82"/>
      <c r="U34" s="81">
        <v>12405793</v>
      </c>
      <c r="V34" s="81">
        <v>9804</v>
      </c>
      <c r="W34" s="81">
        <v>1</v>
      </c>
      <c r="X34" s="81">
        <v>198365</v>
      </c>
      <c r="Y34" s="81">
        <v>103833</v>
      </c>
      <c r="Z34" s="81">
        <v>32471</v>
      </c>
      <c r="AA34" s="81">
        <v>7737</v>
      </c>
      <c r="AB34" s="81">
        <v>192138</v>
      </c>
      <c r="AC34" s="81">
        <v>0</v>
      </c>
      <c r="AD34" s="81">
        <v>23.606358779781186</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13.528</v>
      </c>
      <c r="BJ34" s="81">
        <v>0.61</v>
      </c>
      <c r="BK34" s="81">
        <v>322.577</v>
      </c>
      <c r="BL34" s="81">
        <v>0</v>
      </c>
      <c r="BM34" s="82"/>
      <c r="BN34" s="81">
        <v>0</v>
      </c>
      <c r="BO34" s="81">
        <v>0</v>
      </c>
      <c r="BP34" s="81">
        <v>2</v>
      </c>
      <c r="BQ34" s="81">
        <v>2</v>
      </c>
      <c r="BR34" s="81">
        <v>25</v>
      </c>
      <c r="BS34" s="81">
        <v>0</v>
      </c>
      <c r="BT34"/>
      <c r="BU34" s="80">
        <v>336.71499999999997</v>
      </c>
      <c r="BV34" s="80">
        <v>0</v>
      </c>
      <c r="BW34" s="80">
        <v>0</v>
      </c>
      <c r="BX34" s="80">
        <v>0</v>
      </c>
      <c r="BY34" s="80">
        <v>0</v>
      </c>
      <c r="BZ34" s="80">
        <v>0</v>
      </c>
      <c r="CA34" s="80">
        <v>0</v>
      </c>
      <c r="CB34" s="80">
        <v>0</v>
      </c>
      <c r="CC34" s="80">
        <v>0</v>
      </c>
    </row>
    <row r="35" spans="1:81">
      <c r="A35" s="80" t="s">
        <v>1784</v>
      </c>
      <c r="B35" s="80">
        <v>144</v>
      </c>
      <c r="C35" s="80">
        <v>8</v>
      </c>
      <c r="D35" s="80">
        <v>9</v>
      </c>
      <c r="E35" s="80">
        <v>2011</v>
      </c>
      <c r="F35" s="80" t="s">
        <v>87</v>
      </c>
      <c r="G35" s="80" t="s">
        <v>1776</v>
      </c>
      <c r="H35" s="80" t="s">
        <v>1777</v>
      </c>
      <c r="I35" s="177"/>
      <c r="J35" s="81">
        <v>107.0122866902032</v>
      </c>
      <c r="K35" s="81">
        <v>21.637265071291079</v>
      </c>
      <c r="L35" s="81">
        <v>4.2701618002369691E-2</v>
      </c>
      <c r="M35" s="81">
        <v>873.61534622226372</v>
      </c>
      <c r="N35" s="81">
        <v>305.00903053932433</v>
      </c>
      <c r="O35" s="81">
        <v>62.677892123484483</v>
      </c>
      <c r="P35" s="81">
        <v>36.885802081837348</v>
      </c>
      <c r="Q35" s="81">
        <v>13.57073181223511</v>
      </c>
      <c r="R35" s="81">
        <v>0</v>
      </c>
      <c r="S35" s="81">
        <v>24.162265992337773</v>
      </c>
      <c r="T35" s="82"/>
      <c r="U35" s="81">
        <v>13276560</v>
      </c>
      <c r="V35" s="81">
        <v>9804</v>
      </c>
      <c r="W35" s="81">
        <v>1</v>
      </c>
      <c r="X35" s="81">
        <v>198365</v>
      </c>
      <c r="Y35" s="81">
        <v>104505</v>
      </c>
      <c r="Z35" s="81">
        <v>32524</v>
      </c>
      <c r="AA35" s="81">
        <v>7454</v>
      </c>
      <c r="AB35" s="81">
        <v>193375</v>
      </c>
      <c r="AC35" s="81">
        <v>0</v>
      </c>
      <c r="AD35" s="81">
        <v>24.162265992337773</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4.6680000000000001</v>
      </c>
      <c r="BJ35" s="81">
        <v>0.56899999999999995</v>
      </c>
      <c r="BK35" s="81">
        <v>298.17700000000002</v>
      </c>
      <c r="BL35" s="81">
        <v>0</v>
      </c>
      <c r="BM35" s="82"/>
      <c r="BN35" s="81">
        <v>0</v>
      </c>
      <c r="BO35" s="81">
        <v>0</v>
      </c>
      <c r="BP35" s="81">
        <v>1</v>
      </c>
      <c r="BQ35" s="81">
        <v>2</v>
      </c>
      <c r="BR35" s="81">
        <v>26</v>
      </c>
      <c r="BS35" s="81">
        <v>0</v>
      </c>
      <c r="BT35"/>
      <c r="BU35" s="80">
        <v>303.41399999999999</v>
      </c>
      <c r="BV35" s="80">
        <v>0</v>
      </c>
      <c r="BW35" s="80">
        <v>0</v>
      </c>
      <c r="BX35" s="80">
        <v>0</v>
      </c>
      <c r="BY35" s="80">
        <v>0</v>
      </c>
      <c r="BZ35" s="80">
        <v>0</v>
      </c>
      <c r="CA35" s="80">
        <v>0</v>
      </c>
      <c r="CB35" s="80">
        <v>0</v>
      </c>
      <c r="CC35" s="80">
        <v>0</v>
      </c>
    </row>
    <row r="36" spans="1:81">
      <c r="A36" s="80" t="s">
        <v>1785</v>
      </c>
      <c r="B36" s="80">
        <v>145</v>
      </c>
      <c r="C36" s="80">
        <v>9</v>
      </c>
      <c r="D36" s="80">
        <v>9</v>
      </c>
      <c r="E36" s="80">
        <v>2012</v>
      </c>
      <c r="F36" s="80" t="s">
        <v>88</v>
      </c>
      <c r="G36" s="80" t="s">
        <v>1776</v>
      </c>
      <c r="H36" s="80" t="s">
        <v>1777</v>
      </c>
      <c r="I36" s="177"/>
      <c r="J36" s="81">
        <v>99.174010744129035</v>
      </c>
      <c r="K36" s="81">
        <v>21.343635301959623</v>
      </c>
      <c r="L36" s="81">
        <v>4.2276849330554582E-2</v>
      </c>
      <c r="M36" s="81">
        <v>919.84177878371361</v>
      </c>
      <c r="N36" s="81">
        <v>338.57856707751097</v>
      </c>
      <c r="O36" s="81">
        <v>62.215259148396285</v>
      </c>
      <c r="P36" s="81">
        <v>36.324293543299397</v>
      </c>
      <c r="Q36" s="81">
        <v>15.41128505209438</v>
      </c>
      <c r="R36" s="81">
        <v>0</v>
      </c>
      <c r="S36" s="81">
        <v>24.749610671433469</v>
      </c>
      <c r="T36" s="82"/>
      <c r="U36" s="81">
        <v>13267614</v>
      </c>
      <c r="V36" s="81">
        <v>9804</v>
      </c>
      <c r="W36" s="81">
        <v>1</v>
      </c>
      <c r="X36" s="81">
        <v>198365</v>
      </c>
      <c r="Y36" s="81">
        <v>109878</v>
      </c>
      <c r="Z36" s="81">
        <v>32540</v>
      </c>
      <c r="AA36" s="81">
        <v>7299</v>
      </c>
      <c r="AB36" s="81">
        <v>202123</v>
      </c>
      <c r="AC36" s="81">
        <v>0</v>
      </c>
      <c r="AD36" s="81">
        <v>24.749610671433469</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9.5500000000000007</v>
      </c>
      <c r="BJ36" s="81">
        <v>0.72599999999999998</v>
      </c>
      <c r="BK36" s="81">
        <v>352.85800000000006</v>
      </c>
      <c r="BL36" s="81">
        <v>0</v>
      </c>
      <c r="BM36" s="82"/>
      <c r="BN36" s="81">
        <v>0</v>
      </c>
      <c r="BO36" s="81">
        <v>0</v>
      </c>
      <c r="BP36" s="81">
        <v>2</v>
      </c>
      <c r="BQ36" s="81">
        <v>2</v>
      </c>
      <c r="BR36" s="81">
        <v>27</v>
      </c>
      <c r="BS36" s="81">
        <v>0</v>
      </c>
      <c r="BT36"/>
      <c r="BU36" s="80">
        <v>363.13400000000001</v>
      </c>
      <c r="BV36" s="80">
        <v>0</v>
      </c>
      <c r="BW36" s="80">
        <v>0</v>
      </c>
      <c r="BX36" s="80">
        <v>0</v>
      </c>
      <c r="BY36" s="80">
        <v>0</v>
      </c>
      <c r="BZ36" s="80">
        <v>0</v>
      </c>
      <c r="CA36" s="80">
        <v>0</v>
      </c>
      <c r="CB36" s="80">
        <v>0</v>
      </c>
      <c r="CC36" s="80">
        <v>0</v>
      </c>
    </row>
    <row r="37" spans="1:81">
      <c r="A37" s="80" t="s">
        <v>1786</v>
      </c>
      <c r="B37" s="80">
        <v>146</v>
      </c>
      <c r="C37" s="80">
        <v>10</v>
      </c>
      <c r="D37" s="80">
        <v>9</v>
      </c>
      <c r="E37" s="80">
        <v>2013</v>
      </c>
      <c r="F37" s="80" t="s">
        <v>89</v>
      </c>
      <c r="G37" s="80" t="s">
        <v>1776</v>
      </c>
      <c r="H37" s="80" t="s">
        <v>1777</v>
      </c>
      <c r="I37" s="177"/>
      <c r="J37" s="81">
        <v>88.113881936982537</v>
      </c>
      <c r="K37" s="81">
        <v>18.405220194976977</v>
      </c>
      <c r="L37" s="81">
        <v>3.8747785043737812E-2</v>
      </c>
      <c r="M37" s="81">
        <v>978.72948833371493</v>
      </c>
      <c r="N37" s="81">
        <v>328.96604631299891</v>
      </c>
      <c r="O37" s="81">
        <v>59.246873544663977</v>
      </c>
      <c r="P37" s="81">
        <v>36.561066848226844</v>
      </c>
      <c r="Q37" s="81">
        <v>15.800625892322513</v>
      </c>
      <c r="R37" s="81">
        <v>0</v>
      </c>
      <c r="S37" s="81">
        <v>25.895692476540702</v>
      </c>
      <c r="T37" s="82"/>
      <c r="U37" s="81">
        <v>11406255</v>
      </c>
      <c r="V37" s="81">
        <v>9804</v>
      </c>
      <c r="W37" s="81">
        <v>1</v>
      </c>
      <c r="X37" s="81">
        <v>198365</v>
      </c>
      <c r="Y37" s="81">
        <v>111046</v>
      </c>
      <c r="Z37" s="81">
        <v>32371</v>
      </c>
      <c r="AA37" s="81">
        <v>7319</v>
      </c>
      <c r="AB37" s="81">
        <v>204258</v>
      </c>
      <c r="AC37" s="81">
        <v>0</v>
      </c>
      <c r="AD37" s="81">
        <v>25.895692476540702</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10.247</v>
      </c>
      <c r="BJ37" s="81">
        <v>0.9</v>
      </c>
      <c r="BK37" s="81">
        <v>403.279</v>
      </c>
      <c r="BL37" s="81">
        <v>0</v>
      </c>
      <c r="BM37" s="82"/>
      <c r="BN37" s="81">
        <v>0</v>
      </c>
      <c r="BO37" s="81">
        <v>0</v>
      </c>
      <c r="BP37" s="81">
        <v>2</v>
      </c>
      <c r="BQ37" s="81">
        <v>2</v>
      </c>
      <c r="BR37" s="81">
        <v>28</v>
      </c>
      <c r="BS37" s="81">
        <v>0</v>
      </c>
      <c r="BT37"/>
      <c r="BU37" s="80">
        <v>414.42599999999999</v>
      </c>
      <c r="BV37" s="80">
        <v>0</v>
      </c>
      <c r="BW37" s="80">
        <v>0</v>
      </c>
      <c r="BX37" s="80">
        <v>0</v>
      </c>
      <c r="BY37" s="80">
        <v>0</v>
      </c>
      <c r="BZ37" s="80">
        <v>0</v>
      </c>
      <c r="CA37" s="80">
        <v>0</v>
      </c>
      <c r="CB37" s="80">
        <v>0</v>
      </c>
      <c r="CC37" s="80">
        <v>0</v>
      </c>
    </row>
    <row r="38" spans="1:81">
      <c r="A38" s="80" t="s">
        <v>1787</v>
      </c>
      <c r="B38" s="80">
        <v>147</v>
      </c>
      <c r="C38" s="80">
        <v>11</v>
      </c>
      <c r="D38" s="80">
        <v>9</v>
      </c>
      <c r="E38" s="80">
        <v>2014</v>
      </c>
      <c r="F38" s="80" t="s">
        <v>90</v>
      </c>
      <c r="G38" s="80" t="s">
        <v>1776</v>
      </c>
      <c r="H38" s="80" t="s">
        <v>1777</v>
      </c>
      <c r="I38" s="177"/>
      <c r="J38" s="81">
        <v>74.738042601952756</v>
      </c>
      <c r="K38" s="81">
        <v>15.296854484267431</v>
      </c>
      <c r="L38" s="81">
        <v>6.5485051460167814</v>
      </c>
      <c r="M38" s="81">
        <v>898.26984555455749</v>
      </c>
      <c r="N38" s="81">
        <v>299.8071750711016</v>
      </c>
      <c r="O38" s="81">
        <v>56.058922358094598</v>
      </c>
      <c r="P38" s="81">
        <v>35.998022309703053</v>
      </c>
      <c r="Q38" s="81">
        <v>15.394150510105739</v>
      </c>
      <c r="R38" s="81">
        <v>0</v>
      </c>
      <c r="S38" s="81">
        <v>24.919089995940105</v>
      </c>
      <c r="T38" s="82"/>
      <c r="U38" s="81">
        <v>11097249</v>
      </c>
      <c r="V38" s="81">
        <v>7791</v>
      </c>
      <c r="W38" s="81">
        <v>74</v>
      </c>
      <c r="X38" s="81">
        <v>201054</v>
      </c>
      <c r="Y38" s="81">
        <v>112806</v>
      </c>
      <c r="Z38" s="81">
        <v>32259</v>
      </c>
      <c r="AA38" s="81">
        <v>7169</v>
      </c>
      <c r="AB38" s="81">
        <v>207413</v>
      </c>
      <c r="AC38" s="81">
        <v>0</v>
      </c>
      <c r="AD38" s="81">
        <v>24.919089995940105</v>
      </c>
      <c r="AE38" s="82"/>
      <c r="AF38" s="81">
        <v>103861186.89462356</v>
      </c>
      <c r="AG38" s="81">
        <v>14411925.886659209</v>
      </c>
      <c r="AH38" s="81">
        <v>1648192.2123428162</v>
      </c>
      <c r="AI38" s="81">
        <v>1233562457.6180775</v>
      </c>
      <c r="AJ38" s="81">
        <v>416618131.05374676</v>
      </c>
      <c r="AK38" s="81">
        <v>0</v>
      </c>
      <c r="AL38" s="81">
        <v>0</v>
      </c>
      <c r="AM38" s="81">
        <v>28474705.482953943</v>
      </c>
      <c r="AN38" s="81">
        <v>0</v>
      </c>
      <c r="AO38" s="81">
        <v>0</v>
      </c>
      <c r="AP38" s="82"/>
      <c r="AQ38" s="81">
        <v>737</v>
      </c>
      <c r="AR38" s="81">
        <v>24</v>
      </c>
      <c r="AS38" s="81">
        <v>0</v>
      </c>
      <c r="AT38" s="81">
        <v>0</v>
      </c>
      <c r="AU38" s="81">
        <v>0</v>
      </c>
      <c r="AV38" s="81">
        <v>0</v>
      </c>
      <c r="AW38" s="81" t="s">
        <v>564</v>
      </c>
      <c r="AX38" s="82"/>
      <c r="AY38" s="81">
        <v>2616.5</v>
      </c>
      <c r="AZ38" s="81">
        <v>338</v>
      </c>
      <c r="BA38" s="81">
        <v>0</v>
      </c>
      <c r="BB38" s="81">
        <v>0</v>
      </c>
      <c r="BC38" s="81">
        <v>0</v>
      </c>
      <c r="BD38" s="81">
        <v>0</v>
      </c>
      <c r="BE38" s="81" t="s">
        <v>564</v>
      </c>
      <c r="BF38" s="82"/>
      <c r="BG38" s="81">
        <v>0</v>
      </c>
      <c r="BH38" s="81">
        <v>0</v>
      </c>
      <c r="BI38" s="81">
        <v>9.8970000000000002</v>
      </c>
      <c r="BJ38" s="81">
        <v>0.91600000000000004</v>
      </c>
      <c r="BK38" s="81">
        <v>383.94299999999998</v>
      </c>
      <c r="BL38" s="81">
        <v>0</v>
      </c>
      <c r="BM38" s="82"/>
      <c r="BN38" s="81">
        <v>0</v>
      </c>
      <c r="BO38" s="81">
        <v>0</v>
      </c>
      <c r="BP38" s="81">
        <v>2</v>
      </c>
      <c r="BQ38" s="81">
        <v>2</v>
      </c>
      <c r="BR38" s="81">
        <v>27</v>
      </c>
      <c r="BS38" s="81">
        <v>0</v>
      </c>
      <c r="BT38"/>
      <c r="BU38" s="80">
        <v>394.75599999999997</v>
      </c>
      <c r="BV38" s="80">
        <v>0</v>
      </c>
      <c r="BW38" s="80">
        <v>0</v>
      </c>
      <c r="BX38" s="80">
        <v>0</v>
      </c>
      <c r="BY38" s="80">
        <v>0</v>
      </c>
      <c r="BZ38" s="80">
        <v>0</v>
      </c>
      <c r="CA38" s="80">
        <v>0</v>
      </c>
      <c r="CB38" s="80">
        <v>0</v>
      </c>
      <c r="CC38" s="80">
        <v>0</v>
      </c>
    </row>
    <row r="39" spans="1:81">
      <c r="A39" s="80" t="s">
        <v>1788</v>
      </c>
      <c r="B39" s="80">
        <v>148</v>
      </c>
      <c r="C39" s="80">
        <v>12</v>
      </c>
      <c r="D39" s="80">
        <v>9</v>
      </c>
      <c r="E39" s="80">
        <v>2015</v>
      </c>
      <c r="F39" s="80" t="s">
        <v>91</v>
      </c>
      <c r="G39" s="80" t="s">
        <v>1776</v>
      </c>
      <c r="H39" s="80" t="s">
        <v>1777</v>
      </c>
      <c r="I39" s="177"/>
      <c r="J39" s="81">
        <v>78.464748578202219</v>
      </c>
      <c r="K39" s="81">
        <v>16.268413208181595</v>
      </c>
      <c r="L39" s="81">
        <v>8.1625378886506699</v>
      </c>
      <c r="M39" s="81">
        <v>955.70468902912899</v>
      </c>
      <c r="N39" s="81">
        <v>302.84645938936967</v>
      </c>
      <c r="O39" s="81">
        <v>55.181444877078405</v>
      </c>
      <c r="P39" s="81">
        <v>35.041388165454954</v>
      </c>
      <c r="Q39" s="81">
        <v>15.280743210253778</v>
      </c>
      <c r="R39" s="81">
        <v>0</v>
      </c>
      <c r="S39" s="81">
        <v>26.56387268099861</v>
      </c>
      <c r="T39" s="82"/>
      <c r="U39" s="81">
        <v>10569165</v>
      </c>
      <c r="V39" s="81">
        <v>7791</v>
      </c>
      <c r="W39" s="81">
        <v>74</v>
      </c>
      <c r="X39" s="81">
        <v>201054</v>
      </c>
      <c r="Y39" s="81">
        <v>114459</v>
      </c>
      <c r="Z39" s="81">
        <v>32060</v>
      </c>
      <c r="AA39" s="81">
        <v>6973</v>
      </c>
      <c r="AB39" s="81">
        <v>210312</v>
      </c>
      <c r="AC39" s="81">
        <v>0</v>
      </c>
      <c r="AD39" s="81">
        <v>26.56387268099861</v>
      </c>
      <c r="AE39" s="82"/>
      <c r="AF39" s="81">
        <v>106283225.87891778</v>
      </c>
      <c r="AG39" s="81">
        <v>13484390.020226371</v>
      </c>
      <c r="AH39" s="81">
        <v>1663603.8431352398</v>
      </c>
      <c r="AI39" s="81">
        <v>1176367220.7589192</v>
      </c>
      <c r="AJ39" s="81">
        <v>432102483.95175266</v>
      </c>
      <c r="AK39" s="81">
        <v>0</v>
      </c>
      <c r="AL39" s="81">
        <v>0</v>
      </c>
      <c r="AM39" s="81">
        <v>28822377.374341141</v>
      </c>
      <c r="AN39" s="81">
        <v>0</v>
      </c>
      <c r="AO39" s="81">
        <v>0</v>
      </c>
      <c r="AP39" s="82"/>
      <c r="AQ39" s="81">
        <v>813</v>
      </c>
      <c r="AR39" s="81">
        <v>28</v>
      </c>
      <c r="AS39" s="81">
        <v>0</v>
      </c>
      <c r="AT39" s="81">
        <v>0</v>
      </c>
      <c r="AU39" s="81">
        <v>0</v>
      </c>
      <c r="AV39" s="81">
        <v>0</v>
      </c>
      <c r="AW39" s="81" t="s">
        <v>564</v>
      </c>
      <c r="AX39" s="82"/>
      <c r="AY39" s="81">
        <v>2920.1</v>
      </c>
      <c r="AZ39" s="81">
        <v>393</v>
      </c>
      <c r="BA39" s="81">
        <v>0</v>
      </c>
      <c r="BB39" s="81">
        <v>0</v>
      </c>
      <c r="BC39" s="81">
        <v>0</v>
      </c>
      <c r="BD39" s="81">
        <v>0</v>
      </c>
      <c r="BE39" s="81" t="s">
        <v>564</v>
      </c>
      <c r="BF39" s="82"/>
      <c r="BG39" s="81">
        <v>0</v>
      </c>
      <c r="BH39" s="81">
        <v>0</v>
      </c>
      <c r="BI39" s="81">
        <v>9.4979999999999993</v>
      </c>
      <c r="BJ39" s="81">
        <v>1.091</v>
      </c>
      <c r="BK39" s="81">
        <v>379.26400000000001</v>
      </c>
      <c r="BL39" s="81">
        <v>0</v>
      </c>
      <c r="BM39" s="82"/>
      <c r="BN39" s="81">
        <v>0</v>
      </c>
      <c r="BO39" s="81">
        <v>0</v>
      </c>
      <c r="BP39" s="81">
        <v>2</v>
      </c>
      <c r="BQ39" s="81">
        <v>2</v>
      </c>
      <c r="BR39" s="81">
        <v>28</v>
      </c>
      <c r="BS39" s="81">
        <v>0</v>
      </c>
      <c r="BT39"/>
      <c r="BU39" s="80">
        <v>389.85300000000001</v>
      </c>
      <c r="BV39" s="80">
        <v>0</v>
      </c>
      <c r="BW39" s="80">
        <v>0</v>
      </c>
      <c r="BX39" s="80">
        <v>0</v>
      </c>
      <c r="BY39" s="80">
        <v>0</v>
      </c>
      <c r="BZ39" s="80">
        <v>0</v>
      </c>
      <c r="CA39" s="80">
        <v>0</v>
      </c>
      <c r="CB39" s="80">
        <v>0</v>
      </c>
      <c r="CC39" s="80">
        <v>0</v>
      </c>
    </row>
    <row r="40" spans="1:81">
      <c r="A40" s="80" t="s">
        <v>1789</v>
      </c>
      <c r="B40" s="80">
        <v>149</v>
      </c>
      <c r="C40" s="80">
        <v>13</v>
      </c>
      <c r="D40" s="80">
        <v>9</v>
      </c>
      <c r="E40" s="80">
        <v>2016</v>
      </c>
      <c r="F40" s="80" t="s">
        <v>92</v>
      </c>
      <c r="G40" s="80" t="s">
        <v>1776</v>
      </c>
      <c r="H40" s="80" t="s">
        <v>1777</v>
      </c>
      <c r="I40" s="177"/>
      <c r="J40" s="81">
        <v>64.598005364474446</v>
      </c>
      <c r="K40" s="81">
        <v>16.756275953063728</v>
      </c>
      <c r="L40" s="81">
        <v>9.2240202206618278</v>
      </c>
      <c r="M40" s="81">
        <v>736.13900989208651</v>
      </c>
      <c r="N40" s="81">
        <v>292.78974682012802</v>
      </c>
      <c r="O40" s="81">
        <v>54.434838811295556</v>
      </c>
      <c r="P40" s="81">
        <v>33.102472536755677</v>
      </c>
      <c r="Q40" s="81">
        <v>15.113064367316111</v>
      </c>
      <c r="R40" s="81">
        <v>0</v>
      </c>
      <c r="S40" s="81">
        <v>32.373374698947345</v>
      </c>
      <c r="T40" s="82"/>
      <c r="U40" s="81">
        <v>10174465</v>
      </c>
      <c r="V40" s="81">
        <v>7791</v>
      </c>
      <c r="W40" s="81">
        <v>74</v>
      </c>
      <c r="X40" s="81">
        <v>201054</v>
      </c>
      <c r="Y40" s="81">
        <v>116661</v>
      </c>
      <c r="Z40" s="81">
        <v>32015</v>
      </c>
      <c r="AA40" s="81">
        <v>6813</v>
      </c>
      <c r="AB40" s="81">
        <v>213969</v>
      </c>
      <c r="AC40" s="81">
        <v>0</v>
      </c>
      <c r="AD40" s="81">
        <v>32.373374698947337</v>
      </c>
      <c r="AE40" s="82"/>
      <c r="AF40" s="81">
        <v>92949527.733424619</v>
      </c>
      <c r="AG40" s="81">
        <v>13255513.039657351</v>
      </c>
      <c r="AH40" s="81">
        <v>1430725.752773935</v>
      </c>
      <c r="AI40" s="81">
        <v>1137387722.8533361</v>
      </c>
      <c r="AJ40" s="81">
        <v>422602827.85629308</v>
      </c>
      <c r="AK40" s="81">
        <v>0</v>
      </c>
      <c r="AL40" s="81">
        <v>0</v>
      </c>
      <c r="AM40" s="81">
        <v>29346335.407969508</v>
      </c>
      <c r="AN40" s="81">
        <v>0</v>
      </c>
      <c r="AO40" s="81">
        <v>0</v>
      </c>
      <c r="AP40" s="82"/>
      <c r="AQ40" s="81">
        <v>868</v>
      </c>
      <c r="AR40" s="81">
        <v>33</v>
      </c>
      <c r="AS40" s="81">
        <v>0</v>
      </c>
      <c r="AT40" s="81">
        <v>0</v>
      </c>
      <c r="AU40" s="81">
        <v>0</v>
      </c>
      <c r="AV40" s="81">
        <v>0</v>
      </c>
      <c r="AW40" s="81" t="s">
        <v>564</v>
      </c>
      <c r="AX40" s="82"/>
      <c r="AY40" s="81">
        <v>3174.7</v>
      </c>
      <c r="AZ40" s="81">
        <v>458.9</v>
      </c>
      <c r="BA40" s="81">
        <v>0</v>
      </c>
      <c r="BB40" s="81">
        <v>0</v>
      </c>
      <c r="BC40" s="81">
        <v>0</v>
      </c>
      <c r="BD40" s="81">
        <v>0</v>
      </c>
      <c r="BE40" s="81" t="s">
        <v>564</v>
      </c>
      <c r="BF40" s="82"/>
      <c r="BG40" s="81">
        <v>0</v>
      </c>
      <c r="BH40" s="81">
        <v>0</v>
      </c>
      <c r="BI40" s="81">
        <v>11.371</v>
      </c>
      <c r="BJ40" s="81">
        <v>3.2669999999999999</v>
      </c>
      <c r="BK40" s="81">
        <v>353.19100000000003</v>
      </c>
      <c r="BL40" s="81">
        <v>0</v>
      </c>
      <c r="BM40" s="82"/>
      <c r="BN40" s="81">
        <v>0</v>
      </c>
      <c r="BO40" s="81">
        <v>0</v>
      </c>
      <c r="BP40" s="81">
        <v>3</v>
      </c>
      <c r="BQ40" s="81">
        <v>2</v>
      </c>
      <c r="BR40" s="81">
        <v>28</v>
      </c>
      <c r="BS40" s="81">
        <v>0</v>
      </c>
      <c r="BT40"/>
      <c r="BU40" s="80">
        <v>367.82900000000001</v>
      </c>
      <c r="BV40" s="80">
        <v>0</v>
      </c>
      <c r="BW40" s="80">
        <v>0</v>
      </c>
      <c r="BX40" s="80">
        <v>0</v>
      </c>
      <c r="BY40" s="80">
        <v>0</v>
      </c>
      <c r="BZ40" s="80">
        <v>0</v>
      </c>
      <c r="CA40" s="80">
        <v>0</v>
      </c>
      <c r="CB40" s="80">
        <v>0</v>
      </c>
      <c r="CC40" s="80">
        <v>0</v>
      </c>
    </row>
    <row r="41" spans="1:81">
      <c r="A41" s="80" t="s">
        <v>1790</v>
      </c>
      <c r="B41" s="80">
        <v>150</v>
      </c>
      <c r="C41" s="80">
        <v>14</v>
      </c>
      <c r="D41" s="80">
        <v>9</v>
      </c>
      <c r="E41" s="80">
        <v>2017</v>
      </c>
      <c r="F41" s="80" t="s">
        <v>71</v>
      </c>
      <c r="G41" s="80" t="s">
        <v>1776</v>
      </c>
      <c r="H41" s="80" t="s">
        <v>1777</v>
      </c>
      <c r="I41" s="177"/>
      <c r="J41" s="81">
        <v>58.064409289933224</v>
      </c>
      <c r="K41" s="81">
        <v>17.1419645062124</v>
      </c>
      <c r="L41" s="81">
        <v>7.5968863249743546</v>
      </c>
      <c r="M41" s="81">
        <v>738.5335055210769</v>
      </c>
      <c r="N41" s="81">
        <v>303.80506514569657</v>
      </c>
      <c r="O41" s="81">
        <v>53.611821278855835</v>
      </c>
      <c r="P41" s="81">
        <v>31.980298840903572</v>
      </c>
      <c r="Q41" s="81">
        <v>14.849860949867207</v>
      </c>
      <c r="R41" s="81">
        <v>0</v>
      </c>
      <c r="S41" s="81">
        <v>34.5390312841349</v>
      </c>
      <c r="T41" s="82"/>
      <c r="U41" s="81">
        <v>9878811</v>
      </c>
      <c r="V41" s="81">
        <v>7791</v>
      </c>
      <c r="W41" s="81">
        <v>74</v>
      </c>
      <c r="X41" s="81">
        <v>201054</v>
      </c>
      <c r="Y41" s="81">
        <v>118654</v>
      </c>
      <c r="Z41" s="81">
        <v>32054</v>
      </c>
      <c r="AA41" s="81">
        <v>6624</v>
      </c>
      <c r="AB41" s="81">
        <v>217419</v>
      </c>
      <c r="AC41" s="81">
        <v>0</v>
      </c>
      <c r="AD41" s="81">
        <v>34.5390312841349</v>
      </c>
      <c r="AE41" s="82"/>
      <c r="AF41" s="81">
        <v>85854601.216328293</v>
      </c>
      <c r="AG41" s="81">
        <v>13862985.74611846</v>
      </c>
      <c r="AH41" s="81">
        <v>1601136.3479211009</v>
      </c>
      <c r="AI41" s="81">
        <v>1190398380.8000519</v>
      </c>
      <c r="AJ41" s="81">
        <v>438729748.14561021</v>
      </c>
      <c r="AK41" s="81">
        <v>0</v>
      </c>
      <c r="AL41" s="81">
        <v>0</v>
      </c>
      <c r="AM41" s="81">
        <v>29866170.155699618</v>
      </c>
      <c r="AN41" s="81">
        <v>0</v>
      </c>
      <c r="AO41" s="81">
        <v>0</v>
      </c>
      <c r="AP41" s="82"/>
      <c r="AQ41" s="81">
        <v>921</v>
      </c>
      <c r="AR41" s="81">
        <v>37</v>
      </c>
      <c r="AS41" s="81">
        <v>0</v>
      </c>
      <c r="AT41" s="81">
        <v>0</v>
      </c>
      <c r="AU41" s="81">
        <v>0</v>
      </c>
      <c r="AV41" s="81">
        <v>0</v>
      </c>
      <c r="AW41" s="81" t="s">
        <v>564</v>
      </c>
      <c r="AX41" s="82"/>
      <c r="AY41" s="81">
        <v>3379.1</v>
      </c>
      <c r="AZ41" s="81">
        <v>510.39999999999992</v>
      </c>
      <c r="BA41" s="81">
        <v>0</v>
      </c>
      <c r="BB41" s="81">
        <v>0</v>
      </c>
      <c r="BC41" s="81">
        <v>0</v>
      </c>
      <c r="BD41" s="81">
        <v>0</v>
      </c>
      <c r="BE41" s="81" t="s">
        <v>564</v>
      </c>
      <c r="BF41" s="82"/>
      <c r="BG41" s="81">
        <v>0</v>
      </c>
      <c r="BH41" s="81">
        <v>0</v>
      </c>
      <c r="BI41" s="81">
        <v>10.991</v>
      </c>
      <c r="BJ41" s="81">
        <v>0.92700000000000005</v>
      </c>
      <c r="BK41" s="81">
        <v>362.73</v>
      </c>
      <c r="BL41" s="81">
        <v>0</v>
      </c>
      <c r="BM41" s="82"/>
      <c r="BN41" s="81">
        <v>0</v>
      </c>
      <c r="BO41" s="81">
        <v>0</v>
      </c>
      <c r="BP41" s="81">
        <v>3</v>
      </c>
      <c r="BQ41" s="81">
        <v>2</v>
      </c>
      <c r="BR41" s="81">
        <v>29</v>
      </c>
      <c r="BS41" s="81">
        <v>0</v>
      </c>
      <c r="BT41"/>
      <c r="BU41" s="80">
        <v>374.64800000000002</v>
      </c>
      <c r="BV41" s="80">
        <v>0</v>
      </c>
      <c r="BW41" s="80">
        <v>0</v>
      </c>
      <c r="BX41" s="80">
        <v>0</v>
      </c>
      <c r="BY41" s="80">
        <v>0</v>
      </c>
      <c r="BZ41" s="80">
        <v>0</v>
      </c>
      <c r="CA41" s="80">
        <v>0</v>
      </c>
      <c r="CB41" s="80">
        <v>0</v>
      </c>
      <c r="CC41" s="80">
        <v>0</v>
      </c>
    </row>
    <row r="42" spans="1:81">
      <c r="A42" s="80" t="s">
        <v>1791</v>
      </c>
      <c r="B42" s="80">
        <v>151</v>
      </c>
      <c r="C42" s="80">
        <v>15</v>
      </c>
      <c r="D42" s="80">
        <v>9</v>
      </c>
      <c r="E42" s="80">
        <v>2018</v>
      </c>
      <c r="F42" s="80" t="s">
        <v>93</v>
      </c>
      <c r="G42" s="80" t="s">
        <v>1776</v>
      </c>
      <c r="H42" s="80" t="s">
        <v>1777</v>
      </c>
      <c r="I42" s="177"/>
      <c r="J42" s="81">
        <v>50.872261695061994</v>
      </c>
      <c r="K42" s="81">
        <v>16.115542952276641</v>
      </c>
      <c r="L42" s="81">
        <v>7.0995184758829586</v>
      </c>
      <c r="M42" s="81">
        <v>732.90219927959276</v>
      </c>
      <c r="N42" s="81">
        <v>295.06601371457054</v>
      </c>
      <c r="O42" s="81">
        <v>52.314093305095888</v>
      </c>
      <c r="P42" s="81">
        <v>31.145731757309267</v>
      </c>
      <c r="Q42" s="81">
        <v>14.037876377983391</v>
      </c>
      <c r="R42" s="81">
        <v>0</v>
      </c>
      <c r="S42" s="81">
        <v>34.764550700444211</v>
      </c>
      <c r="T42" s="82"/>
      <c r="U42" s="81">
        <v>8744431</v>
      </c>
      <c r="V42" s="81">
        <v>7791</v>
      </c>
      <c r="W42" s="81">
        <v>74</v>
      </c>
      <c r="X42" s="81">
        <v>201054</v>
      </c>
      <c r="Y42" s="81">
        <v>121128</v>
      </c>
      <c r="Z42" s="81">
        <v>31877</v>
      </c>
      <c r="AA42" s="81">
        <v>6516</v>
      </c>
      <c r="AB42" s="81">
        <v>221489</v>
      </c>
      <c r="AC42" s="81">
        <v>0</v>
      </c>
      <c r="AD42" s="81">
        <v>34.764550700444211</v>
      </c>
      <c r="AE42" s="82"/>
      <c r="AF42" s="81">
        <v>73916244.002070948</v>
      </c>
      <c r="AG42" s="81">
        <v>12295471.661660871</v>
      </c>
      <c r="AH42" s="81">
        <v>1525109.933700403</v>
      </c>
      <c r="AI42" s="81">
        <v>1139932942.0953541</v>
      </c>
      <c r="AJ42" s="81">
        <v>438108058.39236122</v>
      </c>
      <c r="AK42" s="81">
        <v>0</v>
      </c>
      <c r="AL42" s="81">
        <v>0</v>
      </c>
      <c r="AM42" s="81">
        <v>30488206.860412389</v>
      </c>
      <c r="AN42" s="81">
        <v>0</v>
      </c>
      <c r="AO42" s="81">
        <v>0</v>
      </c>
      <c r="AP42" s="82"/>
      <c r="AQ42" s="81">
        <v>965</v>
      </c>
      <c r="AR42" s="81">
        <v>42</v>
      </c>
      <c r="AS42" s="81">
        <v>0</v>
      </c>
      <c r="AT42" s="81">
        <v>0</v>
      </c>
      <c r="AU42" s="81">
        <v>0</v>
      </c>
      <c r="AV42" s="81">
        <v>0</v>
      </c>
      <c r="AW42" s="81" t="s">
        <v>564</v>
      </c>
      <c r="AX42" s="82"/>
      <c r="AY42" s="81">
        <v>3560.8999999999978</v>
      </c>
      <c r="AZ42" s="81">
        <v>573.20000000000005</v>
      </c>
      <c r="BA42" s="81">
        <v>0</v>
      </c>
      <c r="BB42" s="81">
        <v>0</v>
      </c>
      <c r="BC42" s="81">
        <v>0</v>
      </c>
      <c r="BD42" s="81">
        <v>0</v>
      </c>
      <c r="BE42" s="81" t="s">
        <v>564</v>
      </c>
      <c r="BF42" s="82"/>
      <c r="BG42" s="81">
        <v>0</v>
      </c>
      <c r="BH42" s="81">
        <v>0</v>
      </c>
      <c r="BI42" s="81">
        <v>8.2240000000000002</v>
      </c>
      <c r="BJ42" s="81">
        <v>0.92200000000000004</v>
      </c>
      <c r="BK42" s="81">
        <v>360.65100000000001</v>
      </c>
      <c r="BL42" s="81">
        <v>0</v>
      </c>
      <c r="BM42" s="82"/>
      <c r="BN42" s="81">
        <v>0</v>
      </c>
      <c r="BO42" s="81">
        <v>0</v>
      </c>
      <c r="BP42" s="81">
        <v>2</v>
      </c>
      <c r="BQ42" s="81">
        <v>2</v>
      </c>
      <c r="BR42" s="81">
        <v>29</v>
      </c>
      <c r="BS42" s="81">
        <v>0</v>
      </c>
      <c r="BT42"/>
      <c r="BU42" s="80">
        <v>369.79700000000003</v>
      </c>
      <c r="BV42" s="80">
        <v>0</v>
      </c>
      <c r="BW42" s="80">
        <v>0</v>
      </c>
      <c r="BX42" s="80">
        <v>0</v>
      </c>
      <c r="BY42" s="80">
        <v>0</v>
      </c>
      <c r="BZ42" s="80">
        <v>0</v>
      </c>
      <c r="CA42" s="80">
        <v>0</v>
      </c>
      <c r="CB42" s="80">
        <v>0</v>
      </c>
      <c r="CC42" s="80">
        <v>0</v>
      </c>
    </row>
    <row r="43" spans="1:81">
      <c r="A43" s="80" t="s">
        <v>1792</v>
      </c>
      <c r="B43" s="80">
        <v>152</v>
      </c>
      <c r="C43" s="80">
        <v>16</v>
      </c>
      <c r="D43" s="80">
        <v>9</v>
      </c>
      <c r="E43" s="80">
        <v>2019</v>
      </c>
      <c r="F43" s="80" t="s">
        <v>73</v>
      </c>
      <c r="G43" s="80" t="s">
        <v>1776</v>
      </c>
      <c r="H43" s="80" t="s">
        <v>1777</v>
      </c>
      <c r="I43" s="177"/>
      <c r="J43" s="81">
        <v>51.568780343734744</v>
      </c>
      <c r="K43" s="81">
        <v>14.593614135661566</v>
      </c>
      <c r="L43" s="81">
        <v>7.1984681643584194</v>
      </c>
      <c r="M43" s="81">
        <v>709.11554839231678</v>
      </c>
      <c r="N43" s="81">
        <v>282.57456766649119</v>
      </c>
      <c r="O43" s="81">
        <v>50.609476243853571</v>
      </c>
      <c r="P43" s="81">
        <v>30.903821180362808</v>
      </c>
      <c r="Q43" s="81">
        <v>13.953221324149881</v>
      </c>
      <c r="R43" s="81">
        <v>0</v>
      </c>
      <c r="S43" s="81">
        <v>37.816799023921583</v>
      </c>
      <c r="T43" s="82"/>
      <c r="U43" s="81">
        <v>9268679</v>
      </c>
      <c r="V43" s="81">
        <v>7791</v>
      </c>
      <c r="W43" s="81">
        <v>74</v>
      </c>
      <c r="X43" s="81">
        <v>201054</v>
      </c>
      <c r="Y43" s="81">
        <v>123849</v>
      </c>
      <c r="Z43" s="81">
        <v>31685</v>
      </c>
      <c r="AA43" s="81">
        <v>6417</v>
      </c>
      <c r="AB43" s="81">
        <v>226114</v>
      </c>
      <c r="AC43" s="81">
        <v>0</v>
      </c>
      <c r="AD43" s="81">
        <v>37.816799023921583</v>
      </c>
      <c r="AE43" s="82"/>
      <c r="AF43" s="81">
        <v>78825910.34943153</v>
      </c>
      <c r="AG43" s="81">
        <v>11859383.863918951</v>
      </c>
      <c r="AH43" s="81">
        <v>1621154.6499298769</v>
      </c>
      <c r="AI43" s="81">
        <v>1150961049.914722</v>
      </c>
      <c r="AJ43" s="81">
        <v>420833146.65466589</v>
      </c>
      <c r="AK43" s="81">
        <v>0</v>
      </c>
      <c r="AL43" s="81">
        <v>0</v>
      </c>
      <c r="AM43" s="81">
        <v>30795024.614719346</v>
      </c>
      <c r="AN43" s="81">
        <v>0</v>
      </c>
      <c r="AO43" s="81">
        <v>0</v>
      </c>
      <c r="AP43" s="82"/>
      <c r="AQ43" s="81">
        <v>1008</v>
      </c>
      <c r="AR43" s="81">
        <v>46</v>
      </c>
      <c r="AS43" s="81">
        <v>0</v>
      </c>
      <c r="AT43" s="81">
        <v>0</v>
      </c>
      <c r="AU43" s="81">
        <v>0</v>
      </c>
      <c r="AV43" s="81">
        <v>0</v>
      </c>
      <c r="AW43" s="81" t="s">
        <v>564</v>
      </c>
      <c r="AX43" s="82"/>
      <c r="AY43" s="81">
        <v>3724.6000000000008</v>
      </c>
      <c r="AZ43" s="81">
        <v>629</v>
      </c>
      <c r="BA43" s="81">
        <v>0</v>
      </c>
      <c r="BB43" s="81">
        <v>0</v>
      </c>
      <c r="BC43" s="81">
        <v>0</v>
      </c>
      <c r="BD43" s="81">
        <v>0</v>
      </c>
      <c r="BE43" s="81" t="s">
        <v>564</v>
      </c>
      <c r="BF43" s="82"/>
      <c r="BG43" s="81">
        <v>0</v>
      </c>
      <c r="BH43" s="81">
        <v>0</v>
      </c>
      <c r="BI43" s="81">
        <v>4.2560000000000002</v>
      </c>
      <c r="BJ43" s="81">
        <v>0.98299999999999998</v>
      </c>
      <c r="BK43" s="81">
        <v>355.81900000000002</v>
      </c>
      <c r="BL43" s="81">
        <v>0</v>
      </c>
      <c r="BM43" s="82"/>
      <c r="BN43" s="81">
        <v>0</v>
      </c>
      <c r="BO43" s="81">
        <v>0</v>
      </c>
      <c r="BP43" s="81">
        <v>1</v>
      </c>
      <c r="BQ43" s="81">
        <v>2</v>
      </c>
      <c r="BR43" s="81">
        <v>29</v>
      </c>
      <c r="BS43" s="81">
        <v>0</v>
      </c>
      <c r="BT43"/>
      <c r="BU43" s="80">
        <v>361.05799999999999</v>
      </c>
      <c r="BV43" s="80">
        <v>0</v>
      </c>
      <c r="BW43" s="80">
        <v>0</v>
      </c>
      <c r="BX43" s="80">
        <v>0</v>
      </c>
      <c r="BY43" s="80">
        <v>0</v>
      </c>
      <c r="BZ43" s="80">
        <v>0</v>
      </c>
      <c r="CA43" s="80">
        <v>0</v>
      </c>
      <c r="CB43" s="80">
        <v>0</v>
      </c>
      <c r="CC43" s="80">
        <v>0</v>
      </c>
    </row>
    <row r="44" spans="1:81">
      <c r="A44" s="80" t="s">
        <v>1793</v>
      </c>
      <c r="B44" s="80">
        <v>153</v>
      </c>
      <c r="C44" s="80">
        <v>17</v>
      </c>
      <c r="D44" s="80">
        <v>9</v>
      </c>
      <c r="E44" s="80">
        <v>2020</v>
      </c>
      <c r="F44" s="80" t="s">
        <v>218</v>
      </c>
      <c r="G44" s="80" t="s">
        <v>1776</v>
      </c>
      <c r="H44" s="80" t="s">
        <v>1777</v>
      </c>
      <c r="I44" s="177"/>
      <c r="J44" s="81">
        <v>36.245908684767222</v>
      </c>
      <c r="K44" s="81">
        <v>16.963624741750582</v>
      </c>
      <c r="L44" s="81">
        <v>2.5355929229928171</v>
      </c>
      <c r="M44" s="81">
        <v>614.26269272501111</v>
      </c>
      <c r="N44" s="81">
        <v>283.12535623240785</v>
      </c>
      <c r="O44" s="81">
        <v>44.406835899577324</v>
      </c>
      <c r="P44" s="81">
        <v>28.124758342949246</v>
      </c>
      <c r="Q44" s="81">
        <v>13.359521517980721</v>
      </c>
      <c r="R44" s="81">
        <v>0</v>
      </c>
      <c r="S44" s="81">
        <v>35.74249330216611</v>
      </c>
      <c r="T44" s="82"/>
      <c r="U44" s="81">
        <v>7154985</v>
      </c>
      <c r="V44" s="81">
        <v>8977</v>
      </c>
      <c r="W44" s="81">
        <v>32</v>
      </c>
      <c r="X44" s="81">
        <v>199558</v>
      </c>
      <c r="Y44" s="81">
        <v>123472</v>
      </c>
      <c r="Z44" s="81">
        <v>31732</v>
      </c>
      <c r="AA44" s="81">
        <v>6345</v>
      </c>
      <c r="AB44" s="81">
        <v>226574</v>
      </c>
      <c r="AC44" s="81">
        <v>0</v>
      </c>
      <c r="AD44" s="81">
        <v>35.74249330216611</v>
      </c>
      <c r="AE44" s="82"/>
      <c r="AF44" s="81">
        <v>57003031.941186301</v>
      </c>
      <c r="AG44" s="81">
        <v>12978278.551985504</v>
      </c>
      <c r="AH44" s="81">
        <v>593149.48084000917</v>
      </c>
      <c r="AI44" s="81">
        <v>1012476747.0847211</v>
      </c>
      <c r="AJ44" s="81">
        <v>420507325.17347527</v>
      </c>
      <c r="AK44" s="81"/>
      <c r="AL44" s="81"/>
      <c r="AM44" s="81">
        <v>29570424.289643228</v>
      </c>
      <c r="AN44" s="81"/>
      <c r="AO44" s="81"/>
      <c r="AP44" s="82"/>
      <c r="AQ44" s="81">
        <v>1057</v>
      </c>
      <c r="AR44" s="81">
        <v>47</v>
      </c>
      <c r="AS44" s="81">
        <v>0</v>
      </c>
      <c r="AT44" s="81">
        <v>0</v>
      </c>
      <c r="AU44" s="81">
        <v>0</v>
      </c>
      <c r="AV44" s="81">
        <v>0</v>
      </c>
      <c r="AW44" s="81">
        <v>0</v>
      </c>
      <c r="AX44" s="82"/>
      <c r="AY44" s="81">
        <v>3929.6000000000022</v>
      </c>
      <c r="AZ44" s="81">
        <v>639</v>
      </c>
      <c r="BA44" s="81">
        <v>0</v>
      </c>
      <c r="BB44" s="81">
        <v>0</v>
      </c>
      <c r="BC44" s="81">
        <v>0</v>
      </c>
      <c r="BD44" s="81">
        <v>0</v>
      </c>
      <c r="BE44" s="81">
        <v>0</v>
      </c>
      <c r="BF44" s="82"/>
      <c r="BG44" s="81">
        <v>0</v>
      </c>
      <c r="BH44" s="81">
        <v>0</v>
      </c>
      <c r="BI44" s="81">
        <v>6.6669999999999998</v>
      </c>
      <c r="BJ44" s="81">
        <v>0.79400000000000004</v>
      </c>
      <c r="BK44" s="81">
        <v>333.92200000000003</v>
      </c>
      <c r="BL44" s="81">
        <v>0</v>
      </c>
      <c r="BM44" s="82"/>
      <c r="BN44" s="81">
        <v>0</v>
      </c>
      <c r="BO44" s="81">
        <v>0</v>
      </c>
      <c r="BP44" s="81">
        <v>2</v>
      </c>
      <c r="BQ44" s="81">
        <v>2</v>
      </c>
      <c r="BR44" s="81">
        <v>30</v>
      </c>
      <c r="BS44" s="81">
        <v>0</v>
      </c>
      <c r="BT44"/>
      <c r="BU44" s="80">
        <v>341.38299999999998</v>
      </c>
      <c r="BV44" s="80">
        <v>0</v>
      </c>
      <c r="BW44" s="80">
        <v>0</v>
      </c>
      <c r="BX44" s="80">
        <v>0</v>
      </c>
      <c r="BY44" s="80">
        <v>0</v>
      </c>
      <c r="BZ44" s="80">
        <v>0</v>
      </c>
      <c r="CA44" s="80">
        <v>0</v>
      </c>
      <c r="CB44" s="80">
        <v>0</v>
      </c>
      <c r="CC44" s="80">
        <v>0</v>
      </c>
    </row>
    <row r="45" spans="1:81">
      <c r="A45" s="80" t="s">
        <v>1794</v>
      </c>
      <c r="B45" s="80">
        <v>153</v>
      </c>
      <c r="C45" s="80">
        <v>18</v>
      </c>
      <c r="D45" s="80">
        <v>9</v>
      </c>
      <c r="E45" s="80">
        <v>2021</v>
      </c>
      <c r="F45" s="80" t="s">
        <v>75</v>
      </c>
      <c r="G45" s="174" t="s">
        <v>1776</v>
      </c>
      <c r="H45" s="80" t="s">
        <v>1777</v>
      </c>
      <c r="I45" s="177"/>
      <c r="J45" s="81">
        <v>43.964520758659361</v>
      </c>
      <c r="K45" s="81">
        <v>19.429221774597458</v>
      </c>
      <c r="L45" s="81">
        <v>2.7254110707780375</v>
      </c>
      <c r="M45" s="81">
        <v>669.60295212962524</v>
      </c>
      <c r="N45" s="81">
        <v>270.68327991965288</v>
      </c>
      <c r="O45" s="81">
        <v>43.166023260753406</v>
      </c>
      <c r="P45" s="81">
        <v>28.389893280981724</v>
      </c>
      <c r="Q45" s="81">
        <v>13.505406281387884</v>
      </c>
      <c r="R45" s="81">
        <v>0</v>
      </c>
      <c r="S45" s="81">
        <v>35.279371594797588</v>
      </c>
      <c r="T45" s="82"/>
      <c r="U45" s="81">
        <v>8561640</v>
      </c>
      <c r="V45" s="81">
        <v>8977</v>
      </c>
      <c r="W45" s="81">
        <v>32</v>
      </c>
      <c r="X45" s="81">
        <v>199558</v>
      </c>
      <c r="Y45" s="81">
        <v>123199</v>
      </c>
      <c r="Z45" s="81">
        <v>31761</v>
      </c>
      <c r="AA45" s="81">
        <v>6246</v>
      </c>
      <c r="AB45" s="81">
        <v>226332</v>
      </c>
      <c r="AC45" s="81">
        <v>0</v>
      </c>
      <c r="AD45" s="81">
        <v>35.279371594797588</v>
      </c>
      <c r="AE45" s="82"/>
      <c r="AF45" s="81">
        <v>68015233.937271073</v>
      </c>
      <c r="AG45" s="81">
        <v>14896324.689957965</v>
      </c>
      <c r="AH45" s="81">
        <v>606619.50072678039</v>
      </c>
      <c r="AI45" s="81">
        <v>1090897482.96772</v>
      </c>
      <c r="AJ45" s="81">
        <v>390779256.88858813</v>
      </c>
      <c r="AK45" s="81">
        <v>0</v>
      </c>
      <c r="AL45" s="81">
        <v>0</v>
      </c>
      <c r="AM45" s="81">
        <v>29709218.25531565</v>
      </c>
      <c r="AN45" s="81">
        <v>0</v>
      </c>
      <c r="AO45" s="81">
        <v>0</v>
      </c>
      <c r="AP45" s="82"/>
      <c r="AQ45" s="81">
        <v>1124</v>
      </c>
      <c r="AR45" s="81">
        <v>47</v>
      </c>
      <c r="AS45" s="81">
        <v>0</v>
      </c>
      <c r="AT45" s="81">
        <v>0</v>
      </c>
      <c r="AU45" s="81">
        <v>0</v>
      </c>
      <c r="AV45" s="81">
        <v>0</v>
      </c>
      <c r="AW45" s="81"/>
      <c r="AX45" s="82"/>
      <c r="AY45" s="81">
        <v>4187.1000000000031</v>
      </c>
      <c r="AZ45" s="81">
        <v>639</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1795</v>
      </c>
      <c r="B46" s="80">
        <v>153</v>
      </c>
      <c r="C46" s="80">
        <v>19</v>
      </c>
      <c r="D46" s="80">
        <v>9</v>
      </c>
      <c r="E46" s="80">
        <v>2022</v>
      </c>
      <c r="F46" s="80" t="s">
        <v>568</v>
      </c>
      <c r="G46" s="174" t="s">
        <v>1776</v>
      </c>
      <c r="H46" s="80" t="s">
        <v>1777</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1213</v>
      </c>
      <c r="AR46" s="81">
        <v>47</v>
      </c>
      <c r="AS46" s="81">
        <v>0</v>
      </c>
      <c r="AT46" s="81">
        <v>0</v>
      </c>
      <c r="AU46" s="81">
        <v>0</v>
      </c>
      <c r="AV46" s="81">
        <v>0</v>
      </c>
      <c r="AW46" s="81"/>
      <c r="AX46" s="82"/>
      <c r="AY46" s="81">
        <v>4505.8000000000047</v>
      </c>
      <c r="AZ46" s="81">
        <v>639</v>
      </c>
      <c r="BA46" s="81">
        <v>0</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1796</v>
      </c>
      <c r="B47" s="80">
        <v>18</v>
      </c>
      <c r="C47" s="80">
        <v>1</v>
      </c>
      <c r="D47" s="80">
        <v>2</v>
      </c>
      <c r="E47" s="80">
        <v>1990</v>
      </c>
      <c r="F47" s="80" t="s">
        <v>562</v>
      </c>
      <c r="G47" s="80" t="s">
        <v>1797</v>
      </c>
      <c r="H47" s="80" t="s">
        <v>1798</v>
      </c>
      <c r="I47" s="177"/>
      <c r="J47" s="81">
        <v>286.36889482835994</v>
      </c>
      <c r="K47" s="81">
        <v>41.021727546531004</v>
      </c>
      <c r="L47" s="81">
        <v>23.880034947817659</v>
      </c>
      <c r="M47" s="81">
        <v>248.74914214200723</v>
      </c>
      <c r="N47" s="81">
        <v>251.69608427918433</v>
      </c>
      <c r="O47" s="81">
        <v>181.68702990216607</v>
      </c>
      <c r="P47" s="81">
        <v>230.41780839946836</v>
      </c>
      <c r="Q47" s="81">
        <v>15.010898339265998</v>
      </c>
      <c r="R47" s="81">
        <v>0.8156785904303393</v>
      </c>
      <c r="S47" s="81">
        <v>11.915443358246446</v>
      </c>
      <c r="T47" s="82"/>
      <c r="U47" s="81">
        <v>23123103</v>
      </c>
      <c r="V47" s="81">
        <v>11912</v>
      </c>
      <c r="W47" s="81">
        <v>249</v>
      </c>
      <c r="X47" s="81">
        <v>91910</v>
      </c>
      <c r="Y47" s="81">
        <v>76495</v>
      </c>
      <c r="Z47" s="81">
        <v>74730</v>
      </c>
      <c r="AA47" s="81">
        <v>55948</v>
      </c>
      <c r="AB47" s="81">
        <v>243726</v>
      </c>
      <c r="AC47" s="81">
        <v>141277</v>
      </c>
      <c r="AD47" s="81">
        <v>11.915443358246446</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1799</v>
      </c>
      <c r="B48" s="80">
        <v>19</v>
      </c>
      <c r="C48" s="80">
        <v>2</v>
      </c>
      <c r="D48" s="80">
        <v>2</v>
      </c>
      <c r="E48" s="80">
        <v>2005</v>
      </c>
      <c r="F48" s="80" t="s">
        <v>565</v>
      </c>
      <c r="G48" s="80" t="s">
        <v>1797</v>
      </c>
      <c r="H48" s="80" t="s">
        <v>1798</v>
      </c>
      <c r="I48" s="177"/>
      <c r="J48" s="81">
        <v>216.17468632169732</v>
      </c>
      <c r="K48" s="81">
        <v>23.990528752843318</v>
      </c>
      <c r="L48" s="81">
        <v>39.749396539396116</v>
      </c>
      <c r="M48" s="81">
        <v>403.8186983263916</v>
      </c>
      <c r="N48" s="81">
        <v>314.19542092256484</v>
      </c>
      <c r="O48" s="81">
        <v>265.66600452490349</v>
      </c>
      <c r="P48" s="81">
        <v>210.44453914772413</v>
      </c>
      <c r="Q48" s="81">
        <v>14.079282851095597</v>
      </c>
      <c r="R48" s="81">
        <v>0.24069541312787493</v>
      </c>
      <c r="S48" s="81">
        <v>34.788874070767989</v>
      </c>
      <c r="T48" s="82"/>
      <c r="U48" s="81">
        <v>21941982</v>
      </c>
      <c r="V48" s="81">
        <v>10172</v>
      </c>
      <c r="W48" s="81">
        <v>626</v>
      </c>
      <c r="X48" s="81">
        <v>81131</v>
      </c>
      <c r="Y48" s="81">
        <v>88865</v>
      </c>
      <c r="Z48" s="81">
        <v>126448</v>
      </c>
      <c r="AA48" s="81">
        <v>41849</v>
      </c>
      <c r="AB48" s="81">
        <v>238977</v>
      </c>
      <c r="AC48" s="81">
        <v>42562</v>
      </c>
      <c r="AD48" s="81">
        <v>34.788874070767989</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1800</v>
      </c>
      <c r="B49" s="80">
        <v>20</v>
      </c>
      <c r="C49" s="80">
        <v>3</v>
      </c>
      <c r="D49" s="80">
        <v>2</v>
      </c>
      <c r="E49" s="80">
        <v>2006</v>
      </c>
      <c r="F49" s="80" t="s">
        <v>566</v>
      </c>
      <c r="G49" s="80" t="s">
        <v>1797</v>
      </c>
      <c r="H49" s="80" t="s">
        <v>1798</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1801</v>
      </c>
      <c r="B50" s="80">
        <v>21</v>
      </c>
      <c r="C50" s="80">
        <v>4</v>
      </c>
      <c r="D50" s="80">
        <v>2</v>
      </c>
      <c r="E50" s="80">
        <v>2007</v>
      </c>
      <c r="F50" s="80" t="s">
        <v>567</v>
      </c>
      <c r="G50" s="80" t="s">
        <v>1797</v>
      </c>
      <c r="H50" s="80" t="s">
        <v>1798</v>
      </c>
      <c r="I50" s="177"/>
      <c r="J50" s="81">
        <v>183.27696445382051</v>
      </c>
      <c r="K50" s="81">
        <v>21.828693614159807</v>
      </c>
      <c r="L50" s="81">
        <v>52.428669454255839</v>
      </c>
      <c r="M50" s="81">
        <v>395.42567068706495</v>
      </c>
      <c r="N50" s="81">
        <v>333.12707002172834</v>
      </c>
      <c r="O50" s="81">
        <v>260.52601416044445</v>
      </c>
      <c r="P50" s="81">
        <v>207.08395169545582</v>
      </c>
      <c r="Q50" s="81">
        <v>14.758268020316498</v>
      </c>
      <c r="R50" s="81">
        <v>0.10862933550241229</v>
      </c>
      <c r="S50" s="81">
        <v>27.385993065072832</v>
      </c>
      <c r="T50" s="82"/>
      <c r="U50" s="81">
        <v>26259567</v>
      </c>
      <c r="V50" s="81">
        <v>9146</v>
      </c>
      <c r="W50" s="81">
        <v>495</v>
      </c>
      <c r="X50" s="81">
        <v>100211</v>
      </c>
      <c r="Y50" s="81">
        <v>90474</v>
      </c>
      <c r="Z50" s="81">
        <v>128906</v>
      </c>
      <c r="AA50" s="81">
        <v>40553</v>
      </c>
      <c r="AB50" s="81">
        <v>237254</v>
      </c>
      <c r="AC50" s="81">
        <v>19760</v>
      </c>
      <c r="AD50" s="81">
        <v>27.385993065072832</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1802</v>
      </c>
      <c r="B51" s="80">
        <v>22</v>
      </c>
      <c r="C51" s="80">
        <v>5</v>
      </c>
      <c r="D51" s="80">
        <v>2</v>
      </c>
      <c r="E51" s="80">
        <v>2008</v>
      </c>
      <c r="F51" s="80" t="s">
        <v>84</v>
      </c>
      <c r="G51" s="80" t="s">
        <v>1797</v>
      </c>
      <c r="H51" s="80" t="s">
        <v>1798</v>
      </c>
      <c r="I51" s="177"/>
      <c r="J51" s="81">
        <v>193.88325904719565</v>
      </c>
      <c r="K51" s="81">
        <v>16.187650540883403</v>
      </c>
      <c r="L51" s="81">
        <v>45.898807643898692</v>
      </c>
      <c r="M51" s="81">
        <v>427.36506790454439</v>
      </c>
      <c r="N51" s="81">
        <v>287.45303998027833</v>
      </c>
      <c r="O51" s="81">
        <v>253.21112750932161</v>
      </c>
      <c r="P51" s="81">
        <v>202.09411344571856</v>
      </c>
      <c r="Q51" s="81">
        <v>14.476716662538493</v>
      </c>
      <c r="R51" s="81">
        <v>2.5465062865134711E-2</v>
      </c>
      <c r="S51" s="81">
        <v>32.584383296628417</v>
      </c>
      <c r="T51" s="82"/>
      <c r="U51" s="81">
        <v>26255398</v>
      </c>
      <c r="V51" s="81">
        <v>9146</v>
      </c>
      <c r="W51" s="81">
        <v>495</v>
      </c>
      <c r="X51" s="81">
        <v>100211</v>
      </c>
      <c r="Y51" s="81">
        <v>91041</v>
      </c>
      <c r="Z51" s="81">
        <v>129684</v>
      </c>
      <c r="AA51" s="81">
        <v>39621</v>
      </c>
      <c r="AB51" s="81">
        <v>236552</v>
      </c>
      <c r="AC51" s="81">
        <v>4810</v>
      </c>
      <c r="AD51" s="81">
        <v>32.584383296628417</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1803</v>
      </c>
      <c r="B52" s="80">
        <v>23</v>
      </c>
      <c r="C52" s="80">
        <v>6</v>
      </c>
      <c r="D52" s="80">
        <v>2</v>
      </c>
      <c r="E52" s="80">
        <v>2009</v>
      </c>
      <c r="F52" s="80" t="s">
        <v>85</v>
      </c>
      <c r="G52" s="80" t="s">
        <v>1797</v>
      </c>
      <c r="H52" s="80" t="s">
        <v>1798</v>
      </c>
      <c r="I52" s="177"/>
      <c r="J52" s="81">
        <v>197.89023258031486</v>
      </c>
      <c r="K52" s="81">
        <v>17.236324990120014</v>
      </c>
      <c r="L52" s="81">
        <v>58.961463435769211</v>
      </c>
      <c r="M52" s="81">
        <v>457.03010378934295</v>
      </c>
      <c r="N52" s="81">
        <v>284.39265078924382</v>
      </c>
      <c r="O52" s="81">
        <v>259.25948135239139</v>
      </c>
      <c r="P52" s="81">
        <v>192.66682082977982</v>
      </c>
      <c r="Q52" s="81">
        <v>13.76636622304677</v>
      </c>
      <c r="R52" s="81">
        <v>4.7972128009842269E-2</v>
      </c>
      <c r="S52" s="81">
        <v>30.60615199586848</v>
      </c>
      <c r="T52" s="82"/>
      <c r="U52" s="81">
        <v>23905892</v>
      </c>
      <c r="V52" s="81">
        <v>9634</v>
      </c>
      <c r="W52" s="81">
        <v>916</v>
      </c>
      <c r="X52" s="81">
        <v>104375</v>
      </c>
      <c r="Y52" s="81">
        <v>91703</v>
      </c>
      <c r="Z52" s="81">
        <v>131062</v>
      </c>
      <c r="AA52" s="81">
        <v>38778</v>
      </c>
      <c r="AB52" s="81">
        <v>236137</v>
      </c>
      <c r="AC52" s="81">
        <v>8840</v>
      </c>
      <c r="AD52" s="81">
        <v>30.60615199586848</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360.98199999999997</v>
      </c>
      <c r="BJ52" s="81">
        <v>0</v>
      </c>
      <c r="BK52" s="81">
        <v>39.677</v>
      </c>
      <c r="BL52" s="81">
        <v>0</v>
      </c>
      <c r="BM52" s="82"/>
      <c r="BN52" s="81">
        <v>0</v>
      </c>
      <c r="BO52" s="81">
        <v>0</v>
      </c>
      <c r="BP52" s="81">
        <v>10</v>
      </c>
      <c r="BQ52" s="81">
        <v>0</v>
      </c>
      <c r="BR52" s="81">
        <v>8</v>
      </c>
      <c r="BS52" s="81">
        <v>0</v>
      </c>
      <c r="BT52"/>
      <c r="BU52" s="80"/>
      <c r="BV52" s="80"/>
      <c r="BW52" s="80"/>
      <c r="BX52" s="80"/>
      <c r="BY52" s="80"/>
      <c r="BZ52" s="80"/>
      <c r="CA52" s="80"/>
      <c r="CB52" s="80"/>
      <c r="CC52" s="80"/>
    </row>
    <row r="53" spans="1:81">
      <c r="A53" s="80" t="s">
        <v>1804</v>
      </c>
      <c r="B53" s="80">
        <v>24</v>
      </c>
      <c r="C53" s="80">
        <v>7</v>
      </c>
      <c r="D53" s="80">
        <v>2</v>
      </c>
      <c r="E53" s="80">
        <v>2010</v>
      </c>
      <c r="F53" s="80" t="s">
        <v>86</v>
      </c>
      <c r="G53" s="80" t="s">
        <v>1797</v>
      </c>
      <c r="H53" s="80" t="s">
        <v>1798</v>
      </c>
      <c r="I53" s="177"/>
      <c r="J53" s="81">
        <v>178.85114666614808</v>
      </c>
      <c r="K53" s="81">
        <v>18.715533378448498</v>
      </c>
      <c r="L53" s="81">
        <v>56.034591503736046</v>
      </c>
      <c r="M53" s="81">
        <v>480.87438780210033</v>
      </c>
      <c r="N53" s="81">
        <v>326.33954670095142</v>
      </c>
      <c r="O53" s="81">
        <v>261.28947734603599</v>
      </c>
      <c r="P53" s="81">
        <v>194.24868248715103</v>
      </c>
      <c r="Q53" s="81">
        <v>14.323435150142751</v>
      </c>
      <c r="R53" s="81">
        <v>1.1910995142012736E-2</v>
      </c>
      <c r="S53" s="81">
        <v>33.426310270667393</v>
      </c>
      <c r="T53" s="82"/>
      <c r="U53" s="81">
        <v>23720465</v>
      </c>
      <c r="V53" s="81">
        <v>9634</v>
      </c>
      <c r="W53" s="81">
        <v>916</v>
      </c>
      <c r="X53" s="81">
        <v>104375</v>
      </c>
      <c r="Y53" s="81">
        <v>92345</v>
      </c>
      <c r="Z53" s="81">
        <v>132702</v>
      </c>
      <c r="AA53" s="81">
        <v>38120</v>
      </c>
      <c r="AB53" s="81">
        <v>235423</v>
      </c>
      <c r="AC53" s="81">
        <v>2080</v>
      </c>
      <c r="AD53" s="81">
        <v>33.426310270667393</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360.25099999999998</v>
      </c>
      <c r="BJ53" s="81">
        <v>0</v>
      </c>
      <c r="BK53" s="81">
        <v>78.23</v>
      </c>
      <c r="BL53" s="81">
        <v>0</v>
      </c>
      <c r="BM53" s="82"/>
      <c r="BN53" s="81">
        <v>0</v>
      </c>
      <c r="BO53" s="81">
        <v>0</v>
      </c>
      <c r="BP53" s="81">
        <v>10</v>
      </c>
      <c r="BQ53" s="81">
        <v>0</v>
      </c>
      <c r="BR53" s="81">
        <v>11</v>
      </c>
      <c r="BS53" s="81">
        <v>0</v>
      </c>
      <c r="BT53"/>
      <c r="BU53" s="80">
        <v>399.08800000000002</v>
      </c>
      <c r="BV53" s="80">
        <v>39.393000000000001</v>
      </c>
      <c r="BW53" s="80">
        <v>0</v>
      </c>
      <c r="BX53" s="80">
        <v>0</v>
      </c>
      <c r="BY53" s="80">
        <v>0</v>
      </c>
      <c r="BZ53" s="80">
        <v>0</v>
      </c>
      <c r="CA53" s="80">
        <v>0</v>
      </c>
      <c r="CB53" s="80">
        <v>0</v>
      </c>
      <c r="CC53" s="80">
        <v>0</v>
      </c>
    </row>
    <row r="54" spans="1:81">
      <c r="A54" s="80" t="s">
        <v>1805</v>
      </c>
      <c r="B54" s="80">
        <v>25</v>
      </c>
      <c r="C54" s="80">
        <v>8</v>
      </c>
      <c r="D54" s="80">
        <v>2</v>
      </c>
      <c r="E54" s="80">
        <v>2011</v>
      </c>
      <c r="F54" s="80" t="s">
        <v>87</v>
      </c>
      <c r="G54" s="80" t="s">
        <v>1797</v>
      </c>
      <c r="H54" s="80" t="s">
        <v>1798</v>
      </c>
      <c r="I54" s="177"/>
      <c r="J54" s="81">
        <v>236.18573548929615</v>
      </c>
      <c r="K54" s="81">
        <v>25.006340920968828</v>
      </c>
      <c r="L54" s="81">
        <v>40.030581648481338</v>
      </c>
      <c r="M54" s="81">
        <v>573.56200951552319</v>
      </c>
      <c r="N54" s="81">
        <v>419.36493727015511</v>
      </c>
      <c r="O54" s="81">
        <v>260.08704337958397</v>
      </c>
      <c r="P54" s="81">
        <v>186.17581590085408</v>
      </c>
      <c r="Q54" s="81">
        <v>16.516466616726738</v>
      </c>
      <c r="R54" s="81">
        <v>0</v>
      </c>
      <c r="S54" s="81">
        <v>29.298547742336666</v>
      </c>
      <c r="T54" s="82"/>
      <c r="U54" s="81">
        <v>24084895</v>
      </c>
      <c r="V54" s="81">
        <v>9634</v>
      </c>
      <c r="W54" s="81">
        <v>916</v>
      </c>
      <c r="X54" s="81">
        <v>104375</v>
      </c>
      <c r="Y54" s="81">
        <v>93245</v>
      </c>
      <c r="Z54" s="81">
        <v>134961</v>
      </c>
      <c r="AA54" s="81">
        <v>37623</v>
      </c>
      <c r="AB54" s="81">
        <v>235350</v>
      </c>
      <c r="AC54" s="81">
        <v>0</v>
      </c>
      <c r="AD54" s="81">
        <v>29.298547742336666</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390.02800000000002</v>
      </c>
      <c r="BJ54" s="81">
        <v>0</v>
      </c>
      <c r="BK54" s="81">
        <v>73.45</v>
      </c>
      <c r="BL54" s="81">
        <v>0</v>
      </c>
      <c r="BM54" s="82"/>
      <c r="BN54" s="81">
        <v>0</v>
      </c>
      <c r="BO54" s="81">
        <v>0</v>
      </c>
      <c r="BP54" s="81">
        <v>10</v>
      </c>
      <c r="BQ54" s="81">
        <v>0</v>
      </c>
      <c r="BR54" s="81">
        <v>10</v>
      </c>
      <c r="BS54" s="81">
        <v>0</v>
      </c>
      <c r="BT54"/>
      <c r="BU54" s="80">
        <v>412.88099999999997</v>
      </c>
      <c r="BV54" s="80">
        <v>34.323999999999998</v>
      </c>
      <c r="BW54" s="80">
        <v>13.052</v>
      </c>
      <c r="BX54" s="80">
        <v>0</v>
      </c>
      <c r="BY54" s="80">
        <v>3.2210000000000001</v>
      </c>
      <c r="BZ54" s="80">
        <v>0</v>
      </c>
      <c r="CA54" s="80">
        <v>0</v>
      </c>
      <c r="CB54" s="80">
        <v>0</v>
      </c>
      <c r="CC54" s="80">
        <v>0</v>
      </c>
    </row>
    <row r="55" spans="1:81">
      <c r="A55" s="80" t="s">
        <v>1806</v>
      </c>
      <c r="B55" s="80">
        <v>26</v>
      </c>
      <c r="C55" s="80">
        <v>9</v>
      </c>
      <c r="D55" s="80">
        <v>2</v>
      </c>
      <c r="E55" s="80">
        <v>2012</v>
      </c>
      <c r="F55" s="80" t="s">
        <v>88</v>
      </c>
      <c r="G55" s="80" t="s">
        <v>1797</v>
      </c>
      <c r="H55" s="80" t="s">
        <v>1798</v>
      </c>
      <c r="I55" s="177"/>
      <c r="J55" s="81">
        <v>232.77980160414106</v>
      </c>
      <c r="K55" s="81">
        <v>24.23813906560704</v>
      </c>
      <c r="L55" s="81">
        <v>40.184053235619174</v>
      </c>
      <c r="M55" s="81">
        <v>665.74663786169435</v>
      </c>
      <c r="N55" s="81">
        <v>441.3033080962341</v>
      </c>
      <c r="O55" s="81">
        <v>262.2275663018346</v>
      </c>
      <c r="P55" s="81">
        <v>184.6771076994516</v>
      </c>
      <c r="Q55" s="81">
        <v>17.995602994909831</v>
      </c>
      <c r="R55" s="81">
        <v>0</v>
      </c>
      <c r="S55" s="81">
        <v>27.351116488490025</v>
      </c>
      <c r="T55" s="82"/>
      <c r="U55" s="81">
        <v>24019195</v>
      </c>
      <c r="V55" s="81">
        <v>9634</v>
      </c>
      <c r="W55" s="81">
        <v>916</v>
      </c>
      <c r="X55" s="81">
        <v>104375</v>
      </c>
      <c r="Y55" s="81">
        <v>94681</v>
      </c>
      <c r="Z55" s="81">
        <v>137151</v>
      </c>
      <c r="AA55" s="81">
        <v>37109</v>
      </c>
      <c r="AB55" s="81">
        <v>236017</v>
      </c>
      <c r="AC55" s="81">
        <v>0</v>
      </c>
      <c r="AD55" s="81">
        <v>27.351116488490025</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387.38299999999998</v>
      </c>
      <c r="BJ55" s="81">
        <v>0</v>
      </c>
      <c r="BK55" s="81">
        <v>81.051999999999992</v>
      </c>
      <c r="BL55" s="81">
        <v>0</v>
      </c>
      <c r="BM55" s="82"/>
      <c r="BN55" s="81">
        <v>0</v>
      </c>
      <c r="BO55" s="81">
        <v>0</v>
      </c>
      <c r="BP55" s="81">
        <v>10</v>
      </c>
      <c r="BQ55" s="81">
        <v>0</v>
      </c>
      <c r="BR55" s="81">
        <v>10</v>
      </c>
      <c r="BS55" s="81">
        <v>0</v>
      </c>
      <c r="BT55"/>
      <c r="BU55" s="80">
        <v>433.40300000000002</v>
      </c>
      <c r="BV55" s="80">
        <v>35.031999999999996</v>
      </c>
      <c r="BW55" s="80">
        <v>0</v>
      </c>
      <c r="BX55" s="80">
        <v>0</v>
      </c>
      <c r="BY55" s="80">
        <v>0</v>
      </c>
      <c r="BZ55" s="80">
        <v>0</v>
      </c>
      <c r="CA55" s="80">
        <v>0</v>
      </c>
      <c r="CB55" s="80">
        <v>0</v>
      </c>
      <c r="CC55" s="80">
        <v>0</v>
      </c>
    </row>
    <row r="56" spans="1:81">
      <c r="A56" s="80" t="s">
        <v>1807</v>
      </c>
      <c r="B56" s="80">
        <v>27</v>
      </c>
      <c r="C56" s="80">
        <v>10</v>
      </c>
      <c r="D56" s="80">
        <v>2</v>
      </c>
      <c r="E56" s="80">
        <v>2013</v>
      </c>
      <c r="F56" s="80" t="s">
        <v>89</v>
      </c>
      <c r="G56" s="80" t="s">
        <v>1797</v>
      </c>
      <c r="H56" s="80" t="s">
        <v>1798</v>
      </c>
      <c r="I56" s="177"/>
      <c r="J56" s="81">
        <v>266.64174694557221</v>
      </c>
      <c r="K56" s="81">
        <v>20.04312926075805</v>
      </c>
      <c r="L56" s="81">
        <v>31.817904806306018</v>
      </c>
      <c r="M56" s="81">
        <v>715.60103200443746</v>
      </c>
      <c r="N56" s="81">
        <v>502.70227954358222</v>
      </c>
      <c r="O56" s="81">
        <v>255.53886145951574</v>
      </c>
      <c r="P56" s="81">
        <v>182.68045014888037</v>
      </c>
      <c r="Q56" s="81">
        <v>18.277262491959235</v>
      </c>
      <c r="R56" s="81">
        <v>0</v>
      </c>
      <c r="S56" s="81">
        <v>26.632008842317557</v>
      </c>
      <c r="T56" s="82"/>
      <c r="U56" s="81">
        <v>24087339</v>
      </c>
      <c r="V56" s="81">
        <v>9634</v>
      </c>
      <c r="W56" s="81">
        <v>916</v>
      </c>
      <c r="X56" s="81">
        <v>104375</v>
      </c>
      <c r="Y56" s="81">
        <v>95499</v>
      </c>
      <c r="Z56" s="81">
        <v>139620</v>
      </c>
      <c r="AA56" s="81">
        <v>36570</v>
      </c>
      <c r="AB56" s="81">
        <v>236274</v>
      </c>
      <c r="AC56" s="81">
        <v>0</v>
      </c>
      <c r="AD56" s="81">
        <v>26.632008842317557</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427.45400000000001</v>
      </c>
      <c r="BJ56" s="81">
        <v>0</v>
      </c>
      <c r="BK56" s="81">
        <v>85.020999999999987</v>
      </c>
      <c r="BL56" s="81">
        <v>0</v>
      </c>
      <c r="BM56" s="82"/>
      <c r="BN56" s="81">
        <v>0</v>
      </c>
      <c r="BO56" s="81">
        <v>0</v>
      </c>
      <c r="BP56" s="81">
        <v>10</v>
      </c>
      <c r="BQ56" s="81">
        <v>0</v>
      </c>
      <c r="BR56" s="81">
        <v>9</v>
      </c>
      <c r="BS56" s="81">
        <v>0</v>
      </c>
      <c r="BT56"/>
      <c r="BU56" s="80">
        <v>451.20100000000002</v>
      </c>
      <c r="BV56" s="80">
        <v>39.884999999999998</v>
      </c>
      <c r="BW56" s="80">
        <v>17.175000000000001</v>
      </c>
      <c r="BX56" s="80">
        <v>0</v>
      </c>
      <c r="BY56" s="80">
        <v>4.2140000000000004</v>
      </c>
      <c r="BZ56" s="80">
        <v>0</v>
      </c>
      <c r="CA56" s="80">
        <v>0</v>
      </c>
      <c r="CB56" s="80">
        <v>0</v>
      </c>
      <c r="CC56" s="80">
        <v>0</v>
      </c>
    </row>
    <row r="57" spans="1:81">
      <c r="A57" s="80" t="s">
        <v>1808</v>
      </c>
      <c r="B57" s="80">
        <v>28</v>
      </c>
      <c r="C57" s="80">
        <v>11</v>
      </c>
      <c r="D57" s="80">
        <v>2</v>
      </c>
      <c r="E57" s="80">
        <v>2014</v>
      </c>
      <c r="F57" s="80" t="s">
        <v>90</v>
      </c>
      <c r="G57" s="80" t="s">
        <v>1797</v>
      </c>
      <c r="H57" s="80" t="s">
        <v>1798</v>
      </c>
      <c r="I57" s="177"/>
      <c r="J57" s="81">
        <v>257.49167855597074</v>
      </c>
      <c r="K57" s="81">
        <v>19.104746180656459</v>
      </c>
      <c r="L57" s="81">
        <v>36.190291514424928</v>
      </c>
      <c r="M57" s="81">
        <v>622.77658409170408</v>
      </c>
      <c r="N57" s="81">
        <v>446.16778514209761</v>
      </c>
      <c r="O57" s="81">
        <v>245.99264742622023</v>
      </c>
      <c r="P57" s="81">
        <v>180.87386826863076</v>
      </c>
      <c r="Q57" s="81">
        <v>17.504367744817767</v>
      </c>
      <c r="R57" s="81">
        <v>0</v>
      </c>
      <c r="S57" s="81">
        <v>29.352879124770588</v>
      </c>
      <c r="T57" s="82"/>
      <c r="U57" s="81">
        <v>24514521</v>
      </c>
      <c r="V57" s="81">
        <v>7964</v>
      </c>
      <c r="W57" s="81">
        <v>679</v>
      </c>
      <c r="X57" s="81">
        <v>103022</v>
      </c>
      <c r="Y57" s="81">
        <v>96292</v>
      </c>
      <c r="Z57" s="81">
        <v>141556</v>
      </c>
      <c r="AA57" s="81">
        <v>36021</v>
      </c>
      <c r="AB57" s="81">
        <v>235845</v>
      </c>
      <c r="AC57" s="81">
        <v>0</v>
      </c>
      <c r="AD57" s="81">
        <v>29.352879124770588</v>
      </c>
      <c r="AE57" s="82"/>
      <c r="AF57" s="81">
        <v>288229068.48191738</v>
      </c>
      <c r="AG57" s="81">
        <v>14939997.248762511</v>
      </c>
      <c r="AH57" s="81">
        <v>8446839.8272471651</v>
      </c>
      <c r="AI57" s="81">
        <v>732839613.66823757</v>
      </c>
      <c r="AJ57" s="81">
        <v>604215774.81237614</v>
      </c>
      <c r="AK57" s="81">
        <v>0</v>
      </c>
      <c r="AL57" s="81">
        <v>0</v>
      </c>
      <c r="AM57" s="81">
        <v>32377994.217465978</v>
      </c>
      <c r="AN57" s="81">
        <v>0</v>
      </c>
      <c r="AO57" s="81">
        <v>0</v>
      </c>
      <c r="AP57" s="82"/>
      <c r="AQ57" s="81">
        <v>6361</v>
      </c>
      <c r="AR57" s="81">
        <v>1314</v>
      </c>
      <c r="AS57" s="81">
        <v>0</v>
      </c>
      <c r="AT57" s="81">
        <v>1</v>
      </c>
      <c r="AU57" s="81">
        <v>0</v>
      </c>
      <c r="AV57" s="81">
        <v>1</v>
      </c>
      <c r="AW57" s="81" t="s">
        <v>564</v>
      </c>
      <c r="AX57" s="82"/>
      <c r="AY57" s="81">
        <v>28471.807000000001</v>
      </c>
      <c r="AZ57" s="81">
        <v>42728.94</v>
      </c>
      <c r="BA57" s="81">
        <v>0</v>
      </c>
      <c r="BB57" s="81">
        <v>106</v>
      </c>
      <c r="BC57" s="81">
        <v>0</v>
      </c>
      <c r="BD57" s="81">
        <v>2340</v>
      </c>
      <c r="BE57" s="81" t="s">
        <v>564</v>
      </c>
      <c r="BF57" s="82"/>
      <c r="BG57" s="81">
        <v>0</v>
      </c>
      <c r="BH57" s="81">
        <v>0</v>
      </c>
      <c r="BI57" s="81">
        <v>431.108</v>
      </c>
      <c r="BJ57" s="81">
        <v>0</v>
      </c>
      <c r="BK57" s="81">
        <v>81.02600000000001</v>
      </c>
      <c r="BL57" s="81">
        <v>0</v>
      </c>
      <c r="BM57" s="82"/>
      <c r="BN57" s="81">
        <v>0</v>
      </c>
      <c r="BO57" s="81">
        <v>0</v>
      </c>
      <c r="BP57" s="81">
        <v>10</v>
      </c>
      <c r="BQ57" s="81">
        <v>0</v>
      </c>
      <c r="BR57" s="81">
        <v>9</v>
      </c>
      <c r="BS57" s="81">
        <v>0</v>
      </c>
      <c r="BT57"/>
      <c r="BU57" s="80">
        <v>457.90800000000002</v>
      </c>
      <c r="BV57" s="80">
        <v>31.131</v>
      </c>
      <c r="BW57" s="80">
        <v>18.614000000000001</v>
      </c>
      <c r="BX57" s="80">
        <v>0</v>
      </c>
      <c r="BY57" s="80">
        <v>4.4809999999999999</v>
      </c>
      <c r="BZ57" s="80">
        <v>0</v>
      </c>
      <c r="CA57" s="80">
        <v>0</v>
      </c>
      <c r="CB57" s="80">
        <v>0</v>
      </c>
      <c r="CC57" s="80">
        <v>0</v>
      </c>
    </row>
    <row r="58" spans="1:81">
      <c r="A58" s="80" t="s">
        <v>1809</v>
      </c>
      <c r="B58" s="80">
        <v>29</v>
      </c>
      <c r="C58" s="80">
        <v>12</v>
      </c>
      <c r="D58" s="80">
        <v>2</v>
      </c>
      <c r="E58" s="80">
        <v>2015</v>
      </c>
      <c r="F58" s="80" t="s">
        <v>91</v>
      </c>
      <c r="G58" s="80" t="s">
        <v>1797</v>
      </c>
      <c r="H58" s="80" t="s">
        <v>1798</v>
      </c>
      <c r="I58" s="177"/>
      <c r="J58" s="81">
        <v>233.99822254045716</v>
      </c>
      <c r="K58" s="81">
        <v>17.921034044742409</v>
      </c>
      <c r="L58" s="81">
        <v>44.835559072438507</v>
      </c>
      <c r="M58" s="81">
        <v>490.21967568482978</v>
      </c>
      <c r="N58" s="81">
        <v>400.2588871105761</v>
      </c>
      <c r="O58" s="81">
        <v>245.90855305780005</v>
      </c>
      <c r="P58" s="81">
        <v>178.96586214489417</v>
      </c>
      <c r="Q58" s="81">
        <v>17.112511331301118</v>
      </c>
      <c r="R58" s="81">
        <v>0</v>
      </c>
      <c r="S58" s="81">
        <v>28.85192266072837</v>
      </c>
      <c r="T58" s="82"/>
      <c r="U58" s="81">
        <v>27087467</v>
      </c>
      <c r="V58" s="81">
        <v>7964</v>
      </c>
      <c r="W58" s="81">
        <v>679</v>
      </c>
      <c r="X58" s="81">
        <v>103022</v>
      </c>
      <c r="Y58" s="81">
        <v>97412</v>
      </c>
      <c r="Z58" s="81">
        <v>142871</v>
      </c>
      <c r="AA58" s="81">
        <v>35613</v>
      </c>
      <c r="AB58" s="81">
        <v>235523</v>
      </c>
      <c r="AC58" s="81">
        <v>0</v>
      </c>
      <c r="AD58" s="81">
        <v>28.85192266072837</v>
      </c>
      <c r="AE58" s="82"/>
      <c r="AF58" s="81">
        <v>272123519.70436871</v>
      </c>
      <c r="AG58" s="81">
        <v>13734930.985359203</v>
      </c>
      <c r="AH58" s="81">
        <v>11390617.197190229</v>
      </c>
      <c r="AI58" s="81">
        <v>671255465.05939126</v>
      </c>
      <c r="AJ58" s="81">
        <v>612146680.42736197</v>
      </c>
      <c r="AK58" s="81">
        <v>0</v>
      </c>
      <c r="AL58" s="81">
        <v>0</v>
      </c>
      <c r="AM58" s="81">
        <v>32277439.168173701</v>
      </c>
      <c r="AN58" s="81">
        <v>0</v>
      </c>
      <c r="AO58" s="81">
        <v>0</v>
      </c>
      <c r="AP58" s="82"/>
      <c r="AQ58" s="81">
        <v>6884</v>
      </c>
      <c r="AR58" s="81">
        <v>1572</v>
      </c>
      <c r="AS58" s="81">
        <v>0</v>
      </c>
      <c r="AT58" s="81">
        <v>2</v>
      </c>
      <c r="AU58" s="81">
        <v>0</v>
      </c>
      <c r="AV58" s="81">
        <v>1</v>
      </c>
      <c r="AW58" s="81" t="s">
        <v>564</v>
      </c>
      <c r="AX58" s="82"/>
      <c r="AY58" s="81">
        <v>31674.737000000001</v>
      </c>
      <c r="AZ58" s="81">
        <v>53105.14</v>
      </c>
      <c r="BA58" s="81">
        <v>0</v>
      </c>
      <c r="BB58" s="81">
        <v>123.7</v>
      </c>
      <c r="BC58" s="81">
        <v>0</v>
      </c>
      <c r="BD58" s="81">
        <v>2340</v>
      </c>
      <c r="BE58" s="81" t="s">
        <v>564</v>
      </c>
      <c r="BF58" s="82"/>
      <c r="BG58" s="81">
        <v>0</v>
      </c>
      <c r="BH58" s="81">
        <v>0</v>
      </c>
      <c r="BI58" s="81">
        <v>420.392</v>
      </c>
      <c r="BJ58" s="81">
        <v>0</v>
      </c>
      <c r="BK58" s="81">
        <v>76.085000000000008</v>
      </c>
      <c r="BL58" s="81">
        <v>0</v>
      </c>
      <c r="BM58" s="82"/>
      <c r="BN58" s="81">
        <v>0</v>
      </c>
      <c r="BO58" s="81">
        <v>0</v>
      </c>
      <c r="BP58" s="81">
        <v>10</v>
      </c>
      <c r="BQ58" s="81">
        <v>0</v>
      </c>
      <c r="BR58" s="81">
        <v>9</v>
      </c>
      <c r="BS58" s="81">
        <v>0</v>
      </c>
      <c r="BT58"/>
      <c r="BU58" s="80">
        <v>445.40800000000002</v>
      </c>
      <c r="BV58" s="80">
        <v>30.661999999999999</v>
      </c>
      <c r="BW58" s="80">
        <v>20.407</v>
      </c>
      <c r="BX58" s="80">
        <v>0</v>
      </c>
      <c r="BY58" s="80">
        <v>0</v>
      </c>
      <c r="BZ58" s="80">
        <v>0</v>
      </c>
      <c r="CA58" s="80">
        <v>0</v>
      </c>
      <c r="CB58" s="80">
        <v>0</v>
      </c>
      <c r="CC58" s="80">
        <v>0</v>
      </c>
    </row>
    <row r="59" spans="1:81">
      <c r="A59" s="80" t="s">
        <v>1810</v>
      </c>
      <c r="B59" s="80">
        <v>30</v>
      </c>
      <c r="C59" s="80">
        <v>13</v>
      </c>
      <c r="D59" s="80">
        <v>2</v>
      </c>
      <c r="E59" s="80">
        <v>2016</v>
      </c>
      <c r="F59" s="80" t="s">
        <v>92</v>
      </c>
      <c r="G59" s="80" t="s">
        <v>1797</v>
      </c>
      <c r="H59" s="80" t="s">
        <v>1798</v>
      </c>
      <c r="I59" s="177"/>
      <c r="J59" s="81">
        <v>239.13068117418183</v>
      </c>
      <c r="K59" s="81">
        <v>17.106356956470453</v>
      </c>
      <c r="L59" s="81">
        <v>74.017421526707324</v>
      </c>
      <c r="M59" s="81">
        <v>402.20492103235711</v>
      </c>
      <c r="N59" s="81">
        <v>361.04856992339199</v>
      </c>
      <c r="O59" s="81">
        <v>245.78906743852727</v>
      </c>
      <c r="P59" s="81">
        <v>172.93163107708907</v>
      </c>
      <c r="Q59" s="81">
        <v>16.581433594316913</v>
      </c>
      <c r="R59" s="81">
        <v>0</v>
      </c>
      <c r="S59" s="81">
        <v>38.85178496688016</v>
      </c>
      <c r="T59" s="82"/>
      <c r="U59" s="81">
        <v>27864622</v>
      </c>
      <c r="V59" s="81">
        <v>7964</v>
      </c>
      <c r="W59" s="81">
        <v>679</v>
      </c>
      <c r="X59" s="81">
        <v>103022</v>
      </c>
      <c r="Y59" s="81">
        <v>98242</v>
      </c>
      <c r="Z59" s="81">
        <v>144557</v>
      </c>
      <c r="AA59" s="81">
        <v>35592</v>
      </c>
      <c r="AB59" s="81">
        <v>234758</v>
      </c>
      <c r="AC59" s="81">
        <v>0</v>
      </c>
      <c r="AD59" s="81">
        <v>38.85178496688016</v>
      </c>
      <c r="AE59" s="82"/>
      <c r="AF59" s="81">
        <v>303727774.15292847</v>
      </c>
      <c r="AG59" s="81">
        <v>12850908.397374479</v>
      </c>
      <c r="AH59" s="81">
        <v>79401719.924949199</v>
      </c>
      <c r="AI59" s="81">
        <v>640723480.94051254</v>
      </c>
      <c r="AJ59" s="81">
        <v>610985036.47937632</v>
      </c>
      <c r="AK59" s="81">
        <v>0</v>
      </c>
      <c r="AL59" s="81">
        <v>0</v>
      </c>
      <c r="AM59" s="81">
        <v>32197594.08000274</v>
      </c>
      <c r="AN59" s="81">
        <v>0</v>
      </c>
      <c r="AO59" s="81">
        <v>0</v>
      </c>
      <c r="AP59" s="82"/>
      <c r="AQ59" s="81">
        <v>7362</v>
      </c>
      <c r="AR59" s="81">
        <v>1714</v>
      </c>
      <c r="AS59" s="81">
        <v>0</v>
      </c>
      <c r="AT59" s="81">
        <v>2</v>
      </c>
      <c r="AU59" s="81">
        <v>0</v>
      </c>
      <c r="AV59" s="81">
        <v>1</v>
      </c>
      <c r="AW59" s="81" t="s">
        <v>564</v>
      </c>
      <c r="AX59" s="82"/>
      <c r="AY59" s="81">
        <v>34422.607000000004</v>
      </c>
      <c r="AZ59" s="81">
        <v>58370.84</v>
      </c>
      <c r="BA59" s="81">
        <v>0</v>
      </c>
      <c r="BB59" s="81">
        <v>123.7</v>
      </c>
      <c r="BC59" s="81">
        <v>0</v>
      </c>
      <c r="BD59" s="81">
        <v>2340</v>
      </c>
      <c r="BE59" s="81" t="s">
        <v>564</v>
      </c>
      <c r="BF59" s="82"/>
      <c r="BG59" s="81">
        <v>0</v>
      </c>
      <c r="BH59" s="81">
        <v>0</v>
      </c>
      <c r="BI59" s="81">
        <v>426.428</v>
      </c>
      <c r="BJ59" s="81">
        <v>0</v>
      </c>
      <c r="BK59" s="81">
        <v>70.896000000000001</v>
      </c>
      <c r="BL59" s="81">
        <v>0</v>
      </c>
      <c r="BM59" s="82"/>
      <c r="BN59" s="81">
        <v>0</v>
      </c>
      <c r="BO59" s="81">
        <v>0</v>
      </c>
      <c r="BP59" s="81">
        <v>10</v>
      </c>
      <c r="BQ59" s="81">
        <v>0</v>
      </c>
      <c r="BR59" s="81">
        <v>8</v>
      </c>
      <c r="BS59" s="81">
        <v>0</v>
      </c>
      <c r="BT59"/>
      <c r="BU59" s="80">
        <v>438.863</v>
      </c>
      <c r="BV59" s="80">
        <v>30.809000000000001</v>
      </c>
      <c r="BW59" s="80">
        <v>22.733000000000001</v>
      </c>
      <c r="BX59" s="80">
        <v>0</v>
      </c>
      <c r="BY59" s="80">
        <v>4.9189999999999996</v>
      </c>
      <c r="BZ59" s="80">
        <v>0</v>
      </c>
      <c r="CA59" s="80">
        <v>0</v>
      </c>
      <c r="CB59" s="80">
        <v>0</v>
      </c>
      <c r="CC59" s="80">
        <v>0</v>
      </c>
    </row>
    <row r="60" spans="1:81">
      <c r="A60" s="80" t="s">
        <v>1811</v>
      </c>
      <c r="B60" s="80">
        <v>31</v>
      </c>
      <c r="C60" s="80">
        <v>14</v>
      </c>
      <c r="D60" s="80">
        <v>2</v>
      </c>
      <c r="E60" s="80">
        <v>2017</v>
      </c>
      <c r="F60" s="80" t="s">
        <v>71</v>
      </c>
      <c r="G60" s="80" t="s">
        <v>1797</v>
      </c>
      <c r="H60" s="80" t="s">
        <v>1798</v>
      </c>
      <c r="I60" s="177"/>
      <c r="J60" s="81">
        <v>242.63132257186575</v>
      </c>
      <c r="K60" s="81">
        <v>16.45753284776745</v>
      </c>
      <c r="L60" s="81">
        <v>38.622643739841074</v>
      </c>
      <c r="M60" s="81">
        <v>373.0670970402241</v>
      </c>
      <c r="N60" s="81">
        <v>369.96509653884777</v>
      </c>
      <c r="O60" s="81">
        <v>243.90251019004521</v>
      </c>
      <c r="P60" s="81">
        <v>170.971969029728</v>
      </c>
      <c r="Q60" s="81">
        <v>15.991028358191141</v>
      </c>
      <c r="R60" s="81">
        <v>0</v>
      </c>
      <c r="S60" s="81">
        <v>34.399798980966935</v>
      </c>
      <c r="T60" s="82"/>
      <c r="U60" s="81">
        <v>28653935</v>
      </c>
      <c r="V60" s="81">
        <v>7964</v>
      </c>
      <c r="W60" s="81">
        <v>679</v>
      </c>
      <c r="X60" s="81">
        <v>103022</v>
      </c>
      <c r="Y60" s="81">
        <v>99243</v>
      </c>
      <c r="Z60" s="81">
        <v>145827</v>
      </c>
      <c r="AA60" s="81">
        <v>35413</v>
      </c>
      <c r="AB60" s="81">
        <v>234127</v>
      </c>
      <c r="AC60" s="81">
        <v>0</v>
      </c>
      <c r="AD60" s="81">
        <v>34.399798980966928</v>
      </c>
      <c r="AE60" s="82"/>
      <c r="AF60" s="81">
        <v>329694216.99773037</v>
      </c>
      <c r="AG60" s="81">
        <v>12660457.48358872</v>
      </c>
      <c r="AH60" s="81">
        <v>8307720.5865878547</v>
      </c>
      <c r="AI60" s="81">
        <v>636367309.90382147</v>
      </c>
      <c r="AJ60" s="81">
        <v>658596063.70273542</v>
      </c>
      <c r="AK60" s="81">
        <v>0</v>
      </c>
      <c r="AL60" s="81">
        <v>0</v>
      </c>
      <c r="AM60" s="81">
        <v>32161296.023086678</v>
      </c>
      <c r="AN60" s="81">
        <v>0</v>
      </c>
      <c r="AO60" s="81">
        <v>0</v>
      </c>
      <c r="AP60" s="82"/>
      <c r="AQ60" s="81">
        <v>7756</v>
      </c>
      <c r="AR60" s="81">
        <v>1805</v>
      </c>
      <c r="AS60" s="81">
        <v>0</v>
      </c>
      <c r="AT60" s="81">
        <v>2</v>
      </c>
      <c r="AU60" s="81">
        <v>0</v>
      </c>
      <c r="AV60" s="81">
        <v>1</v>
      </c>
      <c r="AW60" s="81" t="s">
        <v>564</v>
      </c>
      <c r="AX60" s="82"/>
      <c r="AY60" s="81">
        <v>36653.067000000003</v>
      </c>
      <c r="AZ60" s="81">
        <v>63568.639999999941</v>
      </c>
      <c r="BA60" s="81">
        <v>0</v>
      </c>
      <c r="BB60" s="81">
        <v>123.7</v>
      </c>
      <c r="BC60" s="81">
        <v>0</v>
      </c>
      <c r="BD60" s="81">
        <v>2340</v>
      </c>
      <c r="BE60" s="81" t="s">
        <v>564</v>
      </c>
      <c r="BF60" s="82"/>
      <c r="BG60" s="81">
        <v>0</v>
      </c>
      <c r="BH60" s="81">
        <v>0</v>
      </c>
      <c r="BI60" s="81">
        <v>418.23200000000003</v>
      </c>
      <c r="BJ60" s="81">
        <v>0</v>
      </c>
      <c r="BK60" s="81">
        <v>70.353999999999999</v>
      </c>
      <c r="BL60" s="81">
        <v>0</v>
      </c>
      <c r="BM60" s="82"/>
      <c r="BN60" s="81">
        <v>0</v>
      </c>
      <c r="BO60" s="81">
        <v>0</v>
      </c>
      <c r="BP60" s="81">
        <v>10</v>
      </c>
      <c r="BQ60" s="81">
        <v>0</v>
      </c>
      <c r="BR60" s="81">
        <v>8</v>
      </c>
      <c r="BS60" s="81">
        <v>0</v>
      </c>
      <c r="BT60"/>
      <c r="BU60" s="80">
        <v>431.86399999999998</v>
      </c>
      <c r="BV60" s="80">
        <v>29.684000000000001</v>
      </c>
      <c r="BW60" s="80">
        <v>22.05</v>
      </c>
      <c r="BX60" s="80">
        <v>0</v>
      </c>
      <c r="BY60" s="80">
        <v>4.9880000000000004</v>
      </c>
      <c r="BZ60" s="80">
        <v>0</v>
      </c>
      <c r="CA60" s="80">
        <v>0</v>
      </c>
      <c r="CB60" s="80">
        <v>0</v>
      </c>
      <c r="CC60" s="80">
        <v>0</v>
      </c>
    </row>
    <row r="61" spans="1:81">
      <c r="A61" s="80" t="s">
        <v>1812</v>
      </c>
      <c r="B61" s="80">
        <v>32</v>
      </c>
      <c r="C61" s="80">
        <v>15</v>
      </c>
      <c r="D61" s="80">
        <v>2</v>
      </c>
      <c r="E61" s="80">
        <v>2018</v>
      </c>
      <c r="F61" s="80" t="s">
        <v>93</v>
      </c>
      <c r="G61" s="80" t="s">
        <v>1797</v>
      </c>
      <c r="H61" s="80" t="s">
        <v>1798</v>
      </c>
      <c r="I61" s="177"/>
      <c r="J61" s="81">
        <v>189.94143195257317</v>
      </c>
      <c r="K61" s="81">
        <v>14.281030824840652</v>
      </c>
      <c r="L61" s="81">
        <v>35.970026087084825</v>
      </c>
      <c r="M61" s="81">
        <v>309.79630556264152</v>
      </c>
      <c r="N61" s="81">
        <v>231.50391894212561</v>
      </c>
      <c r="O61" s="81">
        <v>241.01211263919981</v>
      </c>
      <c r="P61" s="81">
        <v>168.36189528663357</v>
      </c>
      <c r="Q61" s="81">
        <v>14.793931203789478</v>
      </c>
      <c r="R61" s="81">
        <v>0</v>
      </c>
      <c r="S61" s="81">
        <v>32.585453562285366</v>
      </c>
      <c r="T61" s="82"/>
      <c r="U61" s="81">
        <v>29634759</v>
      </c>
      <c r="V61" s="81">
        <v>7964</v>
      </c>
      <c r="W61" s="81">
        <v>679</v>
      </c>
      <c r="X61" s="81">
        <v>103022</v>
      </c>
      <c r="Y61" s="81">
        <v>100217</v>
      </c>
      <c r="Z61" s="81">
        <v>146858</v>
      </c>
      <c r="AA61" s="81">
        <v>35223</v>
      </c>
      <c r="AB61" s="81">
        <v>233418</v>
      </c>
      <c r="AC61" s="81">
        <v>0</v>
      </c>
      <c r="AD61" s="81">
        <v>32.585453562285373</v>
      </c>
      <c r="AE61" s="82"/>
      <c r="AF61" s="81">
        <v>295610862.97954547</v>
      </c>
      <c r="AG61" s="81">
        <v>11197268.32087284</v>
      </c>
      <c r="AH61" s="81">
        <v>10387908.923503021</v>
      </c>
      <c r="AI61" s="81">
        <v>596913105.0404855</v>
      </c>
      <c r="AJ61" s="81">
        <v>557990642.86426139</v>
      </c>
      <c r="AK61" s="81">
        <v>0</v>
      </c>
      <c r="AL61" s="81">
        <v>0</v>
      </c>
      <c r="AM61" s="81">
        <v>32130246.96009165</v>
      </c>
      <c r="AN61" s="81">
        <v>0</v>
      </c>
      <c r="AO61" s="81">
        <v>0</v>
      </c>
      <c r="AP61" s="82"/>
      <c r="AQ61" s="81">
        <v>8159</v>
      </c>
      <c r="AR61" s="81">
        <v>1887</v>
      </c>
      <c r="AS61" s="81">
        <v>0</v>
      </c>
      <c r="AT61" s="81">
        <v>4</v>
      </c>
      <c r="AU61" s="81">
        <v>0</v>
      </c>
      <c r="AV61" s="81">
        <v>1</v>
      </c>
      <c r="AW61" s="81" t="s">
        <v>564</v>
      </c>
      <c r="AX61" s="82"/>
      <c r="AY61" s="81">
        <v>38976.987000000008</v>
      </c>
      <c r="AZ61" s="81">
        <v>65750.64</v>
      </c>
      <c r="BA61" s="81">
        <v>0</v>
      </c>
      <c r="BB61" s="81">
        <v>133</v>
      </c>
      <c r="BC61" s="81">
        <v>0</v>
      </c>
      <c r="BD61" s="81">
        <v>2340</v>
      </c>
      <c r="BE61" s="81" t="s">
        <v>564</v>
      </c>
      <c r="BF61" s="82"/>
      <c r="BG61" s="81">
        <v>0</v>
      </c>
      <c r="BH61" s="81">
        <v>0</v>
      </c>
      <c r="BI61" s="81">
        <v>421.94200000000001</v>
      </c>
      <c r="BJ61" s="81">
        <v>0</v>
      </c>
      <c r="BK61" s="81">
        <v>34.265999999999998</v>
      </c>
      <c r="BL61" s="81">
        <v>0</v>
      </c>
      <c r="BM61" s="82"/>
      <c r="BN61" s="81">
        <v>0</v>
      </c>
      <c r="BO61" s="81">
        <v>0</v>
      </c>
      <c r="BP61" s="81">
        <v>9</v>
      </c>
      <c r="BQ61" s="81">
        <v>0</v>
      </c>
      <c r="BR61" s="81">
        <v>6</v>
      </c>
      <c r="BS61" s="81">
        <v>0</v>
      </c>
      <c r="BT61"/>
      <c r="BU61" s="80">
        <v>429.71800000000002</v>
      </c>
      <c r="BV61" s="80">
        <v>0</v>
      </c>
      <c r="BW61" s="80">
        <v>21.710999999999999</v>
      </c>
      <c r="BX61" s="80">
        <v>0</v>
      </c>
      <c r="BY61" s="80">
        <v>4.7789999999999999</v>
      </c>
      <c r="BZ61" s="80">
        <v>0</v>
      </c>
      <c r="CA61" s="80">
        <v>0</v>
      </c>
      <c r="CB61" s="80">
        <v>0</v>
      </c>
      <c r="CC61" s="80">
        <v>0</v>
      </c>
    </row>
    <row r="62" spans="1:81">
      <c r="A62" s="80" t="s">
        <v>1813</v>
      </c>
      <c r="B62" s="80">
        <v>33</v>
      </c>
      <c r="C62" s="80">
        <v>16</v>
      </c>
      <c r="D62" s="80">
        <v>2</v>
      </c>
      <c r="E62" s="80">
        <v>2019</v>
      </c>
      <c r="F62" s="80" t="s">
        <v>73</v>
      </c>
      <c r="G62" s="80" t="s">
        <v>1797</v>
      </c>
      <c r="H62" s="80" t="s">
        <v>1798</v>
      </c>
      <c r="I62" s="177"/>
      <c r="J62" s="81">
        <v>195.24270986929457</v>
      </c>
      <c r="K62" s="81">
        <v>13.454900762173086</v>
      </c>
      <c r="L62" s="81">
        <v>36.592603445336849</v>
      </c>
      <c r="M62" s="81">
        <v>393.79500131257333</v>
      </c>
      <c r="N62" s="81">
        <v>288.39538808298153</v>
      </c>
      <c r="O62" s="81">
        <v>236.07799268795335</v>
      </c>
      <c r="P62" s="81">
        <v>167.76772863318038</v>
      </c>
      <c r="Q62" s="81">
        <v>14.34581264562596</v>
      </c>
      <c r="R62" s="81">
        <v>0</v>
      </c>
      <c r="S62" s="81">
        <v>27.519020843085176</v>
      </c>
      <c r="T62" s="82"/>
      <c r="U62" s="81">
        <v>31170844</v>
      </c>
      <c r="V62" s="81">
        <v>7964</v>
      </c>
      <c r="W62" s="81">
        <v>679</v>
      </c>
      <c r="X62" s="81">
        <v>103022</v>
      </c>
      <c r="Y62" s="81">
        <v>100986</v>
      </c>
      <c r="Z62" s="81">
        <v>147801</v>
      </c>
      <c r="AA62" s="81">
        <v>34836</v>
      </c>
      <c r="AB62" s="81">
        <v>232476</v>
      </c>
      <c r="AC62" s="81">
        <v>0</v>
      </c>
      <c r="AD62" s="81">
        <v>27.51902084308518</v>
      </c>
      <c r="AE62" s="82"/>
      <c r="AF62" s="81">
        <v>290329566.4471575</v>
      </c>
      <c r="AG62" s="81">
        <v>10852999.765644301</v>
      </c>
      <c r="AH62" s="81">
        <v>10843946.88884894</v>
      </c>
      <c r="AI62" s="81">
        <v>668065960.2803148</v>
      </c>
      <c r="AJ62" s="81">
        <v>605934438.70136786</v>
      </c>
      <c r="AK62" s="81">
        <v>0</v>
      </c>
      <c r="AL62" s="81">
        <v>0</v>
      </c>
      <c r="AM62" s="81">
        <v>31661481.121608987</v>
      </c>
      <c r="AN62" s="81">
        <v>0</v>
      </c>
      <c r="AO62" s="81">
        <v>0</v>
      </c>
      <c r="AP62" s="82"/>
      <c r="AQ62" s="81">
        <v>8642</v>
      </c>
      <c r="AR62" s="81">
        <v>1966</v>
      </c>
      <c r="AS62" s="81">
        <v>0</v>
      </c>
      <c r="AT62" s="81">
        <v>4</v>
      </c>
      <c r="AU62" s="81">
        <v>0</v>
      </c>
      <c r="AV62" s="81">
        <v>1</v>
      </c>
      <c r="AW62" s="81" t="s">
        <v>564</v>
      </c>
      <c r="AX62" s="82"/>
      <c r="AY62" s="81">
        <v>41573.227000000094</v>
      </c>
      <c r="AZ62" s="81">
        <v>69173.140000000043</v>
      </c>
      <c r="BA62" s="81">
        <v>0</v>
      </c>
      <c r="BB62" s="81">
        <v>132.69999999999999</v>
      </c>
      <c r="BC62" s="81">
        <v>0</v>
      </c>
      <c r="BD62" s="81">
        <v>2340</v>
      </c>
      <c r="BE62" s="81" t="s">
        <v>564</v>
      </c>
      <c r="BF62" s="82"/>
      <c r="BG62" s="81">
        <v>0</v>
      </c>
      <c r="BH62" s="81">
        <v>0</v>
      </c>
      <c r="BI62" s="81">
        <v>398.31299999999999</v>
      </c>
      <c r="BJ62" s="81">
        <v>0</v>
      </c>
      <c r="BK62" s="81">
        <v>37.223999999999997</v>
      </c>
      <c r="BL62" s="81">
        <v>0</v>
      </c>
      <c r="BM62" s="82"/>
      <c r="BN62" s="81">
        <v>0</v>
      </c>
      <c r="BO62" s="81">
        <v>0</v>
      </c>
      <c r="BP62" s="81">
        <v>9</v>
      </c>
      <c r="BQ62" s="81">
        <v>0</v>
      </c>
      <c r="BR62" s="81">
        <v>7</v>
      </c>
      <c r="BS62" s="81">
        <v>0</v>
      </c>
      <c r="BT62"/>
      <c r="BU62" s="80">
        <v>398.79599999999999</v>
      </c>
      <c r="BV62" s="80">
        <v>10.686999999999999</v>
      </c>
      <c r="BW62" s="80">
        <v>21.283000000000001</v>
      </c>
      <c r="BX62" s="80">
        <v>0</v>
      </c>
      <c r="BY62" s="80">
        <v>4.7709999999999999</v>
      </c>
      <c r="BZ62" s="80">
        <v>0</v>
      </c>
      <c r="CA62" s="80">
        <v>0</v>
      </c>
      <c r="CB62" s="80">
        <v>0</v>
      </c>
      <c r="CC62" s="80">
        <v>0</v>
      </c>
    </row>
    <row r="63" spans="1:81">
      <c r="A63" s="80" t="s">
        <v>1814</v>
      </c>
      <c r="B63" s="80">
        <v>34</v>
      </c>
      <c r="C63" s="80">
        <v>17</v>
      </c>
      <c r="D63" s="80">
        <v>2</v>
      </c>
      <c r="E63" s="80">
        <v>2020</v>
      </c>
      <c r="F63" s="80" t="s">
        <v>218</v>
      </c>
      <c r="G63" s="80" t="s">
        <v>1797</v>
      </c>
      <c r="H63" s="80" t="s">
        <v>1798</v>
      </c>
      <c r="I63" s="177"/>
      <c r="J63" s="81">
        <v>190.6522128646906</v>
      </c>
      <c r="K63" s="81">
        <v>15.767351045169514</v>
      </c>
      <c r="L63" s="81">
        <v>36.712923708248852</v>
      </c>
      <c r="M63" s="81">
        <v>366.87271307339046</v>
      </c>
      <c r="N63" s="81">
        <v>281.99807963906505</v>
      </c>
      <c r="O63" s="81">
        <v>207.53184619310534</v>
      </c>
      <c r="P63" s="81">
        <v>155.50841559427712</v>
      </c>
      <c r="Q63" s="81">
        <v>13.658700647899574</v>
      </c>
      <c r="R63" s="81">
        <v>0</v>
      </c>
      <c r="S63" s="81">
        <v>23.054381373442752</v>
      </c>
      <c r="T63" s="82"/>
      <c r="U63" s="81">
        <v>29240396</v>
      </c>
      <c r="V63" s="81">
        <v>8041</v>
      </c>
      <c r="W63" s="81">
        <v>1105</v>
      </c>
      <c r="X63" s="81">
        <v>108375</v>
      </c>
      <c r="Y63" s="81">
        <v>101854</v>
      </c>
      <c r="Z63" s="81">
        <v>148297</v>
      </c>
      <c r="AA63" s="81">
        <v>35083</v>
      </c>
      <c r="AB63" s="81">
        <v>231648</v>
      </c>
      <c r="AC63" s="81">
        <v>0</v>
      </c>
      <c r="AD63" s="81">
        <v>23.054381373442752</v>
      </c>
      <c r="AE63" s="82"/>
      <c r="AF63" s="81">
        <v>279724396.94934618</v>
      </c>
      <c r="AG63" s="81">
        <v>11605787.761164727</v>
      </c>
      <c r="AH63" s="81">
        <v>9078404.2606351618</v>
      </c>
      <c r="AI63" s="81">
        <v>592054254.74445808</v>
      </c>
      <c r="AJ63" s="81">
        <v>581039966.12210214</v>
      </c>
      <c r="AK63" s="81"/>
      <c r="AL63" s="81"/>
      <c r="AM63" s="81">
        <v>30232637.662959006</v>
      </c>
      <c r="AN63" s="81"/>
      <c r="AO63" s="81"/>
      <c r="AP63" s="82"/>
      <c r="AQ63" s="81">
        <v>9121</v>
      </c>
      <c r="AR63" s="81">
        <v>2013</v>
      </c>
      <c r="AS63" s="81">
        <v>0</v>
      </c>
      <c r="AT63" s="81">
        <v>4</v>
      </c>
      <c r="AU63" s="81">
        <v>0</v>
      </c>
      <c r="AV63" s="81">
        <v>1</v>
      </c>
      <c r="AW63" s="81">
        <v>0</v>
      </c>
      <c r="AX63" s="82"/>
      <c r="AY63" s="81">
        <v>44299.835000000181</v>
      </c>
      <c r="AZ63" s="81">
        <v>72906.339999999953</v>
      </c>
      <c r="BA63" s="81">
        <v>0</v>
      </c>
      <c r="BB63" s="81">
        <v>132.69999999999999</v>
      </c>
      <c r="BC63" s="81">
        <v>0</v>
      </c>
      <c r="BD63" s="81">
        <v>2340</v>
      </c>
      <c r="BE63" s="81">
        <v>0</v>
      </c>
      <c r="BF63" s="82"/>
      <c r="BG63" s="81">
        <v>0</v>
      </c>
      <c r="BH63" s="81">
        <v>0</v>
      </c>
      <c r="BI63" s="81">
        <v>387.67700000000002</v>
      </c>
      <c r="BJ63" s="81">
        <v>0</v>
      </c>
      <c r="BK63" s="81">
        <v>55.456999999999994</v>
      </c>
      <c r="BL63" s="81">
        <v>0</v>
      </c>
      <c r="BM63" s="82"/>
      <c r="BN63" s="81">
        <v>0</v>
      </c>
      <c r="BO63" s="81">
        <v>0</v>
      </c>
      <c r="BP63" s="81">
        <v>8</v>
      </c>
      <c r="BQ63" s="81">
        <v>0</v>
      </c>
      <c r="BR63" s="81">
        <v>7</v>
      </c>
      <c r="BS63" s="81">
        <v>0</v>
      </c>
      <c r="BT63"/>
      <c r="BU63" s="80">
        <v>389.42200000000003</v>
      </c>
      <c r="BV63" s="80">
        <v>28.122</v>
      </c>
      <c r="BW63" s="80">
        <v>21.03</v>
      </c>
      <c r="BX63" s="80">
        <v>0</v>
      </c>
      <c r="BY63" s="80">
        <v>4.5599999999999996</v>
      </c>
      <c r="BZ63" s="80">
        <v>0</v>
      </c>
      <c r="CA63" s="80">
        <v>0</v>
      </c>
      <c r="CB63" s="80">
        <v>0</v>
      </c>
      <c r="CC63" s="80">
        <v>0</v>
      </c>
    </row>
    <row r="64" spans="1:81">
      <c r="A64" s="80" t="s">
        <v>1815</v>
      </c>
      <c r="B64" s="80">
        <v>34</v>
      </c>
      <c r="C64" s="80">
        <v>18</v>
      </c>
      <c r="D64" s="80">
        <v>2</v>
      </c>
      <c r="E64" s="80">
        <v>2021</v>
      </c>
      <c r="F64" s="80" t="s">
        <v>75</v>
      </c>
      <c r="G64" s="174" t="s">
        <v>1797</v>
      </c>
      <c r="H64" s="80" t="s">
        <v>1798</v>
      </c>
      <c r="I64" s="177"/>
      <c r="J64" s="81">
        <v>142.54616640686498</v>
      </c>
      <c r="K64" s="81">
        <v>15.681916967525622</v>
      </c>
      <c r="L64" s="81">
        <v>33.238219093171516</v>
      </c>
      <c r="M64" s="81">
        <v>316.44380658954492</v>
      </c>
      <c r="N64" s="81">
        <v>226.10130187352877</v>
      </c>
      <c r="O64" s="81">
        <v>202.56948568901399</v>
      </c>
      <c r="P64" s="81">
        <v>159.37157030276373</v>
      </c>
      <c r="Q64" s="81">
        <v>13.743134656628898</v>
      </c>
      <c r="R64" s="81">
        <v>0</v>
      </c>
      <c r="S64" s="81">
        <v>27.79891524725176</v>
      </c>
      <c r="T64" s="82"/>
      <c r="U64" s="81">
        <v>28784592</v>
      </c>
      <c r="V64" s="81">
        <v>8041</v>
      </c>
      <c r="W64" s="81">
        <v>1105</v>
      </c>
      <c r="X64" s="81">
        <v>108375</v>
      </c>
      <c r="Y64" s="81">
        <v>102415</v>
      </c>
      <c r="Z64" s="81">
        <v>149048</v>
      </c>
      <c r="AA64" s="81">
        <v>35063</v>
      </c>
      <c r="AB64" s="81">
        <v>230316</v>
      </c>
      <c r="AC64" s="81">
        <v>0</v>
      </c>
      <c r="AD64" s="81">
        <v>27.79891524725176</v>
      </c>
      <c r="AE64" s="82"/>
      <c r="AF64" s="81">
        <v>209944609.72226793</v>
      </c>
      <c r="AG64" s="81">
        <v>12145553.335973794</v>
      </c>
      <c r="AH64" s="81">
        <v>10067997.728050133</v>
      </c>
      <c r="AI64" s="81">
        <v>630749606.55328059</v>
      </c>
      <c r="AJ64" s="81">
        <v>560900498.23148036</v>
      </c>
      <c r="AK64" s="81">
        <v>0</v>
      </c>
      <c r="AL64" s="81">
        <v>0</v>
      </c>
      <c r="AM64" s="81">
        <v>30232173.584341936</v>
      </c>
      <c r="AN64" s="81">
        <v>0</v>
      </c>
      <c r="AO64" s="81">
        <v>0</v>
      </c>
      <c r="AP64" s="82"/>
      <c r="AQ64" s="81">
        <v>9573</v>
      </c>
      <c r="AR64" s="81">
        <v>2030</v>
      </c>
      <c r="AS64" s="81">
        <v>0</v>
      </c>
      <c r="AT64" s="81">
        <v>4</v>
      </c>
      <c r="AU64" s="81">
        <v>0</v>
      </c>
      <c r="AV64" s="81">
        <v>1</v>
      </c>
      <c r="AW64" s="81"/>
      <c r="AX64" s="82"/>
      <c r="AY64" s="81">
        <v>46921.855000000287</v>
      </c>
      <c r="AZ64" s="81">
        <v>73616.539999999979</v>
      </c>
      <c r="BA64" s="81">
        <v>0</v>
      </c>
      <c r="BB64" s="81">
        <v>132.69999999999999</v>
      </c>
      <c r="BC64" s="81">
        <v>0</v>
      </c>
      <c r="BD64" s="81">
        <v>2340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1816</v>
      </c>
      <c r="B65" s="80">
        <v>34</v>
      </c>
      <c r="C65" s="80">
        <v>19</v>
      </c>
      <c r="D65" s="80">
        <v>2</v>
      </c>
      <c r="E65" s="80">
        <v>2022</v>
      </c>
      <c r="F65" s="80" t="s">
        <v>568</v>
      </c>
      <c r="G65" s="174" t="s">
        <v>1797</v>
      </c>
      <c r="H65" s="80" t="s">
        <v>1798</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10106</v>
      </c>
      <c r="AR65" s="81">
        <v>2044</v>
      </c>
      <c r="AS65" s="81">
        <v>0</v>
      </c>
      <c r="AT65" s="81">
        <v>4</v>
      </c>
      <c r="AU65" s="81">
        <v>0</v>
      </c>
      <c r="AV65" s="81">
        <v>1</v>
      </c>
      <c r="AW65" s="81"/>
      <c r="AX65" s="82"/>
      <c r="AY65" s="81">
        <v>50100.545000000449</v>
      </c>
      <c r="AZ65" s="81">
        <v>74288.639999999999</v>
      </c>
      <c r="BA65" s="81">
        <v>0</v>
      </c>
      <c r="BB65" s="81">
        <v>132.69999999999999</v>
      </c>
      <c r="BC65" s="81">
        <v>0</v>
      </c>
      <c r="BD65" s="81">
        <v>2340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1817</v>
      </c>
      <c r="B66" s="80">
        <v>69</v>
      </c>
      <c r="C66" s="80">
        <v>1</v>
      </c>
      <c r="D66" s="80">
        <v>5</v>
      </c>
      <c r="E66" s="80">
        <v>1990</v>
      </c>
      <c r="F66" s="80" t="s">
        <v>562</v>
      </c>
      <c r="G66" s="80" t="s">
        <v>1818</v>
      </c>
      <c r="H66" s="80" t="s">
        <v>1819</v>
      </c>
      <c r="I66" s="177"/>
      <c r="J66" s="81">
        <v>60.004154572468416</v>
      </c>
      <c r="K66" s="81">
        <v>72.712073408698132</v>
      </c>
      <c r="L66" s="81">
        <v>6.130465775996778</v>
      </c>
      <c r="M66" s="81">
        <v>827.7798538432894</v>
      </c>
      <c r="N66" s="81">
        <v>223.75245083762289</v>
      </c>
      <c r="O66" s="81">
        <v>140.66704370506523</v>
      </c>
      <c r="P66" s="81">
        <v>97.985638404235203</v>
      </c>
      <c r="Q66" s="81">
        <v>12.664286826237543</v>
      </c>
      <c r="R66" s="81">
        <v>0</v>
      </c>
      <c r="S66" s="81">
        <v>15.925950678702479</v>
      </c>
      <c r="T66" s="82"/>
      <c r="U66" s="81">
        <v>14967774</v>
      </c>
      <c r="V66" s="81">
        <v>27918</v>
      </c>
      <c r="W66" s="81">
        <v>56</v>
      </c>
      <c r="X66" s="81">
        <v>345282</v>
      </c>
      <c r="Y66" s="81">
        <v>97950</v>
      </c>
      <c r="Z66" s="81">
        <v>57858</v>
      </c>
      <c r="AA66" s="81">
        <v>23792</v>
      </c>
      <c r="AB66" s="81">
        <v>205625</v>
      </c>
      <c r="AC66" s="81">
        <v>0</v>
      </c>
      <c r="AD66" s="81">
        <v>15.925950678702479</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1820</v>
      </c>
      <c r="B67" s="80">
        <v>70</v>
      </c>
      <c r="C67" s="80">
        <v>2</v>
      </c>
      <c r="D67" s="80">
        <v>5</v>
      </c>
      <c r="E67" s="80">
        <v>2005</v>
      </c>
      <c r="F67" s="80" t="s">
        <v>565</v>
      </c>
      <c r="G67" s="80" t="s">
        <v>1818</v>
      </c>
      <c r="H67" s="80" t="s">
        <v>1819</v>
      </c>
      <c r="I67" s="177"/>
      <c r="J67" s="81">
        <v>26.820537213501851</v>
      </c>
      <c r="K67" s="81">
        <v>37.255092037413597</v>
      </c>
      <c r="L67" s="81">
        <v>3.330098920477377</v>
      </c>
      <c r="M67" s="81">
        <v>1648.438762491028</v>
      </c>
      <c r="N67" s="81">
        <v>305.41279437070892</v>
      </c>
      <c r="O67" s="81">
        <v>116.48519777991129</v>
      </c>
      <c r="P67" s="81">
        <v>54.515741090598993</v>
      </c>
      <c r="Q67" s="81">
        <v>11.55896649811176</v>
      </c>
      <c r="R67" s="81">
        <v>0</v>
      </c>
      <c r="S67" s="81">
        <v>12.630306134168015</v>
      </c>
      <c r="T67" s="82"/>
      <c r="U67" s="81">
        <v>3408260</v>
      </c>
      <c r="V67" s="81">
        <v>17459</v>
      </c>
      <c r="W67" s="81">
        <v>40</v>
      </c>
      <c r="X67" s="81">
        <v>392575</v>
      </c>
      <c r="Y67" s="81">
        <v>115391</v>
      </c>
      <c r="Z67" s="81">
        <v>55443</v>
      </c>
      <c r="AA67" s="81">
        <v>10841</v>
      </c>
      <c r="AB67" s="81">
        <v>196198</v>
      </c>
      <c r="AC67" s="81">
        <v>0</v>
      </c>
      <c r="AD67" s="81">
        <v>12.630306134168015</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1821</v>
      </c>
      <c r="B68" s="80">
        <v>71</v>
      </c>
      <c r="C68" s="80">
        <v>3</v>
      </c>
      <c r="D68" s="80">
        <v>5</v>
      </c>
      <c r="E68" s="80">
        <v>2006</v>
      </c>
      <c r="F68" s="80" t="s">
        <v>566</v>
      </c>
      <c r="G68" s="80" t="s">
        <v>1818</v>
      </c>
      <c r="H68" s="80" t="s">
        <v>1819</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1822</v>
      </c>
      <c r="B69" s="80">
        <v>72</v>
      </c>
      <c r="C69" s="80">
        <v>4</v>
      </c>
      <c r="D69" s="80">
        <v>5</v>
      </c>
      <c r="E69" s="80">
        <v>2007</v>
      </c>
      <c r="F69" s="80" t="s">
        <v>567</v>
      </c>
      <c r="G69" s="80" t="s">
        <v>1818</v>
      </c>
      <c r="H69" s="80" t="s">
        <v>1819</v>
      </c>
      <c r="I69" s="177"/>
      <c r="J69" s="81">
        <v>25.43030203514741</v>
      </c>
      <c r="K69" s="81">
        <v>47.398752752911157</v>
      </c>
      <c r="L69" s="81">
        <v>11.27350274133012</v>
      </c>
      <c r="M69" s="81">
        <v>1754.3743253937064</v>
      </c>
      <c r="N69" s="81">
        <v>326.00488579753494</v>
      </c>
      <c r="O69" s="81">
        <v>109.2703169875614</v>
      </c>
      <c r="P69" s="81">
        <v>50.978203579901248</v>
      </c>
      <c r="Q69" s="81">
        <v>12.229219393519866</v>
      </c>
      <c r="R69" s="81">
        <v>0</v>
      </c>
      <c r="S69" s="81">
        <v>17.925290456658161</v>
      </c>
      <c r="T69" s="82"/>
      <c r="U69" s="81">
        <v>2797031</v>
      </c>
      <c r="V69" s="81">
        <v>19998</v>
      </c>
      <c r="W69" s="81">
        <v>101</v>
      </c>
      <c r="X69" s="81">
        <v>447527</v>
      </c>
      <c r="Y69" s="81">
        <v>117351</v>
      </c>
      <c r="Z69" s="81">
        <v>54066</v>
      </c>
      <c r="AA69" s="81">
        <v>9983</v>
      </c>
      <c r="AB69" s="81">
        <v>196597</v>
      </c>
      <c r="AC69" s="81">
        <v>0</v>
      </c>
      <c r="AD69" s="81">
        <v>17.925290456658161</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1823</v>
      </c>
      <c r="B70" s="80">
        <v>73</v>
      </c>
      <c r="C70" s="80">
        <v>5</v>
      </c>
      <c r="D70" s="80">
        <v>5</v>
      </c>
      <c r="E70" s="80">
        <v>2008</v>
      </c>
      <c r="F70" s="80" t="s">
        <v>84</v>
      </c>
      <c r="G70" s="80" t="s">
        <v>1818</v>
      </c>
      <c r="H70" s="80" t="s">
        <v>1819</v>
      </c>
      <c r="I70" s="177"/>
      <c r="J70" s="81">
        <v>17.736969860131765</v>
      </c>
      <c r="K70" s="81">
        <v>37.599555122381418</v>
      </c>
      <c r="L70" s="81">
        <v>10.088361285852349</v>
      </c>
      <c r="M70" s="81">
        <v>1750.685354920377</v>
      </c>
      <c r="N70" s="81">
        <v>320.10154502037858</v>
      </c>
      <c r="O70" s="81">
        <v>102.68128670142588</v>
      </c>
      <c r="P70" s="81">
        <v>48.318758655038785</v>
      </c>
      <c r="Q70" s="81">
        <v>11.982372849204664</v>
      </c>
      <c r="R70" s="81">
        <v>0</v>
      </c>
      <c r="S70" s="81">
        <v>21.626710809026996</v>
      </c>
      <c r="T70" s="82"/>
      <c r="U70" s="81">
        <v>2487856</v>
      </c>
      <c r="V70" s="81">
        <v>19998</v>
      </c>
      <c r="W70" s="81">
        <v>101</v>
      </c>
      <c r="X70" s="81">
        <v>447527</v>
      </c>
      <c r="Y70" s="81">
        <v>117204</v>
      </c>
      <c r="Z70" s="81">
        <v>52589</v>
      </c>
      <c r="AA70" s="81">
        <v>9473</v>
      </c>
      <c r="AB70" s="81">
        <v>195794</v>
      </c>
      <c r="AC70" s="81">
        <v>0</v>
      </c>
      <c r="AD70" s="81">
        <v>21.626710809026996</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1824</v>
      </c>
      <c r="B71" s="80">
        <v>74</v>
      </c>
      <c r="C71" s="80">
        <v>6</v>
      </c>
      <c r="D71" s="80">
        <v>5</v>
      </c>
      <c r="E71" s="80">
        <v>2009</v>
      </c>
      <c r="F71" s="80" t="s">
        <v>85</v>
      </c>
      <c r="G71" s="80" t="s">
        <v>1818</v>
      </c>
      <c r="H71" s="80" t="s">
        <v>1819</v>
      </c>
      <c r="I71" s="177"/>
      <c r="J71" s="81">
        <v>19.954692145905998</v>
      </c>
      <c r="K71" s="81">
        <v>28.2513531868331</v>
      </c>
      <c r="L71" s="81">
        <v>10.264550716894327</v>
      </c>
      <c r="M71" s="81">
        <v>1443.4543293092993</v>
      </c>
      <c r="N71" s="81">
        <v>292.12944155424907</v>
      </c>
      <c r="O71" s="81">
        <v>102.33531266731215</v>
      </c>
      <c r="P71" s="81">
        <v>45.754519392991959</v>
      </c>
      <c r="Q71" s="81">
        <v>11.425284696564733</v>
      </c>
      <c r="R71" s="81">
        <v>0</v>
      </c>
      <c r="S71" s="81">
        <v>23.77648785671844</v>
      </c>
      <c r="T71" s="82"/>
      <c r="U71" s="81">
        <v>2465072</v>
      </c>
      <c r="V71" s="81">
        <v>17324</v>
      </c>
      <c r="W71" s="81">
        <v>99</v>
      </c>
      <c r="X71" s="81">
        <v>421627</v>
      </c>
      <c r="Y71" s="81">
        <v>117209</v>
      </c>
      <c r="Z71" s="81">
        <v>51733</v>
      </c>
      <c r="AA71" s="81">
        <v>9209</v>
      </c>
      <c r="AB71" s="81">
        <v>195980</v>
      </c>
      <c r="AC71" s="81">
        <v>0</v>
      </c>
      <c r="AD71" s="81">
        <v>23.77648785671844</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0</v>
      </c>
      <c r="BJ71" s="81">
        <v>18.649999999999999</v>
      </c>
      <c r="BK71" s="81">
        <v>385.38999999999993</v>
      </c>
      <c r="BL71" s="81">
        <v>0</v>
      </c>
      <c r="BM71" s="82"/>
      <c r="BN71" s="81">
        <v>0</v>
      </c>
      <c r="BO71" s="81">
        <v>0</v>
      </c>
      <c r="BP71" s="81">
        <v>0</v>
      </c>
      <c r="BQ71" s="81">
        <v>4</v>
      </c>
      <c r="BR71" s="81">
        <v>42</v>
      </c>
      <c r="BS71" s="81">
        <v>0</v>
      </c>
      <c r="BT71"/>
      <c r="BU71" s="80"/>
      <c r="BV71" s="80"/>
      <c r="BW71" s="80"/>
      <c r="BX71" s="80"/>
      <c r="BY71" s="80"/>
      <c r="BZ71" s="80"/>
      <c r="CA71" s="80"/>
      <c r="CB71" s="80"/>
      <c r="CC71" s="80"/>
    </row>
    <row r="72" spans="1:81">
      <c r="A72" s="80" t="s">
        <v>1825</v>
      </c>
      <c r="B72" s="80">
        <v>75</v>
      </c>
      <c r="C72" s="80">
        <v>7</v>
      </c>
      <c r="D72" s="80">
        <v>5</v>
      </c>
      <c r="E72" s="80">
        <v>2010</v>
      </c>
      <c r="F72" s="80" t="s">
        <v>86</v>
      </c>
      <c r="G72" s="80" t="s">
        <v>1818</v>
      </c>
      <c r="H72" s="80" t="s">
        <v>1819</v>
      </c>
      <c r="I72" s="177"/>
      <c r="J72" s="81">
        <v>17.534232604766046</v>
      </c>
      <c r="K72" s="81">
        <v>25.326232735239302</v>
      </c>
      <c r="L72" s="81">
        <v>9.5876326012725936</v>
      </c>
      <c r="M72" s="81">
        <v>1460.2456321989546</v>
      </c>
      <c r="N72" s="81">
        <v>298.944717614284</v>
      </c>
      <c r="O72" s="81">
        <v>100.43642861406724</v>
      </c>
      <c r="P72" s="81">
        <v>44.979882484629641</v>
      </c>
      <c r="Q72" s="81">
        <v>12.019436960922686</v>
      </c>
      <c r="R72" s="81">
        <v>0</v>
      </c>
      <c r="S72" s="81">
        <v>33.96307120645195</v>
      </c>
      <c r="T72" s="82"/>
      <c r="U72" s="81">
        <v>2315329</v>
      </c>
      <c r="V72" s="81">
        <v>17324</v>
      </c>
      <c r="W72" s="81">
        <v>99</v>
      </c>
      <c r="X72" s="81">
        <v>421627</v>
      </c>
      <c r="Y72" s="81">
        <v>118313</v>
      </c>
      <c r="Z72" s="81">
        <v>51009</v>
      </c>
      <c r="AA72" s="81">
        <v>8827</v>
      </c>
      <c r="AB72" s="81">
        <v>197554</v>
      </c>
      <c r="AC72" s="81">
        <v>0</v>
      </c>
      <c r="AD72" s="81">
        <v>33.96307120645195</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0</v>
      </c>
      <c r="BJ72" s="81">
        <v>2.339</v>
      </c>
      <c r="BK72" s="81">
        <v>397.93599999999998</v>
      </c>
      <c r="BL72" s="81">
        <v>0</v>
      </c>
      <c r="BM72" s="82"/>
      <c r="BN72" s="81">
        <v>0</v>
      </c>
      <c r="BO72" s="81">
        <v>0</v>
      </c>
      <c r="BP72" s="81">
        <v>0</v>
      </c>
      <c r="BQ72" s="81">
        <v>3</v>
      </c>
      <c r="BR72" s="81">
        <v>48</v>
      </c>
      <c r="BS72" s="81">
        <v>0</v>
      </c>
      <c r="BT72"/>
      <c r="BU72" s="80">
        <v>374.97500000000002</v>
      </c>
      <c r="BV72" s="80">
        <v>25.3</v>
      </c>
      <c r="BW72" s="80">
        <v>0</v>
      </c>
      <c r="BX72" s="80">
        <v>0</v>
      </c>
      <c r="BY72" s="80">
        <v>0</v>
      </c>
      <c r="BZ72" s="80">
        <v>0</v>
      </c>
      <c r="CA72" s="80">
        <v>0</v>
      </c>
      <c r="CB72" s="80">
        <v>0</v>
      </c>
      <c r="CC72" s="80">
        <v>0</v>
      </c>
    </row>
    <row r="73" spans="1:81">
      <c r="A73" s="80" t="s">
        <v>1826</v>
      </c>
      <c r="B73" s="80">
        <v>76</v>
      </c>
      <c r="C73" s="80">
        <v>8</v>
      </c>
      <c r="D73" s="80">
        <v>5</v>
      </c>
      <c r="E73" s="80">
        <v>2011</v>
      </c>
      <c r="F73" s="80" t="s">
        <v>87</v>
      </c>
      <c r="G73" s="80" t="s">
        <v>1818</v>
      </c>
      <c r="H73" s="80" t="s">
        <v>1819</v>
      </c>
      <c r="I73" s="177"/>
      <c r="J73" s="81">
        <v>23.953120922818233</v>
      </c>
      <c r="K73" s="81">
        <v>38.233780099453959</v>
      </c>
      <c r="L73" s="81">
        <v>4.2274601822346005</v>
      </c>
      <c r="M73" s="81">
        <v>1856.8790743410095</v>
      </c>
      <c r="N73" s="81">
        <v>352.45682547236868</v>
      </c>
      <c r="O73" s="81">
        <v>97.649473367023802</v>
      </c>
      <c r="P73" s="81">
        <v>43.976941655659843</v>
      </c>
      <c r="Q73" s="81">
        <v>14.077419252102402</v>
      </c>
      <c r="R73" s="81">
        <v>0</v>
      </c>
      <c r="S73" s="81">
        <v>31.956742729030406</v>
      </c>
      <c r="T73" s="82"/>
      <c r="U73" s="81">
        <v>2971762</v>
      </c>
      <c r="V73" s="81">
        <v>17324</v>
      </c>
      <c r="W73" s="81">
        <v>99</v>
      </c>
      <c r="X73" s="81">
        <v>421627</v>
      </c>
      <c r="Y73" s="81">
        <v>120762</v>
      </c>
      <c r="Z73" s="81">
        <v>50671</v>
      </c>
      <c r="AA73" s="81">
        <v>8887</v>
      </c>
      <c r="AB73" s="81">
        <v>200595</v>
      </c>
      <c r="AC73" s="81">
        <v>0</v>
      </c>
      <c r="AD73" s="81">
        <v>31.956742729030406</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0</v>
      </c>
      <c r="BJ73" s="81">
        <v>10.445</v>
      </c>
      <c r="BK73" s="81">
        <v>319.55999999999989</v>
      </c>
      <c r="BL73" s="81">
        <v>0</v>
      </c>
      <c r="BM73" s="82"/>
      <c r="BN73" s="81">
        <v>0</v>
      </c>
      <c r="BO73" s="81">
        <v>0</v>
      </c>
      <c r="BP73" s="81">
        <v>0</v>
      </c>
      <c r="BQ73" s="81">
        <v>5</v>
      </c>
      <c r="BR73" s="81">
        <v>47</v>
      </c>
      <c r="BS73" s="81">
        <v>0</v>
      </c>
      <c r="BT73"/>
      <c r="BU73" s="80">
        <v>330.005</v>
      </c>
      <c r="BV73" s="80">
        <v>0</v>
      </c>
      <c r="BW73" s="80">
        <v>0</v>
      </c>
      <c r="BX73" s="80">
        <v>0</v>
      </c>
      <c r="BY73" s="80">
        <v>0</v>
      </c>
      <c r="BZ73" s="80">
        <v>0</v>
      </c>
      <c r="CA73" s="80">
        <v>0</v>
      </c>
      <c r="CB73" s="80">
        <v>0</v>
      </c>
      <c r="CC73" s="80">
        <v>0</v>
      </c>
    </row>
    <row r="74" spans="1:81">
      <c r="A74" s="80" t="s">
        <v>1827</v>
      </c>
      <c r="B74" s="80">
        <v>77</v>
      </c>
      <c r="C74" s="80">
        <v>9</v>
      </c>
      <c r="D74" s="80">
        <v>5</v>
      </c>
      <c r="E74" s="80">
        <v>2012</v>
      </c>
      <c r="F74" s="80" t="s">
        <v>88</v>
      </c>
      <c r="G74" s="80" t="s">
        <v>1818</v>
      </c>
      <c r="H74" s="80" t="s">
        <v>1819</v>
      </c>
      <c r="I74" s="177"/>
      <c r="J74" s="81">
        <v>14.547070971872365</v>
      </c>
      <c r="K74" s="81">
        <v>37.71492635364632</v>
      </c>
      <c r="L74" s="81">
        <v>4.1854080837249032</v>
      </c>
      <c r="M74" s="81">
        <v>1955.1338676845251</v>
      </c>
      <c r="N74" s="81">
        <v>395.49519017302333</v>
      </c>
      <c r="O74" s="81">
        <v>96.781628851649401</v>
      </c>
      <c r="P74" s="81">
        <v>43.386106468075646</v>
      </c>
      <c r="Q74" s="81">
        <v>16.23543955271078</v>
      </c>
      <c r="R74" s="81">
        <v>0</v>
      </c>
      <c r="S74" s="81">
        <v>31.893115292219981</v>
      </c>
      <c r="T74" s="82"/>
      <c r="U74" s="81">
        <v>1946124</v>
      </c>
      <c r="V74" s="81">
        <v>17324</v>
      </c>
      <c r="W74" s="81">
        <v>99</v>
      </c>
      <c r="X74" s="81">
        <v>421627</v>
      </c>
      <c r="Y74" s="81">
        <v>128349</v>
      </c>
      <c r="Z74" s="81">
        <v>50619</v>
      </c>
      <c r="AA74" s="81">
        <v>8718</v>
      </c>
      <c r="AB74" s="81">
        <v>212932</v>
      </c>
      <c r="AC74" s="81">
        <v>0</v>
      </c>
      <c r="AD74" s="81">
        <v>31.893115292219981</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0</v>
      </c>
      <c r="BJ74" s="81">
        <v>7.7779999999999996</v>
      </c>
      <c r="BK74" s="81">
        <v>400.92500000000001</v>
      </c>
      <c r="BL74" s="81">
        <v>0</v>
      </c>
      <c r="BM74" s="82"/>
      <c r="BN74" s="81">
        <v>0</v>
      </c>
      <c r="BO74" s="81">
        <v>0</v>
      </c>
      <c r="BP74" s="81">
        <v>0</v>
      </c>
      <c r="BQ74" s="81">
        <v>5</v>
      </c>
      <c r="BR74" s="81">
        <v>51</v>
      </c>
      <c r="BS74" s="81">
        <v>0</v>
      </c>
      <c r="BT74"/>
      <c r="BU74" s="80">
        <v>408.70299999999997</v>
      </c>
      <c r="BV74" s="80">
        <v>0</v>
      </c>
      <c r="BW74" s="80">
        <v>0</v>
      </c>
      <c r="BX74" s="80">
        <v>0</v>
      </c>
      <c r="BY74" s="80">
        <v>0</v>
      </c>
      <c r="BZ74" s="80">
        <v>0</v>
      </c>
      <c r="CA74" s="80">
        <v>0</v>
      </c>
      <c r="CB74" s="80">
        <v>0</v>
      </c>
      <c r="CC74" s="80">
        <v>0</v>
      </c>
    </row>
    <row r="75" spans="1:81">
      <c r="A75" s="80" t="s">
        <v>1828</v>
      </c>
      <c r="B75" s="80">
        <v>78</v>
      </c>
      <c r="C75" s="80">
        <v>10</v>
      </c>
      <c r="D75" s="80">
        <v>5</v>
      </c>
      <c r="E75" s="80">
        <v>2013</v>
      </c>
      <c r="F75" s="80" t="s">
        <v>89</v>
      </c>
      <c r="G75" s="80" t="s">
        <v>1818</v>
      </c>
      <c r="H75" s="80" t="s">
        <v>1819</v>
      </c>
      <c r="I75" s="177"/>
      <c r="J75" s="81">
        <v>13.304504741948856</v>
      </c>
      <c r="K75" s="81">
        <v>32.522647353914842</v>
      </c>
      <c r="L75" s="81">
        <v>3.8360307193300436</v>
      </c>
      <c r="M75" s="81">
        <v>2080.3003452104917</v>
      </c>
      <c r="N75" s="81">
        <v>383.35626847594637</v>
      </c>
      <c r="O75" s="81">
        <v>93.369968610207678</v>
      </c>
      <c r="P75" s="81">
        <v>43.14495619184796</v>
      </c>
      <c r="Q75" s="81">
        <v>16.605672028392583</v>
      </c>
      <c r="R75" s="81">
        <v>0</v>
      </c>
      <c r="S75" s="81">
        <v>34.170066857807704</v>
      </c>
      <c r="T75" s="82"/>
      <c r="U75" s="81">
        <v>1722255</v>
      </c>
      <c r="V75" s="81">
        <v>17324</v>
      </c>
      <c r="W75" s="81">
        <v>99</v>
      </c>
      <c r="X75" s="81">
        <v>421627</v>
      </c>
      <c r="Y75" s="81">
        <v>129406</v>
      </c>
      <c r="Z75" s="81">
        <v>51015</v>
      </c>
      <c r="AA75" s="81">
        <v>8637</v>
      </c>
      <c r="AB75" s="81">
        <v>214665</v>
      </c>
      <c r="AC75" s="81">
        <v>0</v>
      </c>
      <c r="AD75" s="81">
        <v>34.170066857807704</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0</v>
      </c>
      <c r="BJ75" s="81">
        <v>3.6320000000000001</v>
      </c>
      <c r="BK75" s="81">
        <v>423.76899999999995</v>
      </c>
      <c r="BL75" s="81">
        <v>0</v>
      </c>
      <c r="BM75" s="82"/>
      <c r="BN75" s="81">
        <v>0</v>
      </c>
      <c r="BO75" s="81">
        <v>0</v>
      </c>
      <c r="BP75" s="81">
        <v>0</v>
      </c>
      <c r="BQ75" s="81">
        <v>4</v>
      </c>
      <c r="BR75" s="81">
        <v>46</v>
      </c>
      <c r="BS75" s="81">
        <v>0</v>
      </c>
      <c r="BT75"/>
      <c r="BU75" s="80">
        <v>400.01299999999998</v>
      </c>
      <c r="BV75" s="80">
        <v>27.388000000000002</v>
      </c>
      <c r="BW75" s="80">
        <v>0</v>
      </c>
      <c r="BX75" s="80">
        <v>0</v>
      </c>
      <c r="BY75" s="80">
        <v>0</v>
      </c>
      <c r="BZ75" s="80">
        <v>0</v>
      </c>
      <c r="CA75" s="80">
        <v>0</v>
      </c>
      <c r="CB75" s="80">
        <v>0</v>
      </c>
      <c r="CC75" s="80">
        <v>0</v>
      </c>
    </row>
    <row r="76" spans="1:81">
      <c r="A76" s="80" t="s">
        <v>1829</v>
      </c>
      <c r="B76" s="80">
        <v>79</v>
      </c>
      <c r="C76" s="80">
        <v>11</v>
      </c>
      <c r="D76" s="80">
        <v>5</v>
      </c>
      <c r="E76" s="80">
        <v>2014</v>
      </c>
      <c r="F76" s="80" t="s">
        <v>90</v>
      </c>
      <c r="G76" s="80" t="s">
        <v>1818</v>
      </c>
      <c r="H76" s="80" t="s">
        <v>1819</v>
      </c>
      <c r="I76" s="177"/>
      <c r="J76" s="81">
        <v>11.944012107260562</v>
      </c>
      <c r="K76" s="81">
        <v>34.061074520994914</v>
      </c>
      <c r="L76" s="81">
        <v>2.4778127579522953</v>
      </c>
      <c r="M76" s="81">
        <v>2101.355612269399</v>
      </c>
      <c r="N76" s="81">
        <v>348.11130257245139</v>
      </c>
      <c r="O76" s="81">
        <v>89.382518723103502</v>
      </c>
      <c r="P76" s="81">
        <v>43.153438935637894</v>
      </c>
      <c r="Q76" s="81">
        <v>16.106289450984391</v>
      </c>
      <c r="R76" s="81">
        <v>0</v>
      </c>
      <c r="S76" s="81">
        <v>32.17854195445868</v>
      </c>
      <c r="T76" s="82"/>
      <c r="U76" s="81">
        <v>1773470</v>
      </c>
      <c r="V76" s="81">
        <v>17348</v>
      </c>
      <c r="W76" s="81">
        <v>28</v>
      </c>
      <c r="X76" s="81">
        <v>470333</v>
      </c>
      <c r="Y76" s="81">
        <v>130981</v>
      </c>
      <c r="Z76" s="81">
        <v>51435</v>
      </c>
      <c r="AA76" s="81">
        <v>8594</v>
      </c>
      <c r="AB76" s="81">
        <v>217008</v>
      </c>
      <c r="AC76" s="81">
        <v>0</v>
      </c>
      <c r="AD76" s="81">
        <v>32.17854195445868</v>
      </c>
      <c r="AE76" s="82"/>
      <c r="AF76" s="81">
        <v>16598230.707629256</v>
      </c>
      <c r="AG76" s="81">
        <v>32090628.966982923</v>
      </c>
      <c r="AH76" s="81">
        <v>623640.29656214651</v>
      </c>
      <c r="AI76" s="81">
        <v>2885717923.4378986</v>
      </c>
      <c r="AJ76" s="81">
        <v>483742526.3155399</v>
      </c>
      <c r="AK76" s="81">
        <v>0</v>
      </c>
      <c r="AL76" s="81">
        <v>0</v>
      </c>
      <c r="AM76" s="81">
        <v>29791955.60280633</v>
      </c>
      <c r="AN76" s="81">
        <v>0</v>
      </c>
      <c r="AO76" s="81">
        <v>0</v>
      </c>
      <c r="AP76" s="82"/>
      <c r="AQ76" s="81">
        <v>650</v>
      </c>
      <c r="AR76" s="81">
        <v>31</v>
      </c>
      <c r="AS76" s="81">
        <v>0</v>
      </c>
      <c r="AT76" s="81">
        <v>0</v>
      </c>
      <c r="AU76" s="81">
        <v>0</v>
      </c>
      <c r="AV76" s="81">
        <v>1</v>
      </c>
      <c r="AW76" s="81" t="s">
        <v>564</v>
      </c>
      <c r="AX76" s="82"/>
      <c r="AY76" s="81">
        <v>2461.1999999999998</v>
      </c>
      <c r="AZ76" s="81">
        <v>426.1</v>
      </c>
      <c r="BA76" s="81">
        <v>0</v>
      </c>
      <c r="BB76" s="81">
        <v>0</v>
      </c>
      <c r="BC76" s="81">
        <v>0</v>
      </c>
      <c r="BD76" s="81">
        <v>2184</v>
      </c>
      <c r="BE76" s="81" t="s">
        <v>564</v>
      </c>
      <c r="BF76" s="82"/>
      <c r="BG76" s="81">
        <v>0</v>
      </c>
      <c r="BH76" s="81">
        <v>0</v>
      </c>
      <c r="BI76" s="81">
        <v>0</v>
      </c>
      <c r="BJ76" s="81">
        <v>7.5949999999999998</v>
      </c>
      <c r="BK76" s="81">
        <v>415.39200000000005</v>
      </c>
      <c r="BL76" s="81">
        <v>0</v>
      </c>
      <c r="BM76" s="82"/>
      <c r="BN76" s="81">
        <v>0</v>
      </c>
      <c r="BO76" s="81">
        <v>0</v>
      </c>
      <c r="BP76" s="81">
        <v>0</v>
      </c>
      <c r="BQ76" s="81">
        <v>5</v>
      </c>
      <c r="BR76" s="81">
        <v>49</v>
      </c>
      <c r="BS76" s="81">
        <v>0</v>
      </c>
      <c r="BT76"/>
      <c r="BU76" s="80">
        <v>397.75299999999999</v>
      </c>
      <c r="BV76" s="80">
        <v>25.234000000000002</v>
      </c>
      <c r="BW76" s="80">
        <v>0</v>
      </c>
      <c r="BX76" s="80">
        <v>0</v>
      </c>
      <c r="BY76" s="80">
        <v>0</v>
      </c>
      <c r="BZ76" s="80">
        <v>0</v>
      </c>
      <c r="CA76" s="80">
        <v>0</v>
      </c>
      <c r="CB76" s="80">
        <v>0</v>
      </c>
      <c r="CC76" s="80">
        <v>0</v>
      </c>
    </row>
    <row r="77" spans="1:81">
      <c r="A77" s="80" t="s">
        <v>1830</v>
      </c>
      <c r="B77" s="80">
        <v>80</v>
      </c>
      <c r="C77" s="80">
        <v>12</v>
      </c>
      <c r="D77" s="80">
        <v>5</v>
      </c>
      <c r="E77" s="80">
        <v>2015</v>
      </c>
      <c r="F77" s="80" t="s">
        <v>91</v>
      </c>
      <c r="G77" s="80" t="s">
        <v>1818</v>
      </c>
      <c r="H77" s="80" t="s">
        <v>1819</v>
      </c>
      <c r="I77" s="177"/>
      <c r="J77" s="81">
        <v>16.296144085486965</v>
      </c>
      <c r="K77" s="81">
        <v>36.224416934351723</v>
      </c>
      <c r="L77" s="81">
        <v>3.0885278497597128</v>
      </c>
      <c r="M77" s="81">
        <v>2235.7150492163164</v>
      </c>
      <c r="N77" s="81">
        <v>351.72407184710414</v>
      </c>
      <c r="O77" s="81">
        <v>89.271391765269769</v>
      </c>
      <c r="P77" s="81">
        <v>42.986380950423296</v>
      </c>
      <c r="Q77" s="81">
        <v>15.977237962876039</v>
      </c>
      <c r="R77" s="81">
        <v>0</v>
      </c>
      <c r="S77" s="81">
        <v>32.530861121569721</v>
      </c>
      <c r="T77" s="82"/>
      <c r="U77" s="81">
        <v>2195083</v>
      </c>
      <c r="V77" s="81">
        <v>17348</v>
      </c>
      <c r="W77" s="81">
        <v>28</v>
      </c>
      <c r="X77" s="81">
        <v>470333</v>
      </c>
      <c r="Y77" s="81">
        <v>132932</v>
      </c>
      <c r="Z77" s="81">
        <v>51866</v>
      </c>
      <c r="AA77" s="81">
        <v>8554</v>
      </c>
      <c r="AB77" s="81">
        <v>219898</v>
      </c>
      <c r="AC77" s="81">
        <v>0</v>
      </c>
      <c r="AD77" s="81">
        <v>32.530861121569721</v>
      </c>
      <c r="AE77" s="82"/>
      <c r="AF77" s="81">
        <v>22073692.889833063</v>
      </c>
      <c r="AG77" s="81">
        <v>30025311.008970227</v>
      </c>
      <c r="AH77" s="81">
        <v>629471.72442955012</v>
      </c>
      <c r="AI77" s="81">
        <v>2751919007.038928</v>
      </c>
      <c r="AJ77" s="81">
        <v>501841247.92872906</v>
      </c>
      <c r="AK77" s="81">
        <v>0</v>
      </c>
      <c r="AL77" s="81">
        <v>0</v>
      </c>
      <c r="AM77" s="81">
        <v>30136098.462583538</v>
      </c>
      <c r="AN77" s="81">
        <v>0</v>
      </c>
      <c r="AO77" s="81">
        <v>0</v>
      </c>
      <c r="AP77" s="82"/>
      <c r="AQ77" s="81">
        <v>710</v>
      </c>
      <c r="AR77" s="81">
        <v>38</v>
      </c>
      <c r="AS77" s="81">
        <v>0</v>
      </c>
      <c r="AT77" s="81">
        <v>0</v>
      </c>
      <c r="AU77" s="81">
        <v>0</v>
      </c>
      <c r="AV77" s="81">
        <v>1</v>
      </c>
      <c r="AW77" s="81" t="s">
        <v>564</v>
      </c>
      <c r="AX77" s="82"/>
      <c r="AY77" s="81">
        <v>2743.6</v>
      </c>
      <c r="AZ77" s="81">
        <v>511.5</v>
      </c>
      <c r="BA77" s="81">
        <v>0</v>
      </c>
      <c r="BB77" s="81">
        <v>0</v>
      </c>
      <c r="BC77" s="81">
        <v>0</v>
      </c>
      <c r="BD77" s="81">
        <v>2184</v>
      </c>
      <c r="BE77" s="81" t="s">
        <v>564</v>
      </c>
      <c r="BF77" s="82"/>
      <c r="BG77" s="81">
        <v>0</v>
      </c>
      <c r="BH77" s="81">
        <v>0</v>
      </c>
      <c r="BI77" s="81">
        <v>0</v>
      </c>
      <c r="BJ77" s="81">
        <v>7.2450000000000001</v>
      </c>
      <c r="BK77" s="81">
        <v>406.36100000000005</v>
      </c>
      <c r="BL77" s="81">
        <v>0</v>
      </c>
      <c r="BM77" s="82"/>
      <c r="BN77" s="81">
        <v>0</v>
      </c>
      <c r="BO77" s="81">
        <v>0</v>
      </c>
      <c r="BP77" s="81">
        <v>0</v>
      </c>
      <c r="BQ77" s="81">
        <v>5</v>
      </c>
      <c r="BR77" s="81">
        <v>49</v>
      </c>
      <c r="BS77" s="81">
        <v>0</v>
      </c>
      <c r="BT77"/>
      <c r="BU77" s="80">
        <v>388.98099999999999</v>
      </c>
      <c r="BV77" s="80">
        <v>24.625</v>
      </c>
      <c r="BW77" s="80">
        <v>0</v>
      </c>
      <c r="BX77" s="80">
        <v>0</v>
      </c>
      <c r="BY77" s="80">
        <v>0</v>
      </c>
      <c r="BZ77" s="80">
        <v>0</v>
      </c>
      <c r="CA77" s="80">
        <v>0</v>
      </c>
      <c r="CB77" s="80">
        <v>0</v>
      </c>
      <c r="CC77" s="80">
        <v>0</v>
      </c>
    </row>
    <row r="78" spans="1:81">
      <c r="A78" s="80" t="s">
        <v>1831</v>
      </c>
      <c r="B78" s="80">
        <v>81</v>
      </c>
      <c r="C78" s="80">
        <v>13</v>
      </c>
      <c r="D78" s="80">
        <v>5</v>
      </c>
      <c r="E78" s="80">
        <v>2016</v>
      </c>
      <c r="F78" s="80" t="s">
        <v>92</v>
      </c>
      <c r="G78" s="80" t="s">
        <v>1818</v>
      </c>
      <c r="H78" s="80" t="s">
        <v>1819</v>
      </c>
      <c r="I78" s="177"/>
      <c r="J78" s="81">
        <v>8.7763687214412602</v>
      </c>
      <c r="K78" s="81">
        <v>37.310727151039607</v>
      </c>
      <c r="L78" s="81">
        <v>3.4901698132233947</v>
      </c>
      <c r="M78" s="81">
        <v>1722.0769989135988</v>
      </c>
      <c r="N78" s="81">
        <v>337.79957289287023</v>
      </c>
      <c r="O78" s="81">
        <v>89.238109641481671</v>
      </c>
      <c r="P78" s="81">
        <v>41.357441102724835</v>
      </c>
      <c r="Q78" s="81">
        <v>15.699945886732612</v>
      </c>
      <c r="R78" s="81">
        <v>0</v>
      </c>
      <c r="S78" s="81">
        <v>41.755733677471277</v>
      </c>
      <c r="T78" s="82"/>
      <c r="U78" s="81">
        <v>1382316</v>
      </c>
      <c r="V78" s="81">
        <v>17348</v>
      </c>
      <c r="W78" s="81">
        <v>28</v>
      </c>
      <c r="X78" s="81">
        <v>470333</v>
      </c>
      <c r="Y78" s="81">
        <v>134595</v>
      </c>
      <c r="Z78" s="81">
        <v>52484</v>
      </c>
      <c r="AA78" s="81">
        <v>8512</v>
      </c>
      <c r="AB78" s="81">
        <v>222278</v>
      </c>
      <c r="AC78" s="81">
        <v>0</v>
      </c>
      <c r="AD78" s="81">
        <v>41.755733677471277</v>
      </c>
      <c r="AE78" s="82"/>
      <c r="AF78" s="81">
        <v>12628243.291254779</v>
      </c>
      <c r="AG78" s="81">
        <v>29515677.090485919</v>
      </c>
      <c r="AH78" s="81">
        <v>541355.69023878616</v>
      </c>
      <c r="AI78" s="81">
        <v>2660732837.2117848</v>
      </c>
      <c r="AJ78" s="81">
        <v>487568490.02938229</v>
      </c>
      <c r="AK78" s="81">
        <v>0</v>
      </c>
      <c r="AL78" s="81">
        <v>0</v>
      </c>
      <c r="AM78" s="81">
        <v>30485933.671759211</v>
      </c>
      <c r="AN78" s="81">
        <v>0</v>
      </c>
      <c r="AO78" s="81">
        <v>0</v>
      </c>
      <c r="AP78" s="82"/>
      <c r="AQ78" s="81">
        <v>765</v>
      </c>
      <c r="AR78" s="81">
        <v>48</v>
      </c>
      <c r="AS78" s="81">
        <v>0</v>
      </c>
      <c r="AT78" s="81">
        <v>0</v>
      </c>
      <c r="AU78" s="81">
        <v>0</v>
      </c>
      <c r="AV78" s="81">
        <v>1</v>
      </c>
      <c r="AW78" s="81" t="s">
        <v>564</v>
      </c>
      <c r="AX78" s="82"/>
      <c r="AY78" s="81">
        <v>2996.1</v>
      </c>
      <c r="AZ78" s="81">
        <v>642.79999999999995</v>
      </c>
      <c r="BA78" s="81">
        <v>0</v>
      </c>
      <c r="BB78" s="81">
        <v>0</v>
      </c>
      <c r="BC78" s="81">
        <v>0</v>
      </c>
      <c r="BD78" s="81">
        <v>2184</v>
      </c>
      <c r="BE78" s="81" t="s">
        <v>564</v>
      </c>
      <c r="BF78" s="82"/>
      <c r="BG78" s="81">
        <v>0</v>
      </c>
      <c r="BH78" s="81">
        <v>0</v>
      </c>
      <c r="BI78" s="81">
        <v>0</v>
      </c>
      <c r="BJ78" s="81">
        <v>5.5709999999999997</v>
      </c>
      <c r="BK78" s="81">
        <v>383.154</v>
      </c>
      <c r="BL78" s="81">
        <v>0</v>
      </c>
      <c r="BM78" s="82"/>
      <c r="BN78" s="81">
        <v>0</v>
      </c>
      <c r="BO78" s="81">
        <v>0</v>
      </c>
      <c r="BP78" s="81">
        <v>0</v>
      </c>
      <c r="BQ78" s="81">
        <v>5</v>
      </c>
      <c r="BR78" s="81">
        <v>45</v>
      </c>
      <c r="BS78" s="81">
        <v>0</v>
      </c>
      <c r="BT78"/>
      <c r="BU78" s="80">
        <v>363.61700000000002</v>
      </c>
      <c r="BV78" s="80">
        <v>25.108000000000001</v>
      </c>
      <c r="BW78" s="80">
        <v>0</v>
      </c>
      <c r="BX78" s="80">
        <v>0</v>
      </c>
      <c r="BY78" s="80">
        <v>0</v>
      </c>
      <c r="BZ78" s="80">
        <v>0</v>
      </c>
      <c r="CA78" s="80">
        <v>0</v>
      </c>
      <c r="CB78" s="80">
        <v>0</v>
      </c>
      <c r="CC78" s="80">
        <v>0</v>
      </c>
    </row>
    <row r="79" spans="1:81">
      <c r="A79" s="80" t="s">
        <v>1832</v>
      </c>
      <c r="B79" s="80">
        <v>82</v>
      </c>
      <c r="C79" s="80">
        <v>14</v>
      </c>
      <c r="D79" s="80">
        <v>5</v>
      </c>
      <c r="E79" s="80">
        <v>2017</v>
      </c>
      <c r="F79" s="80" t="s">
        <v>71</v>
      </c>
      <c r="G79" s="80" t="s">
        <v>1818</v>
      </c>
      <c r="H79" s="80" t="s">
        <v>1819</v>
      </c>
      <c r="I79" s="177"/>
      <c r="J79" s="81">
        <v>7.674840545409948</v>
      </c>
      <c r="K79" s="81">
        <v>38.169528976225479</v>
      </c>
      <c r="L79" s="81">
        <v>2.8744975283686744</v>
      </c>
      <c r="M79" s="81">
        <v>1727.678530405984</v>
      </c>
      <c r="N79" s="81">
        <v>348.88140620364652</v>
      </c>
      <c r="O79" s="81">
        <v>87.76857594775187</v>
      </c>
      <c r="P79" s="81">
        <v>41.230638904184261</v>
      </c>
      <c r="Q79" s="81">
        <v>15.345792033889236</v>
      </c>
      <c r="R79" s="81">
        <v>0</v>
      </c>
      <c r="S79" s="81">
        <v>45.344932571738532</v>
      </c>
      <c r="T79" s="82"/>
      <c r="U79" s="81">
        <v>1305762</v>
      </c>
      <c r="V79" s="81">
        <v>17348</v>
      </c>
      <c r="W79" s="81">
        <v>28</v>
      </c>
      <c r="X79" s="81">
        <v>470333</v>
      </c>
      <c r="Y79" s="81">
        <v>136259</v>
      </c>
      <c r="Z79" s="81">
        <v>52476</v>
      </c>
      <c r="AA79" s="81">
        <v>8540</v>
      </c>
      <c r="AB79" s="81">
        <v>224680</v>
      </c>
      <c r="AC79" s="81">
        <v>0</v>
      </c>
      <c r="AD79" s="81">
        <v>45.344932571738532</v>
      </c>
      <c r="AE79" s="82"/>
      <c r="AF79" s="81">
        <v>11348093.99566762</v>
      </c>
      <c r="AG79" s="81">
        <v>30868319.435715951</v>
      </c>
      <c r="AH79" s="81">
        <v>605835.37488906505</v>
      </c>
      <c r="AI79" s="81">
        <v>2784742614.605185</v>
      </c>
      <c r="AJ79" s="81">
        <v>503825212.40390289</v>
      </c>
      <c r="AK79" s="81">
        <v>0</v>
      </c>
      <c r="AL79" s="81">
        <v>0</v>
      </c>
      <c r="AM79" s="81">
        <v>30863591.08717541</v>
      </c>
      <c r="AN79" s="81">
        <v>0</v>
      </c>
      <c r="AO79" s="81">
        <v>0</v>
      </c>
      <c r="AP79" s="82"/>
      <c r="AQ79" s="81">
        <v>811</v>
      </c>
      <c r="AR79" s="81">
        <v>52</v>
      </c>
      <c r="AS79" s="81">
        <v>0</v>
      </c>
      <c r="AT79" s="81">
        <v>0</v>
      </c>
      <c r="AU79" s="81">
        <v>0</v>
      </c>
      <c r="AV79" s="81">
        <v>1</v>
      </c>
      <c r="AW79" s="81" t="s">
        <v>564</v>
      </c>
      <c r="AX79" s="82"/>
      <c r="AY79" s="81">
        <v>3229</v>
      </c>
      <c r="AZ79" s="81">
        <v>685.20000000000016</v>
      </c>
      <c r="BA79" s="81">
        <v>0</v>
      </c>
      <c r="BB79" s="81">
        <v>0</v>
      </c>
      <c r="BC79" s="81">
        <v>0</v>
      </c>
      <c r="BD79" s="81">
        <v>2184</v>
      </c>
      <c r="BE79" s="81" t="s">
        <v>564</v>
      </c>
      <c r="BF79" s="82"/>
      <c r="BG79" s="81">
        <v>0</v>
      </c>
      <c r="BH79" s="81">
        <v>0</v>
      </c>
      <c r="BI79" s="81">
        <v>0</v>
      </c>
      <c r="BJ79" s="81">
        <v>7.3159999999999998</v>
      </c>
      <c r="BK79" s="81">
        <v>347.61300000000006</v>
      </c>
      <c r="BL79" s="81">
        <v>0</v>
      </c>
      <c r="BM79" s="82"/>
      <c r="BN79" s="81">
        <v>0</v>
      </c>
      <c r="BO79" s="81">
        <v>0</v>
      </c>
      <c r="BP79" s="81">
        <v>0</v>
      </c>
      <c r="BQ79" s="81">
        <v>5</v>
      </c>
      <c r="BR79" s="81">
        <v>40</v>
      </c>
      <c r="BS79" s="81">
        <v>0</v>
      </c>
      <c r="BT79"/>
      <c r="BU79" s="80">
        <v>331.19400000000002</v>
      </c>
      <c r="BV79" s="80">
        <v>23.734999999999999</v>
      </c>
      <c r="BW79" s="80">
        <v>0</v>
      </c>
      <c r="BX79" s="80">
        <v>0</v>
      </c>
      <c r="BY79" s="80">
        <v>0</v>
      </c>
      <c r="BZ79" s="80">
        <v>0</v>
      </c>
      <c r="CA79" s="80">
        <v>0</v>
      </c>
      <c r="CB79" s="80">
        <v>0</v>
      </c>
      <c r="CC79" s="80">
        <v>0</v>
      </c>
    </row>
    <row r="80" spans="1:81">
      <c r="A80" s="80" t="s">
        <v>1833</v>
      </c>
      <c r="B80" s="80">
        <v>83</v>
      </c>
      <c r="C80" s="80">
        <v>15</v>
      </c>
      <c r="D80" s="80">
        <v>5</v>
      </c>
      <c r="E80" s="80">
        <v>2018</v>
      </c>
      <c r="F80" s="80" t="s">
        <v>93</v>
      </c>
      <c r="G80" s="80" t="s">
        <v>1818</v>
      </c>
      <c r="H80" s="80" t="s">
        <v>1819</v>
      </c>
      <c r="I80" s="177"/>
      <c r="J80" s="81">
        <v>8.8727172015253579</v>
      </c>
      <c r="K80" s="81">
        <v>35.884025046347723</v>
      </c>
      <c r="L80" s="81">
        <v>2.6863042881719301</v>
      </c>
      <c r="M80" s="81">
        <v>1714.5050090710392</v>
      </c>
      <c r="N80" s="81">
        <v>335.14771397924545</v>
      </c>
      <c r="O80" s="81">
        <v>85.921020014063274</v>
      </c>
      <c r="P80" s="81">
        <v>40.62902393141939</v>
      </c>
      <c r="Q80" s="81">
        <v>14.361429055134877</v>
      </c>
      <c r="R80" s="81">
        <v>0</v>
      </c>
      <c r="S80" s="81">
        <v>44.857942494230372</v>
      </c>
      <c r="T80" s="82"/>
      <c r="U80" s="81">
        <v>1525131</v>
      </c>
      <c r="V80" s="81">
        <v>17348</v>
      </c>
      <c r="W80" s="81">
        <v>28</v>
      </c>
      <c r="X80" s="81">
        <v>470333</v>
      </c>
      <c r="Y80" s="81">
        <v>137582</v>
      </c>
      <c r="Z80" s="81">
        <v>52355</v>
      </c>
      <c r="AA80" s="81">
        <v>8500</v>
      </c>
      <c r="AB80" s="81">
        <v>226594</v>
      </c>
      <c r="AC80" s="81">
        <v>0</v>
      </c>
      <c r="AD80" s="81">
        <v>44.857942494230372</v>
      </c>
      <c r="AE80" s="82"/>
      <c r="AF80" s="81">
        <v>12891857.12954022</v>
      </c>
      <c r="AG80" s="81">
        <v>27377980.026504021</v>
      </c>
      <c r="AH80" s="81">
        <v>577068.62356231455</v>
      </c>
      <c r="AI80" s="81">
        <v>2666686961.9830208</v>
      </c>
      <c r="AJ80" s="81">
        <v>497620557.50724733</v>
      </c>
      <c r="AK80" s="81">
        <v>0</v>
      </c>
      <c r="AL80" s="81">
        <v>0</v>
      </c>
      <c r="AM80" s="81">
        <v>31190915.78059537</v>
      </c>
      <c r="AN80" s="81">
        <v>0</v>
      </c>
      <c r="AO80" s="81">
        <v>0</v>
      </c>
      <c r="AP80" s="82"/>
      <c r="AQ80" s="81">
        <v>846</v>
      </c>
      <c r="AR80" s="81">
        <v>59</v>
      </c>
      <c r="AS80" s="81">
        <v>0</v>
      </c>
      <c r="AT80" s="81">
        <v>0</v>
      </c>
      <c r="AU80" s="81">
        <v>0</v>
      </c>
      <c r="AV80" s="81">
        <v>1</v>
      </c>
      <c r="AW80" s="81" t="s">
        <v>564</v>
      </c>
      <c r="AX80" s="82"/>
      <c r="AY80" s="81">
        <v>3373.8</v>
      </c>
      <c r="AZ80" s="81">
        <v>776</v>
      </c>
      <c r="BA80" s="81">
        <v>0</v>
      </c>
      <c r="BB80" s="81">
        <v>0</v>
      </c>
      <c r="BC80" s="81">
        <v>0</v>
      </c>
      <c r="BD80" s="81">
        <v>2184</v>
      </c>
      <c r="BE80" s="81" t="s">
        <v>564</v>
      </c>
      <c r="BF80" s="82"/>
      <c r="BG80" s="81">
        <v>0</v>
      </c>
      <c r="BH80" s="81">
        <v>0</v>
      </c>
      <c r="BI80" s="81">
        <v>0</v>
      </c>
      <c r="BJ80" s="81">
        <v>8.4329999999999998</v>
      </c>
      <c r="BK80" s="81">
        <v>342.03899999999999</v>
      </c>
      <c r="BL80" s="81">
        <v>0</v>
      </c>
      <c r="BM80" s="82"/>
      <c r="BN80" s="81">
        <v>0</v>
      </c>
      <c r="BO80" s="81">
        <v>0</v>
      </c>
      <c r="BP80" s="81">
        <v>0</v>
      </c>
      <c r="BQ80" s="81">
        <v>5</v>
      </c>
      <c r="BR80" s="81">
        <v>43</v>
      </c>
      <c r="BS80" s="81">
        <v>0</v>
      </c>
      <c r="BT80"/>
      <c r="BU80" s="80">
        <v>329.13099999999997</v>
      </c>
      <c r="BV80" s="80">
        <v>21.341000000000001</v>
      </c>
      <c r="BW80" s="80">
        <v>0</v>
      </c>
      <c r="BX80" s="80">
        <v>0</v>
      </c>
      <c r="BY80" s="80">
        <v>0</v>
      </c>
      <c r="BZ80" s="80">
        <v>0</v>
      </c>
      <c r="CA80" s="80">
        <v>0</v>
      </c>
      <c r="CB80" s="80">
        <v>0</v>
      </c>
      <c r="CC80" s="80">
        <v>0</v>
      </c>
    </row>
    <row r="81" spans="1:81">
      <c r="A81" s="80" t="s">
        <v>1834</v>
      </c>
      <c r="B81" s="80">
        <v>84</v>
      </c>
      <c r="C81" s="80">
        <v>16</v>
      </c>
      <c r="D81" s="80">
        <v>5</v>
      </c>
      <c r="E81" s="80">
        <v>2019</v>
      </c>
      <c r="F81" s="80" t="s">
        <v>73</v>
      </c>
      <c r="G81" s="80" t="s">
        <v>1818</v>
      </c>
      <c r="H81" s="80" t="s">
        <v>1819</v>
      </c>
      <c r="I81" s="177"/>
      <c r="J81" s="81">
        <v>8.240268785563881</v>
      </c>
      <c r="K81" s="81">
        <v>32.495189067572433</v>
      </c>
      <c r="L81" s="81">
        <v>2.7237447108383206</v>
      </c>
      <c r="M81" s="81">
        <v>1658.8600237846724</v>
      </c>
      <c r="N81" s="81">
        <v>318.7973376224312</v>
      </c>
      <c r="O81" s="81">
        <v>82.97494309344188</v>
      </c>
      <c r="P81" s="81">
        <v>39.986664681401336</v>
      </c>
      <c r="Q81" s="81">
        <v>14.172719489898139</v>
      </c>
      <c r="R81" s="81">
        <v>0</v>
      </c>
      <c r="S81" s="81">
        <v>49.386257703022949</v>
      </c>
      <c r="T81" s="82"/>
      <c r="U81" s="81">
        <v>1481059</v>
      </c>
      <c r="V81" s="81">
        <v>17348</v>
      </c>
      <c r="W81" s="81">
        <v>28</v>
      </c>
      <c r="X81" s="81">
        <v>470333</v>
      </c>
      <c r="Y81" s="81">
        <v>139725</v>
      </c>
      <c r="Z81" s="81">
        <v>51948</v>
      </c>
      <c r="AA81" s="81">
        <v>8303</v>
      </c>
      <c r="AB81" s="81">
        <v>229671</v>
      </c>
      <c r="AC81" s="81">
        <v>0</v>
      </c>
      <c r="AD81" s="81">
        <v>49.386257703022949</v>
      </c>
      <c r="AE81" s="82"/>
      <c r="AF81" s="81">
        <v>12595734.943050539</v>
      </c>
      <c r="AG81" s="81">
        <v>26406955.624600928</v>
      </c>
      <c r="AH81" s="81">
        <v>613409.86754103471</v>
      </c>
      <c r="AI81" s="81">
        <v>2692485419.2880569</v>
      </c>
      <c r="AJ81" s="81">
        <v>474779056.88639551</v>
      </c>
      <c r="AK81" s="81">
        <v>0</v>
      </c>
      <c r="AL81" s="81">
        <v>0</v>
      </c>
      <c r="AM81" s="81">
        <v>31279461.23763768</v>
      </c>
      <c r="AN81" s="81">
        <v>0</v>
      </c>
      <c r="AO81" s="81">
        <v>0</v>
      </c>
      <c r="AP81" s="82"/>
      <c r="AQ81" s="81">
        <v>884</v>
      </c>
      <c r="AR81" s="81">
        <v>65</v>
      </c>
      <c r="AS81" s="81">
        <v>0</v>
      </c>
      <c r="AT81" s="81">
        <v>0</v>
      </c>
      <c r="AU81" s="81">
        <v>0</v>
      </c>
      <c r="AV81" s="81">
        <v>1</v>
      </c>
      <c r="AW81" s="81" t="s">
        <v>564</v>
      </c>
      <c r="AX81" s="82"/>
      <c r="AY81" s="81">
        <v>3537</v>
      </c>
      <c r="AZ81" s="81">
        <v>842.79999999999973</v>
      </c>
      <c r="BA81" s="81">
        <v>0</v>
      </c>
      <c r="BB81" s="81">
        <v>0</v>
      </c>
      <c r="BC81" s="81">
        <v>0</v>
      </c>
      <c r="BD81" s="81">
        <v>2184</v>
      </c>
      <c r="BE81" s="81" t="s">
        <v>564</v>
      </c>
      <c r="BF81" s="82"/>
      <c r="BG81" s="81">
        <v>0</v>
      </c>
      <c r="BH81" s="81">
        <v>0</v>
      </c>
      <c r="BI81" s="81">
        <v>0</v>
      </c>
      <c r="BJ81" s="81">
        <v>5.5890000000000004</v>
      </c>
      <c r="BK81" s="81">
        <v>357.51799999999997</v>
      </c>
      <c r="BL81" s="81">
        <v>0</v>
      </c>
      <c r="BM81" s="82"/>
      <c r="BN81" s="81">
        <v>0</v>
      </c>
      <c r="BO81" s="81">
        <v>0</v>
      </c>
      <c r="BP81" s="81">
        <v>0</v>
      </c>
      <c r="BQ81" s="81">
        <v>5</v>
      </c>
      <c r="BR81" s="81">
        <v>43</v>
      </c>
      <c r="BS81" s="81">
        <v>0</v>
      </c>
      <c r="BT81"/>
      <c r="BU81" s="80">
        <v>337.161</v>
      </c>
      <c r="BV81" s="80">
        <v>25.946000000000002</v>
      </c>
      <c r="BW81" s="80">
        <v>0</v>
      </c>
      <c r="BX81" s="80">
        <v>0</v>
      </c>
      <c r="BY81" s="80">
        <v>0</v>
      </c>
      <c r="BZ81" s="80">
        <v>0</v>
      </c>
      <c r="CA81" s="80">
        <v>0</v>
      </c>
      <c r="CB81" s="80">
        <v>0</v>
      </c>
      <c r="CC81" s="80">
        <v>0</v>
      </c>
    </row>
    <row r="82" spans="1:81">
      <c r="A82" s="80" t="s">
        <v>1835</v>
      </c>
      <c r="B82" s="80">
        <v>85</v>
      </c>
      <c r="C82" s="80">
        <v>17</v>
      </c>
      <c r="D82" s="80">
        <v>5</v>
      </c>
      <c r="E82" s="80">
        <v>2020</v>
      </c>
      <c r="F82" s="80" t="s">
        <v>218</v>
      </c>
      <c r="G82" s="80" t="s">
        <v>1818</v>
      </c>
      <c r="H82" s="80" t="s">
        <v>1819</v>
      </c>
      <c r="I82" s="177"/>
      <c r="J82" s="81">
        <v>15.228652942857</v>
      </c>
      <c r="K82" s="81">
        <v>39.356289684353278</v>
      </c>
      <c r="L82" s="81">
        <v>1.7432201345575615</v>
      </c>
      <c r="M82" s="81">
        <v>1716.3544593590505</v>
      </c>
      <c r="N82" s="81">
        <v>321.41441932662144</v>
      </c>
      <c r="O82" s="81">
        <v>73.057445737345077</v>
      </c>
      <c r="P82" s="81">
        <v>36.231958186803332</v>
      </c>
      <c r="Q82" s="81">
        <v>13.591364706557963</v>
      </c>
      <c r="R82" s="81">
        <v>0</v>
      </c>
      <c r="S82" s="81">
        <v>47.611261301369659</v>
      </c>
      <c r="T82" s="82"/>
      <c r="U82" s="81">
        <v>3006154</v>
      </c>
      <c r="V82" s="81">
        <v>20827</v>
      </c>
      <c r="W82" s="81">
        <v>22</v>
      </c>
      <c r="X82" s="81">
        <v>557599</v>
      </c>
      <c r="Y82" s="81">
        <v>140170</v>
      </c>
      <c r="Z82" s="81">
        <v>52205</v>
      </c>
      <c r="AA82" s="81">
        <v>8174</v>
      </c>
      <c r="AB82" s="81">
        <v>230506</v>
      </c>
      <c r="AC82" s="81">
        <v>0</v>
      </c>
      <c r="AD82" s="81">
        <v>47.611261301369659</v>
      </c>
      <c r="AE82" s="82"/>
      <c r="AF82" s="81">
        <v>23949720.716692619</v>
      </c>
      <c r="AG82" s="81">
        <v>30110126.701815981</v>
      </c>
      <c r="AH82" s="81">
        <v>407790.26807750628</v>
      </c>
      <c r="AI82" s="81">
        <v>2829032269.8047352</v>
      </c>
      <c r="AJ82" s="81">
        <v>477375532.66786021</v>
      </c>
      <c r="AK82" s="81"/>
      <c r="AL82" s="81"/>
      <c r="AM82" s="81">
        <v>30083593.975074377</v>
      </c>
      <c r="AN82" s="81"/>
      <c r="AO82" s="81"/>
      <c r="AP82" s="82"/>
      <c r="AQ82" s="81">
        <v>925</v>
      </c>
      <c r="AR82" s="81">
        <v>65</v>
      </c>
      <c r="AS82" s="81">
        <v>0</v>
      </c>
      <c r="AT82" s="81">
        <v>0</v>
      </c>
      <c r="AU82" s="81">
        <v>0</v>
      </c>
      <c r="AV82" s="81">
        <v>1</v>
      </c>
      <c r="AW82" s="81">
        <v>0</v>
      </c>
      <c r="AX82" s="82"/>
      <c r="AY82" s="81">
        <v>3739.4000000000019</v>
      </c>
      <c r="AZ82" s="81">
        <v>842.79999999999973</v>
      </c>
      <c r="BA82" s="81">
        <v>0</v>
      </c>
      <c r="BB82" s="81">
        <v>0</v>
      </c>
      <c r="BC82" s="81">
        <v>0</v>
      </c>
      <c r="BD82" s="81">
        <v>2184</v>
      </c>
      <c r="BE82" s="81">
        <v>0</v>
      </c>
      <c r="BF82" s="82"/>
      <c r="BG82" s="81">
        <v>0</v>
      </c>
      <c r="BH82" s="81">
        <v>0</v>
      </c>
      <c r="BI82" s="81">
        <v>0</v>
      </c>
      <c r="BJ82" s="81">
        <v>4.4939999999999998</v>
      </c>
      <c r="BK82" s="81">
        <v>339.803</v>
      </c>
      <c r="BL82" s="81">
        <v>0</v>
      </c>
      <c r="BM82" s="82"/>
      <c r="BN82" s="81">
        <v>0</v>
      </c>
      <c r="BO82" s="81">
        <v>0</v>
      </c>
      <c r="BP82" s="81">
        <v>0</v>
      </c>
      <c r="BQ82" s="81">
        <v>5</v>
      </c>
      <c r="BR82" s="81">
        <v>46</v>
      </c>
      <c r="BS82" s="81">
        <v>0</v>
      </c>
      <c r="BT82"/>
      <c r="BU82" s="80">
        <v>319.63499999999999</v>
      </c>
      <c r="BV82" s="80">
        <v>24.661999999999999</v>
      </c>
      <c r="BW82" s="80">
        <v>0</v>
      </c>
      <c r="BX82" s="80">
        <v>0</v>
      </c>
      <c r="BY82" s="80">
        <v>0</v>
      </c>
      <c r="BZ82" s="80">
        <v>0</v>
      </c>
      <c r="CA82" s="80">
        <v>0</v>
      </c>
      <c r="CB82" s="80">
        <v>0</v>
      </c>
      <c r="CC82" s="80">
        <v>0</v>
      </c>
    </row>
    <row r="83" spans="1:81">
      <c r="A83" s="80" t="s">
        <v>1836</v>
      </c>
      <c r="B83" s="80">
        <v>85</v>
      </c>
      <c r="C83" s="80">
        <v>18</v>
      </c>
      <c r="D83" s="80">
        <v>5</v>
      </c>
      <c r="E83" s="80">
        <v>2021</v>
      </c>
      <c r="F83" s="80" t="s">
        <v>75</v>
      </c>
      <c r="G83" s="174" t="s">
        <v>1818</v>
      </c>
      <c r="H83" s="80" t="s">
        <v>1819</v>
      </c>
      <c r="I83" s="177"/>
      <c r="J83" s="81">
        <v>23.022654006348443</v>
      </c>
      <c r="K83" s="81">
        <v>45.076573677123896</v>
      </c>
      <c r="L83" s="81">
        <v>1.8737201111599007</v>
      </c>
      <c r="M83" s="81">
        <v>1870.9845583966912</v>
      </c>
      <c r="N83" s="81">
        <v>306.24809986185551</v>
      </c>
      <c r="O83" s="81">
        <v>71.570981736549072</v>
      </c>
      <c r="P83" s="81">
        <v>36.798683317775868</v>
      </c>
      <c r="Q83" s="81">
        <v>13.665383634304842</v>
      </c>
      <c r="R83" s="81">
        <v>0</v>
      </c>
      <c r="S83" s="81">
        <v>50.054262610355117</v>
      </c>
      <c r="T83" s="82"/>
      <c r="U83" s="81">
        <v>4483426</v>
      </c>
      <c r="V83" s="81">
        <v>20827</v>
      </c>
      <c r="W83" s="81">
        <v>22</v>
      </c>
      <c r="X83" s="81">
        <v>557599</v>
      </c>
      <c r="Y83" s="81">
        <v>139386</v>
      </c>
      <c r="Z83" s="81">
        <v>52661</v>
      </c>
      <c r="AA83" s="81">
        <v>8096</v>
      </c>
      <c r="AB83" s="81">
        <v>229013</v>
      </c>
      <c r="AC83" s="81">
        <v>0</v>
      </c>
      <c r="AD83" s="81">
        <v>50.054262610355117</v>
      </c>
      <c r="AE83" s="82"/>
      <c r="AF83" s="81">
        <v>35617156.085801728</v>
      </c>
      <c r="AG83" s="81">
        <v>34560070.660326891</v>
      </c>
      <c r="AH83" s="81">
        <v>417050.90674966155</v>
      </c>
      <c r="AI83" s="81">
        <v>3048153146.4803104</v>
      </c>
      <c r="AJ83" s="81">
        <v>442123373.57180458</v>
      </c>
      <c r="AK83" s="81">
        <v>0</v>
      </c>
      <c r="AL83" s="81">
        <v>0</v>
      </c>
      <c r="AM83" s="81">
        <v>30061136.738528371</v>
      </c>
      <c r="AN83" s="81">
        <v>0</v>
      </c>
      <c r="AO83" s="81">
        <v>0</v>
      </c>
      <c r="AP83" s="82"/>
      <c r="AQ83" s="81">
        <v>976</v>
      </c>
      <c r="AR83" s="81">
        <v>65</v>
      </c>
      <c r="AS83" s="81">
        <v>0</v>
      </c>
      <c r="AT83" s="81">
        <v>0</v>
      </c>
      <c r="AU83" s="81">
        <v>0</v>
      </c>
      <c r="AV83" s="81">
        <v>1</v>
      </c>
      <c r="AW83" s="81"/>
      <c r="AX83" s="82"/>
      <c r="AY83" s="81">
        <v>3974.100000000004</v>
      </c>
      <c r="AZ83" s="81">
        <v>842.79999999999973</v>
      </c>
      <c r="BA83" s="81">
        <v>0</v>
      </c>
      <c r="BB83" s="81">
        <v>0</v>
      </c>
      <c r="BC83" s="81">
        <v>0</v>
      </c>
      <c r="BD83" s="81">
        <v>2184</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1837</v>
      </c>
      <c r="B84" s="80">
        <v>85</v>
      </c>
      <c r="C84" s="80">
        <v>19</v>
      </c>
      <c r="D84" s="80">
        <v>5</v>
      </c>
      <c r="E84" s="80">
        <v>2022</v>
      </c>
      <c r="F84" s="80" t="s">
        <v>568</v>
      </c>
      <c r="G84" s="174" t="s">
        <v>1818</v>
      </c>
      <c r="H84" s="80" t="s">
        <v>1819</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1053</v>
      </c>
      <c r="AR84" s="81">
        <v>66</v>
      </c>
      <c r="AS84" s="81">
        <v>0</v>
      </c>
      <c r="AT84" s="81">
        <v>0</v>
      </c>
      <c r="AU84" s="81">
        <v>0</v>
      </c>
      <c r="AV84" s="81">
        <v>1</v>
      </c>
      <c r="AW84" s="81"/>
      <c r="AX84" s="82"/>
      <c r="AY84" s="81">
        <v>4278.0000000000045</v>
      </c>
      <c r="AZ84" s="81">
        <v>853.99999999999977</v>
      </c>
      <c r="BA84" s="81">
        <v>0</v>
      </c>
      <c r="BB84" s="81">
        <v>0</v>
      </c>
      <c r="BC84" s="81">
        <v>0</v>
      </c>
      <c r="BD84" s="81">
        <v>2184</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1838</v>
      </c>
      <c r="B85" s="80">
        <v>1</v>
      </c>
      <c r="C85" s="80">
        <v>1</v>
      </c>
      <c r="D85" s="80">
        <v>1</v>
      </c>
      <c r="E85" s="80">
        <v>1990</v>
      </c>
      <c r="F85" s="80" t="s">
        <v>562</v>
      </c>
      <c r="G85" s="80" t="s">
        <v>1839</v>
      </c>
      <c r="H85" s="80" t="s">
        <v>1840</v>
      </c>
      <c r="I85" s="177" t="s">
        <v>563</v>
      </c>
      <c r="J85" s="81">
        <v>299.11444516038188</v>
      </c>
      <c r="K85" s="81">
        <v>12.463602948519663</v>
      </c>
      <c r="L85" s="81">
        <v>0.87264460276815392</v>
      </c>
      <c r="M85" s="81">
        <v>124.33708716966717</v>
      </c>
      <c r="N85" s="81">
        <v>218.27853477324817</v>
      </c>
      <c r="O85" s="81">
        <v>148.5783188997882</v>
      </c>
      <c r="P85" s="81">
        <v>118.67250212752342</v>
      </c>
      <c r="Q85" s="81">
        <v>15.799117392407339</v>
      </c>
      <c r="R85" s="81">
        <v>0</v>
      </c>
      <c r="S85" s="81">
        <v>27.234380272358536</v>
      </c>
      <c r="T85" s="82"/>
      <c r="U85" s="81">
        <v>43686715</v>
      </c>
      <c r="V85" s="81">
        <v>6079</v>
      </c>
      <c r="W85" s="81">
        <v>11</v>
      </c>
      <c r="X85" s="81">
        <v>55997</v>
      </c>
      <c r="Y85" s="81">
        <v>88396</v>
      </c>
      <c r="Z85" s="81">
        <v>61112</v>
      </c>
      <c r="AA85" s="81">
        <v>28815</v>
      </c>
      <c r="AB85" s="81">
        <v>256524</v>
      </c>
      <c r="AC85" s="81">
        <v>0</v>
      </c>
      <c r="AD85" s="81">
        <v>27.234380272358536</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1841</v>
      </c>
      <c r="B86" s="80">
        <v>2</v>
      </c>
      <c r="C86" s="80">
        <v>2</v>
      </c>
      <c r="D86" s="80">
        <v>1</v>
      </c>
      <c r="E86" s="80">
        <v>2005</v>
      </c>
      <c r="F86" s="80" t="s">
        <v>565</v>
      </c>
      <c r="G86" s="80" t="s">
        <v>1839</v>
      </c>
      <c r="H86" s="80" t="s">
        <v>1840</v>
      </c>
      <c r="I86" s="177"/>
      <c r="J86" s="81">
        <v>209.46717240092772</v>
      </c>
      <c r="K86" s="81">
        <v>8.9013690227408002</v>
      </c>
      <c r="L86" s="81">
        <v>0</v>
      </c>
      <c r="M86" s="81">
        <v>195.79405642291181</v>
      </c>
      <c r="N86" s="81">
        <v>277.15427528727059</v>
      </c>
      <c r="O86" s="81">
        <v>163.91294978979022</v>
      </c>
      <c r="P86" s="81">
        <v>95.454090709505579</v>
      </c>
      <c r="Q86" s="81">
        <v>14.280771476991591</v>
      </c>
      <c r="R86" s="81">
        <v>0</v>
      </c>
      <c r="S86" s="81">
        <v>24.336218176000003</v>
      </c>
      <c r="T86" s="82"/>
      <c r="U86" s="81">
        <v>22048563</v>
      </c>
      <c r="V86" s="81">
        <v>4896</v>
      </c>
      <c r="W86" s="81">
        <v>0</v>
      </c>
      <c r="X86" s="81">
        <v>46579</v>
      </c>
      <c r="Y86" s="81">
        <v>100804</v>
      </c>
      <c r="Z86" s="81">
        <v>78017</v>
      </c>
      <c r="AA86" s="81">
        <v>18982</v>
      </c>
      <c r="AB86" s="81">
        <v>242397</v>
      </c>
      <c r="AC86" s="81">
        <v>0</v>
      </c>
      <c r="AD86" s="81">
        <v>24.336218176000003</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1842</v>
      </c>
      <c r="B87" s="80">
        <v>3</v>
      </c>
      <c r="C87" s="80">
        <v>3</v>
      </c>
      <c r="D87" s="80">
        <v>1</v>
      </c>
      <c r="E87" s="80">
        <v>2006</v>
      </c>
      <c r="F87" s="80" t="s">
        <v>566</v>
      </c>
      <c r="G87" s="80" t="s">
        <v>1839</v>
      </c>
      <c r="H87" s="80" t="s">
        <v>1840</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1843</v>
      </c>
      <c r="B88" s="80">
        <v>4</v>
      </c>
      <c r="C88" s="80">
        <v>4</v>
      </c>
      <c r="D88" s="80">
        <v>1</v>
      </c>
      <c r="E88" s="80">
        <v>2007</v>
      </c>
      <c r="F88" s="80" t="s">
        <v>567</v>
      </c>
      <c r="G88" s="80" t="s">
        <v>1839</v>
      </c>
      <c r="H88" s="80" t="s">
        <v>1840</v>
      </c>
      <c r="I88" s="177"/>
      <c r="J88" s="81">
        <v>187.89245203027704</v>
      </c>
      <c r="K88" s="81">
        <v>7.2886945723747045</v>
      </c>
      <c r="L88" s="81">
        <v>0.44626697295575563</v>
      </c>
      <c r="M88" s="81">
        <v>194.45568337941427</v>
      </c>
      <c r="N88" s="81">
        <v>292.05197130648583</v>
      </c>
      <c r="O88" s="81">
        <v>154.54597342886183</v>
      </c>
      <c r="P88" s="81">
        <v>91.646380812229566</v>
      </c>
      <c r="Q88" s="81">
        <v>14.948613810660046</v>
      </c>
      <c r="R88" s="81">
        <v>0</v>
      </c>
      <c r="S88" s="81">
        <v>17.664686492000001</v>
      </c>
      <c r="T88" s="82"/>
      <c r="U88" s="81">
        <v>22297405</v>
      </c>
      <c r="V88" s="81">
        <v>3903</v>
      </c>
      <c r="W88" s="81">
        <v>5</v>
      </c>
      <c r="X88" s="81">
        <v>53452</v>
      </c>
      <c r="Y88" s="81">
        <v>102263</v>
      </c>
      <c r="Z88" s="81">
        <v>76468</v>
      </c>
      <c r="AA88" s="81">
        <v>17947</v>
      </c>
      <c r="AB88" s="81">
        <v>240314</v>
      </c>
      <c r="AC88" s="81">
        <v>0</v>
      </c>
      <c r="AD88" s="81">
        <v>17.664686492000001</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1844</v>
      </c>
      <c r="B89" s="80">
        <v>5</v>
      </c>
      <c r="C89" s="80">
        <v>5</v>
      </c>
      <c r="D89" s="80">
        <v>1</v>
      </c>
      <c r="E89" s="80">
        <v>2008</v>
      </c>
      <c r="F89" s="80" t="s">
        <v>84</v>
      </c>
      <c r="G89" s="80" t="s">
        <v>1839</v>
      </c>
      <c r="H89" s="80" t="s">
        <v>1840</v>
      </c>
      <c r="I89" s="177"/>
      <c r="J89" s="81">
        <v>165.42294187045445</v>
      </c>
      <c r="K89" s="81">
        <v>5.4683360299621304</v>
      </c>
      <c r="L89" s="81">
        <v>0.39531646765858269</v>
      </c>
      <c r="M89" s="81">
        <v>204.10705655333089</v>
      </c>
      <c r="N89" s="81">
        <v>283.56785420321785</v>
      </c>
      <c r="O89" s="81">
        <v>148.44259260991092</v>
      </c>
      <c r="P89" s="81">
        <v>89.583274385986101</v>
      </c>
      <c r="Q89" s="81">
        <v>14.713678712816442</v>
      </c>
      <c r="R89" s="81">
        <v>0</v>
      </c>
      <c r="S89" s="81">
        <v>22.711633616659899</v>
      </c>
      <c r="T89" s="82"/>
      <c r="U89" s="81">
        <v>20845696</v>
      </c>
      <c r="V89" s="81">
        <v>3903</v>
      </c>
      <c r="W89" s="81">
        <v>5</v>
      </c>
      <c r="X89" s="81">
        <v>53452</v>
      </c>
      <c r="Y89" s="81">
        <v>103401</v>
      </c>
      <c r="Z89" s="81">
        <v>76026</v>
      </c>
      <c r="AA89" s="81">
        <v>17563</v>
      </c>
      <c r="AB89" s="81">
        <v>240424</v>
      </c>
      <c r="AC89" s="81">
        <v>0</v>
      </c>
      <c r="AD89" s="81">
        <v>22.711633616659899</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1845</v>
      </c>
      <c r="B90" s="80">
        <v>6</v>
      </c>
      <c r="C90" s="80">
        <v>6</v>
      </c>
      <c r="D90" s="80">
        <v>1</v>
      </c>
      <c r="E90" s="80">
        <v>2009</v>
      </c>
      <c r="F90" s="80" t="s">
        <v>85</v>
      </c>
      <c r="G90" s="80" t="s">
        <v>1839</v>
      </c>
      <c r="H90" s="80" t="s">
        <v>1840</v>
      </c>
      <c r="I90" s="177"/>
      <c r="J90" s="81">
        <v>125.31810918991405</v>
      </c>
      <c r="K90" s="81">
        <v>5.55537247644041</v>
      </c>
      <c r="L90" s="81">
        <v>0.89091545639925052</v>
      </c>
      <c r="M90" s="81">
        <v>187.11687547412535</v>
      </c>
      <c r="N90" s="81">
        <v>232.47013650686057</v>
      </c>
      <c r="O90" s="81">
        <v>149.1401728730082</v>
      </c>
      <c r="P90" s="81">
        <v>85.174256266050719</v>
      </c>
      <c r="Q90" s="81">
        <v>13.988190941234487</v>
      </c>
      <c r="R90" s="81">
        <v>0</v>
      </c>
      <c r="S90" s="81">
        <v>20.428668079399998</v>
      </c>
      <c r="T90" s="82"/>
      <c r="U90" s="81">
        <v>16414891</v>
      </c>
      <c r="V90" s="81">
        <v>4795</v>
      </c>
      <c r="W90" s="81">
        <v>19</v>
      </c>
      <c r="X90" s="81">
        <v>61003</v>
      </c>
      <c r="Y90" s="81">
        <v>104211</v>
      </c>
      <c r="Z90" s="81">
        <v>75394</v>
      </c>
      <c r="AA90" s="81">
        <v>17143</v>
      </c>
      <c r="AB90" s="81">
        <v>239942</v>
      </c>
      <c r="AC90" s="81">
        <v>0</v>
      </c>
      <c r="AD90" s="81">
        <v>20.428668079399998</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51.088999999999999</v>
      </c>
      <c r="BJ90" s="81">
        <v>0</v>
      </c>
      <c r="BK90" s="81">
        <v>28.896000000000001</v>
      </c>
      <c r="BL90" s="81">
        <v>0</v>
      </c>
      <c r="BM90" s="82"/>
      <c r="BN90" s="81">
        <v>0</v>
      </c>
      <c r="BO90" s="81">
        <v>0</v>
      </c>
      <c r="BP90" s="81">
        <v>9</v>
      </c>
      <c r="BQ90" s="81">
        <v>0</v>
      </c>
      <c r="BR90" s="81">
        <v>5</v>
      </c>
      <c r="BS90" s="81">
        <v>0</v>
      </c>
      <c r="BT90"/>
      <c r="BU90" s="80"/>
      <c r="BV90" s="80"/>
      <c r="BW90" s="80"/>
      <c r="BX90" s="80"/>
      <c r="BY90" s="80"/>
      <c r="BZ90" s="80"/>
      <c r="CA90" s="80"/>
      <c r="CB90" s="80"/>
      <c r="CC90" s="80"/>
    </row>
    <row r="91" spans="1:81">
      <c r="A91" s="80" t="s">
        <v>1846</v>
      </c>
      <c r="B91" s="80">
        <v>7</v>
      </c>
      <c r="C91" s="80">
        <v>7</v>
      </c>
      <c r="D91" s="80">
        <v>1</v>
      </c>
      <c r="E91" s="80">
        <v>2010</v>
      </c>
      <c r="F91" s="80" t="s">
        <v>86</v>
      </c>
      <c r="G91" s="80" t="s">
        <v>1839</v>
      </c>
      <c r="H91" s="80" t="s">
        <v>1840</v>
      </c>
      <c r="I91" s="177"/>
      <c r="J91" s="81">
        <v>134.09117834126795</v>
      </c>
      <c r="K91" s="81">
        <v>6.0533562087316435</v>
      </c>
      <c r="L91" s="81">
        <v>0.84511069381056303</v>
      </c>
      <c r="M91" s="81">
        <v>201.98741511212884</v>
      </c>
      <c r="N91" s="81">
        <v>270.57886933612622</v>
      </c>
      <c r="O91" s="81">
        <v>148.28495831961817</v>
      </c>
      <c r="P91" s="81">
        <v>86.285753949499693</v>
      </c>
      <c r="Q91" s="81">
        <v>14.588338055312262</v>
      </c>
      <c r="R91" s="81">
        <v>0</v>
      </c>
      <c r="S91" s="81">
        <v>22.7663043889</v>
      </c>
      <c r="T91" s="82"/>
      <c r="U91" s="81">
        <v>17708344</v>
      </c>
      <c r="V91" s="81">
        <v>4795</v>
      </c>
      <c r="W91" s="81">
        <v>19</v>
      </c>
      <c r="X91" s="81">
        <v>61003</v>
      </c>
      <c r="Y91" s="81">
        <v>105025</v>
      </c>
      <c r="Z91" s="81">
        <v>75310</v>
      </c>
      <c r="AA91" s="81">
        <v>16933</v>
      </c>
      <c r="AB91" s="81">
        <v>239777</v>
      </c>
      <c r="AC91" s="81">
        <v>0</v>
      </c>
      <c r="AD91" s="81">
        <v>22.7663043889</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50.22</v>
      </c>
      <c r="BJ91" s="81">
        <v>0</v>
      </c>
      <c r="BK91" s="81">
        <v>32.753999999999998</v>
      </c>
      <c r="BL91" s="81">
        <v>0</v>
      </c>
      <c r="BM91" s="82"/>
      <c r="BN91" s="81">
        <v>0</v>
      </c>
      <c r="BO91" s="81">
        <v>0</v>
      </c>
      <c r="BP91" s="81">
        <v>9</v>
      </c>
      <c r="BQ91" s="81">
        <v>0</v>
      </c>
      <c r="BR91" s="81">
        <v>5</v>
      </c>
      <c r="BS91" s="81">
        <v>0</v>
      </c>
      <c r="BT91"/>
      <c r="BU91" s="80">
        <v>65.174000000000007</v>
      </c>
      <c r="BV91" s="80">
        <v>17.8</v>
      </c>
      <c r="BW91" s="80">
        <v>0</v>
      </c>
      <c r="BX91" s="80">
        <v>0</v>
      </c>
      <c r="BY91" s="80">
        <v>0</v>
      </c>
      <c r="BZ91" s="80">
        <v>0</v>
      </c>
      <c r="CA91" s="80">
        <v>0</v>
      </c>
      <c r="CB91" s="80">
        <v>0</v>
      </c>
      <c r="CC91" s="80">
        <v>0</v>
      </c>
    </row>
    <row r="92" spans="1:81">
      <c r="A92" s="80" t="s">
        <v>1847</v>
      </c>
      <c r="B92" s="80">
        <v>8</v>
      </c>
      <c r="C92" s="80">
        <v>8</v>
      </c>
      <c r="D92" s="80">
        <v>1</v>
      </c>
      <c r="E92" s="80">
        <v>2011</v>
      </c>
      <c r="F92" s="80" t="s">
        <v>87</v>
      </c>
      <c r="G92" s="80" t="s">
        <v>1839</v>
      </c>
      <c r="H92" s="80" t="s">
        <v>1840</v>
      </c>
      <c r="I92" s="177"/>
      <c r="J92" s="81">
        <v>158.76529390558355</v>
      </c>
      <c r="K92" s="81">
        <v>9.6336629957439648</v>
      </c>
      <c r="L92" s="81">
        <v>0.74352525550612547</v>
      </c>
      <c r="M92" s="81">
        <v>257.60542217087902</v>
      </c>
      <c r="N92" s="81">
        <v>334.46543402333509</v>
      </c>
      <c r="O92" s="81">
        <v>146.03193430824263</v>
      </c>
      <c r="P92" s="81">
        <v>83.975323494604197</v>
      </c>
      <c r="Q92" s="81">
        <v>16.836199023379837</v>
      </c>
      <c r="R92" s="81">
        <v>0</v>
      </c>
      <c r="S92" s="81">
        <v>26.59459463584</v>
      </c>
      <c r="T92" s="82"/>
      <c r="U92" s="81">
        <v>18980263</v>
      </c>
      <c r="V92" s="81">
        <v>4795</v>
      </c>
      <c r="W92" s="81">
        <v>19</v>
      </c>
      <c r="X92" s="81">
        <v>61003</v>
      </c>
      <c r="Y92" s="81">
        <v>105847</v>
      </c>
      <c r="Z92" s="81">
        <v>75777</v>
      </c>
      <c r="AA92" s="81">
        <v>16970</v>
      </c>
      <c r="AB92" s="81">
        <v>239906</v>
      </c>
      <c r="AC92" s="81">
        <v>0</v>
      </c>
      <c r="AD92" s="81">
        <v>26.59459463584</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51.356999999999999</v>
      </c>
      <c r="BJ92" s="81">
        <v>0</v>
      </c>
      <c r="BK92" s="81">
        <v>32.676000000000002</v>
      </c>
      <c r="BL92" s="81">
        <v>0</v>
      </c>
      <c r="BM92" s="82"/>
      <c r="BN92" s="81">
        <v>0</v>
      </c>
      <c r="BO92" s="81">
        <v>0</v>
      </c>
      <c r="BP92" s="81">
        <v>10</v>
      </c>
      <c r="BQ92" s="81">
        <v>0</v>
      </c>
      <c r="BR92" s="81">
        <v>5</v>
      </c>
      <c r="BS92" s="81">
        <v>0</v>
      </c>
      <c r="BT92"/>
      <c r="BU92" s="80">
        <v>66.346999999999994</v>
      </c>
      <c r="BV92" s="80">
        <v>17.686</v>
      </c>
      <c r="BW92" s="80">
        <v>0</v>
      </c>
      <c r="BX92" s="80">
        <v>0</v>
      </c>
      <c r="BY92" s="80">
        <v>0</v>
      </c>
      <c r="BZ92" s="80">
        <v>0</v>
      </c>
      <c r="CA92" s="80">
        <v>0</v>
      </c>
      <c r="CB92" s="80">
        <v>0</v>
      </c>
      <c r="CC92" s="80">
        <v>0</v>
      </c>
    </row>
    <row r="93" spans="1:81">
      <c r="A93" s="80" t="s">
        <v>1848</v>
      </c>
      <c r="B93" s="80">
        <v>9</v>
      </c>
      <c r="C93" s="80">
        <v>9</v>
      </c>
      <c r="D93" s="80">
        <v>1</v>
      </c>
      <c r="E93" s="80">
        <v>2012</v>
      </c>
      <c r="F93" s="80" t="s">
        <v>88</v>
      </c>
      <c r="G93" s="80" t="s">
        <v>1839</v>
      </c>
      <c r="H93" s="80" t="s">
        <v>1840</v>
      </c>
      <c r="I93" s="177"/>
      <c r="J93" s="81">
        <v>151.07986119770578</v>
      </c>
      <c r="K93" s="81">
        <v>9.368180300587504</v>
      </c>
      <c r="L93" s="81">
        <v>0.74054124263083509</v>
      </c>
      <c r="M93" s="81">
        <v>288.13007841412087</v>
      </c>
      <c r="N93" s="81">
        <v>356.99076047738276</v>
      </c>
      <c r="O93" s="81">
        <v>145.81773061498436</v>
      </c>
      <c r="P93" s="81">
        <v>83.845964874298971</v>
      </c>
      <c r="Q93" s="81">
        <v>18.458422665438235</v>
      </c>
      <c r="R93" s="81">
        <v>0</v>
      </c>
      <c r="S93" s="81">
        <v>30.935871434600006</v>
      </c>
      <c r="T93" s="82"/>
      <c r="U93" s="81">
        <v>17560754</v>
      </c>
      <c r="V93" s="81">
        <v>4795</v>
      </c>
      <c r="W93" s="81">
        <v>19</v>
      </c>
      <c r="X93" s="81">
        <v>61003</v>
      </c>
      <c r="Y93" s="81">
        <v>107607</v>
      </c>
      <c r="Z93" s="81">
        <v>76266</v>
      </c>
      <c r="AA93" s="81">
        <v>16848</v>
      </c>
      <c r="AB93" s="81">
        <v>242087</v>
      </c>
      <c r="AC93" s="81">
        <v>0</v>
      </c>
      <c r="AD93" s="81">
        <v>30.935871434600006</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63.084000000000003</v>
      </c>
      <c r="BJ93" s="81">
        <v>0</v>
      </c>
      <c r="BK93" s="81">
        <v>42.632000000000005</v>
      </c>
      <c r="BL93" s="81">
        <v>0</v>
      </c>
      <c r="BM93" s="82"/>
      <c r="BN93" s="81">
        <v>0</v>
      </c>
      <c r="BO93" s="81">
        <v>0</v>
      </c>
      <c r="BP93" s="81">
        <v>10</v>
      </c>
      <c r="BQ93" s="81">
        <v>0</v>
      </c>
      <c r="BR93" s="81">
        <v>7</v>
      </c>
      <c r="BS93" s="81">
        <v>0</v>
      </c>
      <c r="BT93"/>
      <c r="BU93" s="80">
        <v>87.843999999999994</v>
      </c>
      <c r="BV93" s="80">
        <v>17.872</v>
      </c>
      <c r="BW93" s="80">
        <v>0</v>
      </c>
      <c r="BX93" s="80">
        <v>0</v>
      </c>
      <c r="BY93" s="80">
        <v>0</v>
      </c>
      <c r="BZ93" s="80">
        <v>0</v>
      </c>
      <c r="CA93" s="80">
        <v>0</v>
      </c>
      <c r="CB93" s="80">
        <v>0</v>
      </c>
      <c r="CC93" s="80">
        <v>0</v>
      </c>
    </row>
    <row r="94" spans="1:81">
      <c r="A94" s="80" t="s">
        <v>1849</v>
      </c>
      <c r="B94" s="80">
        <v>10</v>
      </c>
      <c r="C94" s="80">
        <v>10</v>
      </c>
      <c r="D94" s="80">
        <v>1</v>
      </c>
      <c r="E94" s="80">
        <v>2013</v>
      </c>
      <c r="F94" s="80" t="s">
        <v>89</v>
      </c>
      <c r="G94" s="80" t="s">
        <v>1839</v>
      </c>
      <c r="H94" s="80" t="s">
        <v>1840</v>
      </c>
      <c r="I94" s="177"/>
      <c r="J94" s="81">
        <v>152.07725389837981</v>
      </c>
      <c r="K94" s="81">
        <v>7.9433204976539189</v>
      </c>
      <c r="L94" s="81">
        <v>0.6570165170764023</v>
      </c>
      <c r="M94" s="81">
        <v>290.21171490554963</v>
      </c>
      <c r="N94" s="81">
        <v>357.58359550998858</v>
      </c>
      <c r="O94" s="81">
        <v>140.33040484662263</v>
      </c>
      <c r="P94" s="81">
        <v>84.661423820706176</v>
      </c>
      <c r="Q94" s="81">
        <v>18.669149080345029</v>
      </c>
      <c r="R94" s="81">
        <v>0</v>
      </c>
      <c r="S94" s="81">
        <v>22.671968853799999</v>
      </c>
      <c r="T94" s="82"/>
      <c r="U94" s="81">
        <v>17480233</v>
      </c>
      <c r="V94" s="81">
        <v>4795</v>
      </c>
      <c r="W94" s="81">
        <v>19</v>
      </c>
      <c r="X94" s="81">
        <v>61003</v>
      </c>
      <c r="Y94" s="81">
        <v>107989</v>
      </c>
      <c r="Z94" s="81">
        <v>76673</v>
      </c>
      <c r="AA94" s="81">
        <v>16948</v>
      </c>
      <c r="AB94" s="81">
        <v>241340</v>
      </c>
      <c r="AC94" s="81">
        <v>0</v>
      </c>
      <c r="AD94" s="81">
        <v>22.671968853799999</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68.194999999999993</v>
      </c>
      <c r="BJ94" s="81">
        <v>0</v>
      </c>
      <c r="BK94" s="81">
        <v>41.343999999999994</v>
      </c>
      <c r="BL94" s="81">
        <v>0</v>
      </c>
      <c r="BM94" s="82"/>
      <c r="BN94" s="81">
        <v>0</v>
      </c>
      <c r="BO94" s="81">
        <v>0</v>
      </c>
      <c r="BP94" s="81">
        <v>10</v>
      </c>
      <c r="BQ94" s="81">
        <v>0</v>
      </c>
      <c r="BR94" s="81">
        <v>6</v>
      </c>
      <c r="BS94" s="81">
        <v>0</v>
      </c>
      <c r="BT94"/>
      <c r="BU94" s="80">
        <v>91.835999999999999</v>
      </c>
      <c r="BV94" s="80">
        <v>17.702999999999999</v>
      </c>
      <c r="BW94" s="80">
        <v>0</v>
      </c>
      <c r="BX94" s="80">
        <v>0</v>
      </c>
      <c r="BY94" s="80">
        <v>0</v>
      </c>
      <c r="BZ94" s="80">
        <v>0</v>
      </c>
      <c r="CA94" s="80">
        <v>0</v>
      </c>
      <c r="CB94" s="80">
        <v>0</v>
      </c>
      <c r="CC94" s="80">
        <v>0</v>
      </c>
    </row>
    <row r="95" spans="1:81">
      <c r="A95" s="80" t="s">
        <v>1850</v>
      </c>
      <c r="B95" s="80">
        <v>11</v>
      </c>
      <c r="C95" s="80">
        <v>11</v>
      </c>
      <c r="D95" s="80">
        <v>1</v>
      </c>
      <c r="E95" s="80">
        <v>2014</v>
      </c>
      <c r="F95" s="80" t="s">
        <v>90</v>
      </c>
      <c r="G95" s="80" t="s">
        <v>1839</v>
      </c>
      <c r="H95" s="80" t="s">
        <v>1840</v>
      </c>
      <c r="I95" s="177"/>
      <c r="J95" s="81">
        <v>147.8052203373941</v>
      </c>
      <c r="K95" s="81">
        <v>7.5131065491417521</v>
      </c>
      <c r="L95" s="81">
        <v>1.1925618861219369</v>
      </c>
      <c r="M95" s="81">
        <v>294.1639097851442</v>
      </c>
      <c r="N95" s="81">
        <v>346.06218337950867</v>
      </c>
      <c r="O95" s="81">
        <v>133.47685196078268</v>
      </c>
      <c r="P95" s="81">
        <v>84.474086946036337</v>
      </c>
      <c r="Q95" s="81">
        <v>17.861216523113189</v>
      </c>
      <c r="R95" s="81">
        <v>0</v>
      </c>
      <c r="S95" s="81">
        <v>25.307048174080006</v>
      </c>
      <c r="T95" s="82"/>
      <c r="U95" s="81">
        <v>18077119</v>
      </c>
      <c r="V95" s="81">
        <v>3778</v>
      </c>
      <c r="W95" s="81">
        <v>13</v>
      </c>
      <c r="X95" s="81">
        <v>62109</v>
      </c>
      <c r="Y95" s="81">
        <v>108485</v>
      </c>
      <c r="Z95" s="81">
        <v>76809</v>
      </c>
      <c r="AA95" s="81">
        <v>16823</v>
      </c>
      <c r="AB95" s="81">
        <v>240653</v>
      </c>
      <c r="AC95" s="81">
        <v>0</v>
      </c>
      <c r="AD95" s="81">
        <v>25.307048174080006</v>
      </c>
      <c r="AE95" s="82"/>
      <c r="AF95" s="81">
        <v>151919138.42964587</v>
      </c>
      <c r="AG95" s="81">
        <v>6865851.0249937568</v>
      </c>
      <c r="AH95" s="81">
        <v>293237.73688904359</v>
      </c>
      <c r="AI95" s="81">
        <v>404279015.03268522</v>
      </c>
      <c r="AJ95" s="81">
        <v>491314015.05461901</v>
      </c>
      <c r="AK95" s="81">
        <v>0</v>
      </c>
      <c r="AL95" s="81">
        <v>0</v>
      </c>
      <c r="AM95" s="81">
        <v>33038060.770488422</v>
      </c>
      <c r="AN95" s="81">
        <v>0</v>
      </c>
      <c r="AO95" s="81">
        <v>0</v>
      </c>
      <c r="AP95" s="82"/>
      <c r="AQ95" s="81">
        <v>2151</v>
      </c>
      <c r="AR95" s="81">
        <v>156</v>
      </c>
      <c r="AS95" s="81">
        <v>0</v>
      </c>
      <c r="AT95" s="81">
        <v>0</v>
      </c>
      <c r="AU95" s="81">
        <v>0</v>
      </c>
      <c r="AV95" s="81">
        <v>0</v>
      </c>
      <c r="AW95" s="81" t="s">
        <v>564</v>
      </c>
      <c r="AX95" s="82"/>
      <c r="AY95" s="81">
        <v>7582.1</v>
      </c>
      <c r="AZ95" s="81">
        <v>3525.5</v>
      </c>
      <c r="BA95" s="81">
        <v>0</v>
      </c>
      <c r="BB95" s="81">
        <v>0</v>
      </c>
      <c r="BC95" s="81">
        <v>0</v>
      </c>
      <c r="BD95" s="81">
        <v>0</v>
      </c>
      <c r="BE95" s="81" t="s">
        <v>564</v>
      </c>
      <c r="BF95" s="82"/>
      <c r="BG95" s="81">
        <v>0</v>
      </c>
      <c r="BH95" s="81">
        <v>0</v>
      </c>
      <c r="BI95" s="81">
        <v>66.206000000000003</v>
      </c>
      <c r="BJ95" s="81">
        <v>0</v>
      </c>
      <c r="BK95" s="81">
        <v>42.908000000000001</v>
      </c>
      <c r="BL95" s="81">
        <v>0</v>
      </c>
      <c r="BM95" s="82"/>
      <c r="BN95" s="81">
        <v>0</v>
      </c>
      <c r="BO95" s="81">
        <v>0</v>
      </c>
      <c r="BP95" s="81">
        <v>9</v>
      </c>
      <c r="BQ95" s="81">
        <v>0</v>
      </c>
      <c r="BR95" s="81">
        <v>6</v>
      </c>
      <c r="BS95" s="81">
        <v>0</v>
      </c>
      <c r="BT95"/>
      <c r="BU95" s="80">
        <v>91.819000000000003</v>
      </c>
      <c r="BV95" s="80">
        <v>17.295000000000002</v>
      </c>
      <c r="BW95" s="80">
        <v>0</v>
      </c>
      <c r="BX95" s="80">
        <v>0</v>
      </c>
      <c r="BY95" s="80">
        <v>0</v>
      </c>
      <c r="BZ95" s="80">
        <v>0</v>
      </c>
      <c r="CA95" s="80">
        <v>0</v>
      </c>
      <c r="CB95" s="80">
        <v>0</v>
      </c>
      <c r="CC95" s="80">
        <v>0</v>
      </c>
    </row>
    <row r="96" spans="1:81">
      <c r="A96" s="80" t="s">
        <v>1851</v>
      </c>
      <c r="B96" s="80">
        <v>12</v>
      </c>
      <c r="C96" s="80">
        <v>12</v>
      </c>
      <c r="D96" s="80">
        <v>1</v>
      </c>
      <c r="E96" s="80">
        <v>2015</v>
      </c>
      <c r="F96" s="80" t="s">
        <v>91</v>
      </c>
      <c r="G96" s="80" t="s">
        <v>1839</v>
      </c>
      <c r="H96" s="80" t="s">
        <v>1840</v>
      </c>
      <c r="I96" s="177"/>
      <c r="J96" s="81">
        <v>136.88829521414453</v>
      </c>
      <c r="K96" s="81">
        <v>7.1781038822330201</v>
      </c>
      <c r="L96" s="81">
        <v>1.340227590864058</v>
      </c>
      <c r="M96" s="81">
        <v>269.64727438461193</v>
      </c>
      <c r="N96" s="81">
        <v>323.13332557201812</v>
      </c>
      <c r="O96" s="81">
        <v>132.68848306359487</v>
      </c>
      <c r="P96" s="81">
        <v>84.977753316770858</v>
      </c>
      <c r="Q96" s="81">
        <v>17.372988452952569</v>
      </c>
      <c r="R96" s="81">
        <v>0</v>
      </c>
      <c r="S96" s="81">
        <v>24.163673080400002</v>
      </c>
      <c r="T96" s="82"/>
      <c r="U96" s="81">
        <v>17650975</v>
      </c>
      <c r="V96" s="81">
        <v>3778</v>
      </c>
      <c r="W96" s="81">
        <v>13</v>
      </c>
      <c r="X96" s="81">
        <v>62109</v>
      </c>
      <c r="Y96" s="81">
        <v>108862</v>
      </c>
      <c r="Z96" s="81">
        <v>77091</v>
      </c>
      <c r="AA96" s="81">
        <v>16910</v>
      </c>
      <c r="AB96" s="81">
        <v>239108</v>
      </c>
      <c r="AC96" s="81">
        <v>0</v>
      </c>
      <c r="AD96" s="81">
        <v>24.163673080400002</v>
      </c>
      <c r="AE96" s="82"/>
      <c r="AF96" s="81">
        <v>143499016.03118506</v>
      </c>
      <c r="AG96" s="81">
        <v>6041893.3109422978</v>
      </c>
      <c r="AH96" s="81">
        <v>272627.47838685749</v>
      </c>
      <c r="AI96" s="81">
        <v>387765560.36371022</v>
      </c>
      <c r="AJ96" s="81">
        <v>478794484.11851412</v>
      </c>
      <c r="AK96" s="81">
        <v>0</v>
      </c>
      <c r="AL96" s="81">
        <v>0</v>
      </c>
      <c r="AM96" s="81">
        <v>32768748.379664317</v>
      </c>
      <c r="AN96" s="81">
        <v>0</v>
      </c>
      <c r="AO96" s="81">
        <v>0</v>
      </c>
      <c r="AP96" s="82"/>
      <c r="AQ96" s="81">
        <v>2462</v>
      </c>
      <c r="AR96" s="81">
        <v>196</v>
      </c>
      <c r="AS96" s="81">
        <v>0</v>
      </c>
      <c r="AT96" s="81">
        <v>0</v>
      </c>
      <c r="AU96" s="81">
        <v>0</v>
      </c>
      <c r="AV96" s="81">
        <v>0</v>
      </c>
      <c r="AW96" s="81" t="s">
        <v>564</v>
      </c>
      <c r="AX96" s="82"/>
      <c r="AY96" s="81">
        <v>8793</v>
      </c>
      <c r="AZ96" s="81">
        <v>4423.5</v>
      </c>
      <c r="BA96" s="81">
        <v>0</v>
      </c>
      <c r="BB96" s="81">
        <v>0</v>
      </c>
      <c r="BC96" s="81">
        <v>0</v>
      </c>
      <c r="BD96" s="81">
        <v>0</v>
      </c>
      <c r="BE96" s="81" t="s">
        <v>564</v>
      </c>
      <c r="BF96" s="82"/>
      <c r="BG96" s="81">
        <v>0</v>
      </c>
      <c r="BH96" s="81">
        <v>0</v>
      </c>
      <c r="BI96" s="81">
        <v>59.642000000000003</v>
      </c>
      <c r="BJ96" s="81">
        <v>0</v>
      </c>
      <c r="BK96" s="81">
        <v>37.201999999999998</v>
      </c>
      <c r="BL96" s="81">
        <v>0</v>
      </c>
      <c r="BM96" s="82"/>
      <c r="BN96" s="81">
        <v>0</v>
      </c>
      <c r="BO96" s="81">
        <v>0</v>
      </c>
      <c r="BP96" s="81">
        <v>8</v>
      </c>
      <c r="BQ96" s="81">
        <v>0</v>
      </c>
      <c r="BR96" s="81">
        <v>5</v>
      </c>
      <c r="BS96" s="81">
        <v>0</v>
      </c>
      <c r="BT96"/>
      <c r="BU96" s="80">
        <v>79.715000000000003</v>
      </c>
      <c r="BV96" s="80">
        <v>17.129000000000001</v>
      </c>
      <c r="BW96" s="80">
        <v>0</v>
      </c>
      <c r="BX96" s="80">
        <v>0</v>
      </c>
      <c r="BY96" s="80">
        <v>0</v>
      </c>
      <c r="BZ96" s="80">
        <v>0</v>
      </c>
      <c r="CA96" s="80">
        <v>0</v>
      </c>
      <c r="CB96" s="80">
        <v>0</v>
      </c>
      <c r="CC96" s="80">
        <v>0</v>
      </c>
    </row>
    <row r="97" spans="1:81">
      <c r="A97" s="80" t="s">
        <v>1852</v>
      </c>
      <c r="B97" s="80">
        <v>13</v>
      </c>
      <c r="C97" s="80">
        <v>13</v>
      </c>
      <c r="D97" s="80">
        <v>1</v>
      </c>
      <c r="E97" s="80">
        <v>2016</v>
      </c>
      <c r="F97" s="80" t="s">
        <v>92</v>
      </c>
      <c r="G97" s="80" t="s">
        <v>1839</v>
      </c>
      <c r="H97" s="80" t="s">
        <v>1840</v>
      </c>
      <c r="I97" s="177"/>
      <c r="J97" s="81">
        <v>151.87603147893512</v>
      </c>
      <c r="K97" s="81">
        <v>6.991399394282249</v>
      </c>
      <c r="L97" s="81">
        <v>1.28120745383615</v>
      </c>
      <c r="M97" s="81">
        <v>245.90469384812269</v>
      </c>
      <c r="N97" s="81">
        <v>323.93431504178653</v>
      </c>
      <c r="O97" s="81">
        <v>131.34583361967111</v>
      </c>
      <c r="P97" s="81">
        <v>82.909231082812084</v>
      </c>
      <c r="Q97" s="81">
        <v>16.770939325041965</v>
      </c>
      <c r="R97" s="81">
        <v>0</v>
      </c>
      <c r="S97" s="81">
        <v>19.97908539146</v>
      </c>
      <c r="T97" s="82"/>
      <c r="U97" s="81">
        <v>18587931</v>
      </c>
      <c r="V97" s="81">
        <v>3778</v>
      </c>
      <c r="W97" s="81">
        <v>13</v>
      </c>
      <c r="X97" s="81">
        <v>62109</v>
      </c>
      <c r="Y97" s="81">
        <v>109148</v>
      </c>
      <c r="Z97" s="81">
        <v>77249</v>
      </c>
      <c r="AA97" s="81">
        <v>17064</v>
      </c>
      <c r="AB97" s="81">
        <v>237441</v>
      </c>
      <c r="AC97" s="81">
        <v>0</v>
      </c>
      <c r="AD97" s="81">
        <v>19.97908539146</v>
      </c>
      <c r="AE97" s="82"/>
      <c r="AF97" s="81">
        <v>158572906.7913554</v>
      </c>
      <c r="AG97" s="81">
        <v>5483760.0416678945</v>
      </c>
      <c r="AH97" s="81">
        <v>193820.98174384821</v>
      </c>
      <c r="AI97" s="81">
        <v>377409200.128892</v>
      </c>
      <c r="AJ97" s="81">
        <v>475208954.24424052</v>
      </c>
      <c r="AK97" s="81">
        <v>0</v>
      </c>
      <c r="AL97" s="81">
        <v>0</v>
      </c>
      <c r="AM97" s="81">
        <v>32565573.63731984</v>
      </c>
      <c r="AN97" s="81">
        <v>0</v>
      </c>
      <c r="AO97" s="81">
        <v>0</v>
      </c>
      <c r="AP97" s="82"/>
      <c r="AQ97" s="81">
        <v>2682</v>
      </c>
      <c r="AR97" s="81">
        <v>218</v>
      </c>
      <c r="AS97" s="81">
        <v>0</v>
      </c>
      <c r="AT97" s="81">
        <v>0</v>
      </c>
      <c r="AU97" s="81">
        <v>0</v>
      </c>
      <c r="AV97" s="81">
        <v>0</v>
      </c>
      <c r="AW97" s="81" t="s">
        <v>564</v>
      </c>
      <c r="AX97" s="82"/>
      <c r="AY97" s="81">
        <v>9676.2999999999993</v>
      </c>
      <c r="AZ97" s="81">
        <v>4762.4000000000005</v>
      </c>
      <c r="BA97" s="81">
        <v>0</v>
      </c>
      <c r="BB97" s="81">
        <v>0</v>
      </c>
      <c r="BC97" s="81">
        <v>0</v>
      </c>
      <c r="BD97" s="81">
        <v>0</v>
      </c>
      <c r="BE97" s="81" t="s">
        <v>564</v>
      </c>
      <c r="BF97" s="82"/>
      <c r="BG97" s="81">
        <v>0</v>
      </c>
      <c r="BH97" s="81">
        <v>0</v>
      </c>
      <c r="BI97" s="81">
        <v>56.107999999999997</v>
      </c>
      <c r="BJ97" s="81">
        <v>0</v>
      </c>
      <c r="BK97" s="81">
        <v>39.628999999999998</v>
      </c>
      <c r="BL97" s="81">
        <v>0</v>
      </c>
      <c r="BM97" s="82"/>
      <c r="BN97" s="81">
        <v>0</v>
      </c>
      <c r="BO97" s="81">
        <v>0</v>
      </c>
      <c r="BP97" s="81">
        <v>7</v>
      </c>
      <c r="BQ97" s="81">
        <v>0</v>
      </c>
      <c r="BR97" s="81">
        <v>4</v>
      </c>
      <c r="BS97" s="81">
        <v>0</v>
      </c>
      <c r="BT97"/>
      <c r="BU97" s="80">
        <v>75.012</v>
      </c>
      <c r="BV97" s="80">
        <v>20.725000000000001</v>
      </c>
      <c r="BW97" s="80">
        <v>0</v>
      </c>
      <c r="BX97" s="80">
        <v>0</v>
      </c>
      <c r="BY97" s="80">
        <v>0</v>
      </c>
      <c r="BZ97" s="80">
        <v>0</v>
      </c>
      <c r="CA97" s="80">
        <v>0</v>
      </c>
      <c r="CB97" s="80">
        <v>0</v>
      </c>
      <c r="CC97" s="80">
        <v>0</v>
      </c>
    </row>
    <row r="98" spans="1:81">
      <c r="A98" s="80" t="s">
        <v>1853</v>
      </c>
      <c r="B98" s="80">
        <v>14</v>
      </c>
      <c r="C98" s="80">
        <v>14</v>
      </c>
      <c r="D98" s="80">
        <v>1</v>
      </c>
      <c r="E98" s="80">
        <v>2017</v>
      </c>
      <c r="F98" s="80" t="s">
        <v>71</v>
      </c>
      <c r="G98" s="80" t="s">
        <v>1839</v>
      </c>
      <c r="H98" s="80" t="s">
        <v>1840</v>
      </c>
      <c r="I98" s="177"/>
      <c r="J98" s="81">
        <v>133.43205904416493</v>
      </c>
      <c r="K98" s="81">
        <v>6.8786267963301189</v>
      </c>
      <c r="L98" s="81">
        <v>1.0852499144681744</v>
      </c>
      <c r="M98" s="81">
        <v>220.85142293100282</v>
      </c>
      <c r="N98" s="81">
        <v>302.8807889511944</v>
      </c>
      <c r="O98" s="81">
        <v>129.90672486206813</v>
      </c>
      <c r="P98" s="81">
        <v>82.982695724252807</v>
      </c>
      <c r="Q98" s="81">
        <v>16.098806797880822</v>
      </c>
      <c r="R98" s="81">
        <v>0</v>
      </c>
      <c r="S98" s="81">
        <v>20.769194294400002</v>
      </c>
      <c r="T98" s="82"/>
      <c r="U98" s="81">
        <v>19491136</v>
      </c>
      <c r="V98" s="81">
        <v>3778</v>
      </c>
      <c r="W98" s="81">
        <v>13</v>
      </c>
      <c r="X98" s="81">
        <v>62109</v>
      </c>
      <c r="Y98" s="81">
        <v>109420</v>
      </c>
      <c r="Z98" s="81">
        <v>77670</v>
      </c>
      <c r="AA98" s="81">
        <v>17188</v>
      </c>
      <c r="AB98" s="81">
        <v>235705</v>
      </c>
      <c r="AC98" s="81">
        <v>0</v>
      </c>
      <c r="AD98" s="81">
        <v>20.769194294399998</v>
      </c>
      <c r="AE98" s="82"/>
      <c r="AF98" s="81">
        <v>156543677.39304379</v>
      </c>
      <c r="AG98" s="81">
        <v>5777902.6350155128</v>
      </c>
      <c r="AH98" s="81">
        <v>227328.95002249669</v>
      </c>
      <c r="AI98" s="81">
        <v>386121749.36761951</v>
      </c>
      <c r="AJ98" s="81">
        <v>492852030.61261439</v>
      </c>
      <c r="AK98" s="81">
        <v>0</v>
      </c>
      <c r="AL98" s="81">
        <v>0</v>
      </c>
      <c r="AM98" s="81">
        <v>32378060.96315952</v>
      </c>
      <c r="AN98" s="81">
        <v>0</v>
      </c>
      <c r="AO98" s="81">
        <v>0</v>
      </c>
      <c r="AP98" s="82"/>
      <c r="AQ98" s="81">
        <v>2844</v>
      </c>
      <c r="AR98" s="81">
        <v>237</v>
      </c>
      <c r="AS98" s="81">
        <v>0</v>
      </c>
      <c r="AT98" s="81">
        <v>0</v>
      </c>
      <c r="AU98" s="81">
        <v>0</v>
      </c>
      <c r="AV98" s="81">
        <v>0</v>
      </c>
      <c r="AW98" s="81" t="s">
        <v>564</v>
      </c>
      <c r="AX98" s="82"/>
      <c r="AY98" s="81">
        <v>10318.799999999999</v>
      </c>
      <c r="AZ98" s="81">
        <v>5235.0000000000009</v>
      </c>
      <c r="BA98" s="81">
        <v>0</v>
      </c>
      <c r="BB98" s="81">
        <v>0</v>
      </c>
      <c r="BC98" s="81">
        <v>0</v>
      </c>
      <c r="BD98" s="81">
        <v>0</v>
      </c>
      <c r="BE98" s="81" t="s">
        <v>564</v>
      </c>
      <c r="BF98" s="82"/>
      <c r="BG98" s="81">
        <v>0</v>
      </c>
      <c r="BH98" s="81">
        <v>0</v>
      </c>
      <c r="BI98" s="81">
        <v>55.551000000000002</v>
      </c>
      <c r="BJ98" s="81">
        <v>0</v>
      </c>
      <c r="BK98" s="81">
        <v>37.865180000000002</v>
      </c>
      <c r="BL98" s="81">
        <v>0</v>
      </c>
      <c r="BM98" s="82"/>
      <c r="BN98" s="81">
        <v>0</v>
      </c>
      <c r="BO98" s="81">
        <v>0</v>
      </c>
      <c r="BP98" s="81">
        <v>7</v>
      </c>
      <c r="BQ98" s="81">
        <v>0</v>
      </c>
      <c r="BR98" s="81">
        <v>4</v>
      </c>
      <c r="BS98" s="81">
        <v>0</v>
      </c>
      <c r="BT98"/>
      <c r="BU98" s="80">
        <v>73.346000000000004</v>
      </c>
      <c r="BV98" s="80">
        <v>20.067</v>
      </c>
      <c r="BW98" s="80">
        <v>0</v>
      </c>
      <c r="BX98" s="80">
        <v>0</v>
      </c>
      <c r="BY98" s="80">
        <v>3.1800000000000001E-3</v>
      </c>
      <c r="BZ98" s="80">
        <v>0</v>
      </c>
      <c r="CA98" s="80">
        <v>0</v>
      </c>
      <c r="CB98" s="80">
        <v>0</v>
      </c>
      <c r="CC98" s="80">
        <v>0</v>
      </c>
    </row>
    <row r="99" spans="1:81">
      <c r="A99" s="80" t="s">
        <v>1854</v>
      </c>
      <c r="B99" s="80">
        <v>15</v>
      </c>
      <c r="C99" s="80">
        <v>15</v>
      </c>
      <c r="D99" s="80">
        <v>1</v>
      </c>
      <c r="E99" s="80">
        <v>2018</v>
      </c>
      <c r="F99" s="80" t="s">
        <v>93</v>
      </c>
      <c r="G99" s="80" t="s">
        <v>1839</v>
      </c>
      <c r="H99" s="80" t="s">
        <v>1840</v>
      </c>
      <c r="I99" s="177"/>
      <c r="J99" s="81">
        <v>109.96173979176224</v>
      </c>
      <c r="K99" s="81">
        <v>6.1813473440943767</v>
      </c>
      <c r="L99" s="81">
        <v>1.0049874190819659</v>
      </c>
      <c r="M99" s="81">
        <v>192.67191236323725</v>
      </c>
      <c r="N99" s="81">
        <v>243.64708131284337</v>
      </c>
      <c r="O99" s="81">
        <v>127.23794485169211</v>
      </c>
      <c r="P99" s="81">
        <v>82.448239269770951</v>
      </c>
      <c r="Q99" s="81">
        <v>14.798114255051376</v>
      </c>
      <c r="R99" s="81">
        <v>0</v>
      </c>
      <c r="S99" s="81">
        <v>23.545860249000004</v>
      </c>
      <c r="T99" s="82"/>
      <c r="U99" s="81">
        <v>18411060</v>
      </c>
      <c r="V99" s="81">
        <v>3778</v>
      </c>
      <c r="W99" s="81">
        <v>13</v>
      </c>
      <c r="X99" s="81">
        <v>62109</v>
      </c>
      <c r="Y99" s="81">
        <v>109545</v>
      </c>
      <c r="Z99" s="81">
        <v>77531</v>
      </c>
      <c r="AA99" s="81">
        <v>17249</v>
      </c>
      <c r="AB99" s="81">
        <v>233484</v>
      </c>
      <c r="AC99" s="81">
        <v>0</v>
      </c>
      <c r="AD99" s="81">
        <v>23.545860249</v>
      </c>
      <c r="AE99" s="82"/>
      <c r="AF99" s="81">
        <v>141576934.60337731</v>
      </c>
      <c r="AG99" s="81">
        <v>5285414.7269119145</v>
      </c>
      <c r="AH99" s="81">
        <v>218284.9187153817</v>
      </c>
      <c r="AI99" s="81">
        <v>372885144.42940199</v>
      </c>
      <c r="AJ99" s="81">
        <v>459674257.11765999</v>
      </c>
      <c r="AK99" s="81">
        <v>0</v>
      </c>
      <c r="AL99" s="81">
        <v>0</v>
      </c>
      <c r="AM99" s="81">
        <v>32139331.933398619</v>
      </c>
      <c r="AN99" s="81">
        <v>0</v>
      </c>
      <c r="AO99" s="81">
        <v>0</v>
      </c>
      <c r="AP99" s="82"/>
      <c r="AQ99" s="81">
        <v>2987</v>
      </c>
      <c r="AR99" s="81">
        <v>246</v>
      </c>
      <c r="AS99" s="81">
        <v>0</v>
      </c>
      <c r="AT99" s="81">
        <v>0</v>
      </c>
      <c r="AU99" s="81">
        <v>0</v>
      </c>
      <c r="AV99" s="81">
        <v>1</v>
      </c>
      <c r="AW99" s="81" t="s">
        <v>564</v>
      </c>
      <c r="AX99" s="82"/>
      <c r="AY99" s="81">
        <v>10936.6</v>
      </c>
      <c r="AZ99" s="81">
        <v>5403.6</v>
      </c>
      <c r="BA99" s="81">
        <v>0</v>
      </c>
      <c r="BB99" s="81">
        <v>0</v>
      </c>
      <c r="BC99" s="81">
        <v>0</v>
      </c>
      <c r="BD99" s="81">
        <v>3128</v>
      </c>
      <c r="BE99" s="81" t="s">
        <v>564</v>
      </c>
      <c r="BF99" s="82"/>
      <c r="BG99" s="81">
        <v>0</v>
      </c>
      <c r="BH99" s="81">
        <v>0</v>
      </c>
      <c r="BI99" s="81">
        <v>49.223999999999997</v>
      </c>
      <c r="BJ99" s="81">
        <v>0</v>
      </c>
      <c r="BK99" s="81">
        <v>30.467220000000001</v>
      </c>
      <c r="BL99" s="81">
        <v>0</v>
      </c>
      <c r="BM99" s="82"/>
      <c r="BN99" s="81">
        <v>0</v>
      </c>
      <c r="BO99" s="81">
        <v>0</v>
      </c>
      <c r="BP99" s="81">
        <v>7</v>
      </c>
      <c r="BQ99" s="81">
        <v>0</v>
      </c>
      <c r="BR99" s="81">
        <v>3</v>
      </c>
      <c r="BS99" s="81">
        <v>0</v>
      </c>
      <c r="BT99"/>
      <c r="BU99" s="80">
        <v>59.051000000000002</v>
      </c>
      <c r="BV99" s="80">
        <v>20.637</v>
      </c>
      <c r="BW99" s="80">
        <v>0</v>
      </c>
      <c r="BX99" s="80">
        <v>0</v>
      </c>
      <c r="BY99" s="80">
        <v>3.2200000000000002E-3</v>
      </c>
      <c r="BZ99" s="80">
        <v>0</v>
      </c>
      <c r="CA99" s="80">
        <v>0</v>
      </c>
      <c r="CB99" s="80">
        <v>0</v>
      </c>
      <c r="CC99" s="80">
        <v>0</v>
      </c>
    </row>
    <row r="100" spans="1:81">
      <c r="A100" s="80" t="s">
        <v>1855</v>
      </c>
      <c r="B100" s="80">
        <v>16</v>
      </c>
      <c r="C100" s="80">
        <v>16</v>
      </c>
      <c r="D100" s="80">
        <v>1</v>
      </c>
      <c r="E100" s="80">
        <v>2019</v>
      </c>
      <c r="F100" s="80" t="s">
        <v>73</v>
      </c>
      <c r="G100" s="80" t="s">
        <v>1839</v>
      </c>
      <c r="H100" s="80" t="s">
        <v>1840</v>
      </c>
      <c r="I100" s="177"/>
      <c r="J100" s="81">
        <v>104.71856113000345</v>
      </c>
      <c r="K100" s="81">
        <v>5.5497136678539718</v>
      </c>
      <c r="L100" s="81">
        <v>1.013564446874359</v>
      </c>
      <c r="M100" s="81">
        <v>183.56207881953731</v>
      </c>
      <c r="N100" s="81">
        <v>212.9407767085354</v>
      </c>
      <c r="O100" s="81">
        <v>123.8059369776656</v>
      </c>
      <c r="P100" s="81">
        <v>82.068258802331712</v>
      </c>
      <c r="Q100" s="81">
        <v>14.297926624647424</v>
      </c>
      <c r="R100" s="81">
        <v>0</v>
      </c>
      <c r="S100" s="81">
        <v>20.366402919539997</v>
      </c>
      <c r="T100" s="82"/>
      <c r="U100" s="81">
        <v>18001944</v>
      </c>
      <c r="V100" s="81">
        <v>3778</v>
      </c>
      <c r="W100" s="81">
        <v>13</v>
      </c>
      <c r="X100" s="81">
        <v>62109</v>
      </c>
      <c r="Y100" s="81">
        <v>110092</v>
      </c>
      <c r="Z100" s="81">
        <v>77511</v>
      </c>
      <c r="AA100" s="81">
        <v>17041</v>
      </c>
      <c r="AB100" s="81">
        <v>231700</v>
      </c>
      <c r="AC100" s="81">
        <v>0</v>
      </c>
      <c r="AD100" s="81">
        <v>20.36640291954</v>
      </c>
      <c r="AE100" s="82"/>
      <c r="AF100" s="81">
        <v>137278041.8283169</v>
      </c>
      <c r="AG100" s="81">
        <v>4993642.3058244586</v>
      </c>
      <c r="AH100" s="81">
        <v>231639.88911412499</v>
      </c>
      <c r="AI100" s="81">
        <v>375728706.12509608</v>
      </c>
      <c r="AJ100" s="81">
        <v>402569335.9003157</v>
      </c>
      <c r="AK100" s="81">
        <v>0</v>
      </c>
      <c r="AL100" s="81">
        <v>0</v>
      </c>
      <c r="AM100" s="81">
        <v>31555795.763333857</v>
      </c>
      <c r="AN100" s="81">
        <v>0</v>
      </c>
      <c r="AO100" s="81">
        <v>0</v>
      </c>
      <c r="AP100" s="82"/>
      <c r="AQ100" s="81">
        <v>3146</v>
      </c>
      <c r="AR100" s="81">
        <v>267</v>
      </c>
      <c r="AS100" s="81">
        <v>0</v>
      </c>
      <c r="AT100" s="81">
        <v>0</v>
      </c>
      <c r="AU100" s="81">
        <v>0</v>
      </c>
      <c r="AV100" s="81">
        <v>1</v>
      </c>
      <c r="AW100" s="81" t="s">
        <v>564</v>
      </c>
      <c r="AX100" s="82"/>
      <c r="AY100" s="81">
        <v>11679.29999999999</v>
      </c>
      <c r="AZ100" s="81">
        <v>5788.7000000000007</v>
      </c>
      <c r="BA100" s="81">
        <v>0</v>
      </c>
      <c r="BB100" s="81">
        <v>0</v>
      </c>
      <c r="BC100" s="81">
        <v>0</v>
      </c>
      <c r="BD100" s="81">
        <v>3128.1660000000002</v>
      </c>
      <c r="BE100" s="81" t="s">
        <v>564</v>
      </c>
      <c r="BF100" s="82"/>
      <c r="BG100" s="81">
        <v>0</v>
      </c>
      <c r="BH100" s="81">
        <v>0</v>
      </c>
      <c r="BI100" s="81">
        <v>41.093000000000004</v>
      </c>
      <c r="BJ100" s="81">
        <v>0</v>
      </c>
      <c r="BK100" s="81">
        <v>29.83</v>
      </c>
      <c r="BL100" s="81">
        <v>0</v>
      </c>
      <c r="BM100" s="82"/>
      <c r="BN100" s="81">
        <v>0</v>
      </c>
      <c r="BO100" s="81">
        <v>0</v>
      </c>
      <c r="BP100" s="81">
        <v>7</v>
      </c>
      <c r="BQ100" s="81">
        <v>0</v>
      </c>
      <c r="BR100" s="81">
        <v>4</v>
      </c>
      <c r="BS100" s="81">
        <v>0</v>
      </c>
      <c r="BT100"/>
      <c r="BU100" s="80">
        <v>50.06</v>
      </c>
      <c r="BV100" s="80">
        <v>19.927</v>
      </c>
      <c r="BW100" s="80">
        <v>0</v>
      </c>
      <c r="BX100" s="80">
        <v>1E-3</v>
      </c>
      <c r="BY100" s="80">
        <v>0.93500000000000005</v>
      </c>
      <c r="BZ100" s="80">
        <v>0</v>
      </c>
      <c r="CA100" s="80">
        <v>0</v>
      </c>
      <c r="CB100" s="80">
        <v>0</v>
      </c>
      <c r="CC100" s="80">
        <v>0</v>
      </c>
    </row>
    <row r="101" spans="1:81">
      <c r="A101" s="80" t="s">
        <v>1856</v>
      </c>
      <c r="B101" s="80">
        <v>17</v>
      </c>
      <c r="C101" s="80">
        <v>17</v>
      </c>
      <c r="D101" s="80">
        <v>1</v>
      </c>
      <c r="E101" s="80">
        <v>2020</v>
      </c>
      <c r="F101" s="80" t="s">
        <v>218</v>
      </c>
      <c r="G101" s="80" t="s">
        <v>1839</v>
      </c>
      <c r="H101" s="80" t="s">
        <v>1840</v>
      </c>
      <c r="I101" s="177"/>
      <c r="J101" s="81">
        <v>94.821668315062269</v>
      </c>
      <c r="K101" s="81">
        <v>6.0377473674905611</v>
      </c>
      <c r="L101" s="81">
        <v>0.82924228236256803</v>
      </c>
      <c r="M101" s="81">
        <v>159.05418150529039</v>
      </c>
      <c r="N101" s="81">
        <v>261.63216397377596</v>
      </c>
      <c r="O101" s="81">
        <v>110.48530487431077</v>
      </c>
      <c r="P101" s="81">
        <v>77.911564601106193</v>
      </c>
      <c r="Q101" s="81">
        <v>13.588829290202719</v>
      </c>
      <c r="R101" s="81">
        <v>0</v>
      </c>
      <c r="S101" s="81">
        <v>21.730611893599999</v>
      </c>
      <c r="T101" s="82"/>
      <c r="U101" s="81">
        <v>16694564</v>
      </c>
      <c r="V101" s="81">
        <v>3945</v>
      </c>
      <c r="W101" s="81">
        <v>12</v>
      </c>
      <c r="X101" s="81">
        <v>57000</v>
      </c>
      <c r="Y101" s="81">
        <v>110931</v>
      </c>
      <c r="Z101" s="81">
        <v>78950</v>
      </c>
      <c r="AA101" s="81">
        <v>17577</v>
      </c>
      <c r="AB101" s="81">
        <v>230463</v>
      </c>
      <c r="AC101" s="81">
        <v>0</v>
      </c>
      <c r="AD101" s="81">
        <v>21.730611893599999</v>
      </c>
      <c r="AE101" s="82"/>
      <c r="AF101" s="81">
        <v>121153917.7121136</v>
      </c>
      <c r="AG101" s="81">
        <v>4907110.1752029769</v>
      </c>
      <c r="AH101" s="81">
        <v>191508.12703189548</v>
      </c>
      <c r="AI101" s="81">
        <v>311569177.57262963</v>
      </c>
      <c r="AJ101" s="81">
        <v>475075548.17514336</v>
      </c>
      <c r="AK101" s="81"/>
      <c r="AL101" s="81"/>
      <c r="AM101" s="81">
        <v>30077981.997334413</v>
      </c>
      <c r="AN101" s="81"/>
      <c r="AO101" s="81"/>
      <c r="AP101" s="82"/>
      <c r="AQ101" s="81">
        <v>3329</v>
      </c>
      <c r="AR101" s="81">
        <v>269</v>
      </c>
      <c r="AS101" s="81">
        <v>0</v>
      </c>
      <c r="AT101" s="81">
        <v>1</v>
      </c>
      <c r="AU101" s="81">
        <v>0</v>
      </c>
      <c r="AV101" s="81">
        <v>1</v>
      </c>
      <c r="AW101" s="81">
        <v>0</v>
      </c>
      <c r="AX101" s="82"/>
      <c r="AY101" s="81">
        <v>12603.499999999971</v>
      </c>
      <c r="AZ101" s="81">
        <v>5870.9000000000005</v>
      </c>
      <c r="BA101" s="81">
        <v>0</v>
      </c>
      <c r="BB101" s="81">
        <v>83.1</v>
      </c>
      <c r="BC101" s="81">
        <v>0</v>
      </c>
      <c r="BD101" s="81">
        <v>3128.1660000000002</v>
      </c>
      <c r="BE101" s="81">
        <v>0</v>
      </c>
      <c r="BF101" s="82"/>
      <c r="BG101" s="81">
        <v>0</v>
      </c>
      <c r="BH101" s="81">
        <v>0</v>
      </c>
      <c r="BI101" s="81">
        <v>35.399000000000001</v>
      </c>
      <c r="BJ101" s="81">
        <v>0</v>
      </c>
      <c r="BK101" s="81">
        <v>27.466999999999999</v>
      </c>
      <c r="BL101" s="81">
        <v>0</v>
      </c>
      <c r="BM101" s="82"/>
      <c r="BN101" s="81">
        <v>0</v>
      </c>
      <c r="BO101" s="81">
        <v>0</v>
      </c>
      <c r="BP101" s="81">
        <v>7</v>
      </c>
      <c r="BQ101" s="81">
        <v>0</v>
      </c>
      <c r="BR101" s="81">
        <v>4</v>
      </c>
      <c r="BS101" s="81">
        <v>0</v>
      </c>
      <c r="BT101"/>
      <c r="BU101" s="80">
        <v>42.811999999999998</v>
      </c>
      <c r="BV101" s="80">
        <v>19.132000000000001</v>
      </c>
      <c r="BW101" s="80">
        <v>0</v>
      </c>
      <c r="BX101" s="80">
        <v>1E-3</v>
      </c>
      <c r="BY101" s="80">
        <v>0.92100000000000004</v>
      </c>
      <c r="BZ101" s="80">
        <v>0</v>
      </c>
      <c r="CA101" s="80">
        <v>0</v>
      </c>
      <c r="CB101" s="80">
        <v>0</v>
      </c>
      <c r="CC101" s="80">
        <v>0</v>
      </c>
    </row>
    <row r="102" spans="1:81">
      <c r="A102" s="80" t="s">
        <v>1857</v>
      </c>
      <c r="B102" s="80">
        <v>17</v>
      </c>
      <c r="C102" s="80">
        <v>18</v>
      </c>
      <c r="D102" s="80">
        <v>1</v>
      </c>
      <c r="E102" s="80">
        <v>2021</v>
      </c>
      <c r="F102" s="80" t="s">
        <v>75</v>
      </c>
      <c r="G102" s="174" t="s">
        <v>1839</v>
      </c>
      <c r="H102" s="80" t="s">
        <v>1840</v>
      </c>
      <c r="I102" s="177"/>
      <c r="J102" s="81">
        <v>87.306701137546071</v>
      </c>
      <c r="K102" s="81">
        <v>6.5047326838533914</v>
      </c>
      <c r="L102" s="81">
        <v>0.79328421493936896</v>
      </c>
      <c r="M102" s="81">
        <v>160.14476264623997</v>
      </c>
      <c r="N102" s="81">
        <v>207.7849550375422</v>
      </c>
      <c r="O102" s="81">
        <v>108.67139113713615</v>
      </c>
      <c r="P102" s="81">
        <v>80.578935012046756</v>
      </c>
      <c r="Q102" s="81">
        <v>13.675169641719382</v>
      </c>
      <c r="R102" s="81">
        <v>0</v>
      </c>
      <c r="S102" s="81">
        <v>20.747831403199999</v>
      </c>
      <c r="T102" s="82"/>
      <c r="U102" s="81">
        <v>18248275</v>
      </c>
      <c r="V102" s="81">
        <v>3945</v>
      </c>
      <c r="W102" s="81">
        <v>12</v>
      </c>
      <c r="X102" s="81">
        <v>57000</v>
      </c>
      <c r="Y102" s="81">
        <v>111539</v>
      </c>
      <c r="Z102" s="81">
        <v>79959</v>
      </c>
      <c r="AA102" s="81">
        <v>17728</v>
      </c>
      <c r="AB102" s="81">
        <v>229177</v>
      </c>
      <c r="AC102" s="81">
        <v>0</v>
      </c>
      <c r="AD102" s="81">
        <v>20.747831403199999</v>
      </c>
      <c r="AE102" s="82"/>
      <c r="AF102" s="81">
        <v>124012812.20739041</v>
      </c>
      <c r="AG102" s="81">
        <v>5729162.3281617872</v>
      </c>
      <c r="AH102" s="81">
        <v>169662.24576121636</v>
      </c>
      <c r="AI102" s="81">
        <v>354398016.6386444</v>
      </c>
      <c r="AJ102" s="81">
        <v>420180593.31726485</v>
      </c>
      <c r="AK102" s="81">
        <v>0</v>
      </c>
      <c r="AL102" s="81">
        <v>0</v>
      </c>
      <c r="AM102" s="81">
        <v>30082664.016128849</v>
      </c>
      <c r="AN102" s="81">
        <v>0</v>
      </c>
      <c r="AO102" s="81">
        <v>0</v>
      </c>
      <c r="AP102" s="82"/>
      <c r="AQ102" s="81">
        <v>3513</v>
      </c>
      <c r="AR102" s="81">
        <v>270</v>
      </c>
      <c r="AS102" s="81">
        <v>0</v>
      </c>
      <c r="AT102" s="81">
        <v>1</v>
      </c>
      <c r="AU102" s="81">
        <v>0</v>
      </c>
      <c r="AV102" s="81">
        <v>1</v>
      </c>
      <c r="AW102" s="81"/>
      <c r="AX102" s="82"/>
      <c r="AY102" s="81">
        <v>13593.099999999989</v>
      </c>
      <c r="AZ102" s="81">
        <v>5920.4000000000005</v>
      </c>
      <c r="BA102" s="81">
        <v>0</v>
      </c>
      <c r="BB102" s="81">
        <v>83.1</v>
      </c>
      <c r="BC102" s="81">
        <v>0</v>
      </c>
      <c r="BD102" s="81">
        <v>3128.1660000000002</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1858</v>
      </c>
      <c r="B103" s="80">
        <v>17</v>
      </c>
      <c r="C103" s="80">
        <v>19</v>
      </c>
      <c r="D103" s="80">
        <v>1</v>
      </c>
      <c r="E103" s="80">
        <v>2022</v>
      </c>
      <c r="F103" s="80" t="s">
        <v>568</v>
      </c>
      <c r="G103" s="174" t="s">
        <v>1839</v>
      </c>
      <c r="H103" s="80" t="s">
        <v>1840</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3733</v>
      </c>
      <c r="AR103" s="81">
        <v>270</v>
      </c>
      <c r="AS103" s="81">
        <v>0</v>
      </c>
      <c r="AT103" s="81">
        <v>1</v>
      </c>
      <c r="AU103" s="81">
        <v>0</v>
      </c>
      <c r="AV103" s="81">
        <v>1</v>
      </c>
      <c r="AW103" s="81"/>
      <c r="AX103" s="82"/>
      <c r="AY103" s="81">
        <v>14809.599999999984</v>
      </c>
      <c r="AZ103" s="81">
        <v>5920.4000000000005</v>
      </c>
      <c r="BA103" s="81">
        <v>0</v>
      </c>
      <c r="BB103" s="81">
        <v>83.1</v>
      </c>
      <c r="BC103" s="81">
        <v>0</v>
      </c>
      <c r="BD103" s="81">
        <v>3128.1660000000002</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1859</v>
      </c>
      <c r="B104" s="80">
        <v>86</v>
      </c>
      <c r="C104" s="80">
        <v>1</v>
      </c>
      <c r="D104" s="80">
        <v>6</v>
      </c>
      <c r="E104" s="80">
        <v>1990</v>
      </c>
      <c r="F104" s="80" t="s">
        <v>562</v>
      </c>
      <c r="G104" s="80" t="s">
        <v>1860</v>
      </c>
      <c r="H104" s="80" t="s">
        <v>1861</v>
      </c>
      <c r="I104" s="177"/>
      <c r="J104" s="81">
        <v>1021.4474406376518</v>
      </c>
      <c r="K104" s="81">
        <v>19.681904261901085</v>
      </c>
      <c r="L104" s="81">
        <v>23.04333568537664</v>
      </c>
      <c r="M104" s="81">
        <v>265.50194203188471</v>
      </c>
      <c r="N104" s="81">
        <v>174.16068108510311</v>
      </c>
      <c r="O104" s="81">
        <v>174.23039775028673</v>
      </c>
      <c r="P104" s="81">
        <v>128.96857206744389</v>
      </c>
      <c r="Q104" s="81">
        <v>12.150509412477184</v>
      </c>
      <c r="R104" s="81">
        <v>0</v>
      </c>
      <c r="S104" s="81">
        <v>17.939152734081578</v>
      </c>
      <c r="T104" s="82"/>
      <c r="U104" s="81">
        <v>83731007</v>
      </c>
      <c r="V104" s="81">
        <v>8240</v>
      </c>
      <c r="W104" s="81">
        <v>210</v>
      </c>
      <c r="X104" s="81">
        <v>90566</v>
      </c>
      <c r="Y104" s="81">
        <v>69187</v>
      </c>
      <c r="Z104" s="81">
        <v>71663</v>
      </c>
      <c r="AA104" s="81">
        <v>31315</v>
      </c>
      <c r="AB104" s="81">
        <v>197283</v>
      </c>
      <c r="AC104" s="81">
        <v>0</v>
      </c>
      <c r="AD104" s="81">
        <v>17.939152734081578</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1862</v>
      </c>
      <c r="B105" s="80">
        <v>87</v>
      </c>
      <c r="C105" s="80">
        <v>2</v>
      </c>
      <c r="D105" s="80">
        <v>6</v>
      </c>
      <c r="E105" s="80">
        <v>2005</v>
      </c>
      <c r="F105" s="80" t="s">
        <v>565</v>
      </c>
      <c r="G105" s="80" t="s">
        <v>1860</v>
      </c>
      <c r="H105" s="80" t="s">
        <v>1861</v>
      </c>
      <c r="I105" s="177"/>
      <c r="J105" s="81">
        <v>1044.8905859906733</v>
      </c>
      <c r="K105" s="81">
        <v>13.458186367274045</v>
      </c>
      <c r="L105" s="81">
        <v>19.239252548426798</v>
      </c>
      <c r="M105" s="81">
        <v>519.02482620352873</v>
      </c>
      <c r="N105" s="81">
        <v>252.06369254598823</v>
      </c>
      <c r="O105" s="81">
        <v>229.78529446799232</v>
      </c>
      <c r="P105" s="81">
        <v>143.34205329651547</v>
      </c>
      <c r="Q105" s="81">
        <v>12.81874172838487</v>
      </c>
      <c r="R105" s="81">
        <v>0</v>
      </c>
      <c r="S105" s="81">
        <v>32.169875260000005</v>
      </c>
      <c r="T105" s="82"/>
      <c r="U105" s="81">
        <v>70172221</v>
      </c>
      <c r="V105" s="81">
        <v>6812</v>
      </c>
      <c r="W105" s="81">
        <v>213</v>
      </c>
      <c r="X105" s="81">
        <v>98884</v>
      </c>
      <c r="Y105" s="81">
        <v>88727</v>
      </c>
      <c r="Z105" s="81">
        <v>109370</v>
      </c>
      <c r="AA105" s="81">
        <v>28505</v>
      </c>
      <c r="AB105" s="81">
        <v>217581</v>
      </c>
      <c r="AC105" s="81">
        <v>0</v>
      </c>
      <c r="AD105" s="81">
        <v>32.169875260000005</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1863</v>
      </c>
      <c r="B106" s="80">
        <v>88</v>
      </c>
      <c r="C106" s="80">
        <v>3</v>
      </c>
      <c r="D106" s="80">
        <v>6</v>
      </c>
      <c r="E106" s="80">
        <v>2006</v>
      </c>
      <c r="F106" s="80" t="s">
        <v>566</v>
      </c>
      <c r="G106" s="80" t="s">
        <v>1860</v>
      </c>
      <c r="H106" s="80" t="s">
        <v>1861</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1864</v>
      </c>
      <c r="B107" s="80">
        <v>89</v>
      </c>
      <c r="C107" s="80">
        <v>4</v>
      </c>
      <c r="D107" s="80">
        <v>6</v>
      </c>
      <c r="E107" s="80">
        <v>2007</v>
      </c>
      <c r="F107" s="80" t="s">
        <v>567</v>
      </c>
      <c r="G107" s="80" t="s">
        <v>1860</v>
      </c>
      <c r="H107" s="80" t="s">
        <v>1861</v>
      </c>
      <c r="I107" s="177"/>
      <c r="J107" s="81">
        <v>1127.2777223071519</v>
      </c>
      <c r="K107" s="81">
        <v>14.446932972087824</v>
      </c>
      <c r="L107" s="81">
        <v>17.582816989788533</v>
      </c>
      <c r="M107" s="81">
        <v>488.79403672026115</v>
      </c>
      <c r="N107" s="81">
        <v>277.0515977802317</v>
      </c>
      <c r="O107" s="81">
        <v>222.04716303170954</v>
      </c>
      <c r="P107" s="81">
        <v>144.57526793089895</v>
      </c>
      <c r="Q107" s="81">
        <v>13.627514498465178</v>
      </c>
      <c r="R107" s="81">
        <v>0</v>
      </c>
      <c r="S107" s="81">
        <v>31.903916625000001</v>
      </c>
      <c r="T107" s="82"/>
      <c r="U107" s="81">
        <v>76062267</v>
      </c>
      <c r="V107" s="81">
        <v>6865</v>
      </c>
      <c r="W107" s="81">
        <v>179</v>
      </c>
      <c r="X107" s="81">
        <v>107906</v>
      </c>
      <c r="Y107" s="81">
        <v>91120</v>
      </c>
      <c r="Z107" s="81">
        <v>109867</v>
      </c>
      <c r="AA107" s="81">
        <v>28312</v>
      </c>
      <c r="AB107" s="81">
        <v>219076</v>
      </c>
      <c r="AC107" s="81">
        <v>0</v>
      </c>
      <c r="AD107" s="81">
        <v>31.903916625000001</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1865</v>
      </c>
      <c r="B108" s="80">
        <v>90</v>
      </c>
      <c r="C108" s="80">
        <v>5</v>
      </c>
      <c r="D108" s="80">
        <v>6</v>
      </c>
      <c r="E108" s="80">
        <v>2008</v>
      </c>
      <c r="F108" s="80" t="s">
        <v>84</v>
      </c>
      <c r="G108" s="80" t="s">
        <v>1860</v>
      </c>
      <c r="H108" s="80" t="s">
        <v>1861</v>
      </c>
      <c r="I108" s="177"/>
      <c r="J108" s="81">
        <v>1095.3765663184781</v>
      </c>
      <c r="K108" s="81">
        <v>10.947407968563732</v>
      </c>
      <c r="L108" s="81">
        <v>13.979262282879985</v>
      </c>
      <c r="M108" s="81">
        <v>511.2611404261533</v>
      </c>
      <c r="N108" s="81">
        <v>268.50481098837326</v>
      </c>
      <c r="O108" s="81">
        <v>216.14441114772757</v>
      </c>
      <c r="P108" s="81">
        <v>142.42633779422022</v>
      </c>
      <c r="Q108" s="81">
        <v>13.433765407157093</v>
      </c>
      <c r="R108" s="81">
        <v>0</v>
      </c>
      <c r="S108" s="81">
        <v>35.705015808000006</v>
      </c>
      <c r="T108" s="82"/>
      <c r="U108" s="81">
        <v>77548955</v>
      </c>
      <c r="V108" s="81">
        <v>6865</v>
      </c>
      <c r="W108" s="81">
        <v>179</v>
      </c>
      <c r="X108" s="81">
        <v>107906</v>
      </c>
      <c r="Y108" s="81">
        <v>92165</v>
      </c>
      <c r="Z108" s="81">
        <v>110700</v>
      </c>
      <c r="AA108" s="81">
        <v>27923</v>
      </c>
      <c r="AB108" s="81">
        <v>219510</v>
      </c>
      <c r="AC108" s="81">
        <v>0</v>
      </c>
      <c r="AD108" s="81">
        <v>35.705015808000006</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1866</v>
      </c>
      <c r="B109" s="80">
        <v>91</v>
      </c>
      <c r="C109" s="80">
        <v>6</v>
      </c>
      <c r="D109" s="80">
        <v>6</v>
      </c>
      <c r="E109" s="80">
        <v>2009</v>
      </c>
      <c r="F109" s="80" t="s">
        <v>85</v>
      </c>
      <c r="G109" s="80" t="s">
        <v>1860</v>
      </c>
      <c r="H109" s="80" t="s">
        <v>1861</v>
      </c>
      <c r="I109" s="177"/>
      <c r="J109" s="81">
        <v>1047.2627954259726</v>
      </c>
      <c r="K109" s="81">
        <v>10.044061321024817</v>
      </c>
      <c r="L109" s="81">
        <v>14.330126795260906</v>
      </c>
      <c r="M109" s="81">
        <v>488.49598681003306</v>
      </c>
      <c r="N109" s="81">
        <v>230.25102016375371</v>
      </c>
      <c r="O109" s="81">
        <v>217.23183839857637</v>
      </c>
      <c r="P109" s="81">
        <v>136.84123934431366</v>
      </c>
      <c r="Q109" s="81">
        <v>12.768883718922764</v>
      </c>
      <c r="R109" s="81">
        <v>0</v>
      </c>
      <c r="S109" s="81">
        <v>29.006844926000007</v>
      </c>
      <c r="T109" s="82"/>
      <c r="U109" s="81">
        <v>58589513</v>
      </c>
      <c r="V109" s="81">
        <v>7685</v>
      </c>
      <c r="W109" s="81">
        <v>271</v>
      </c>
      <c r="X109" s="81">
        <v>120367</v>
      </c>
      <c r="Y109" s="81">
        <v>92538</v>
      </c>
      <c r="Z109" s="81">
        <v>109816</v>
      </c>
      <c r="AA109" s="81">
        <v>27542</v>
      </c>
      <c r="AB109" s="81">
        <v>219027</v>
      </c>
      <c r="AC109" s="81">
        <v>0</v>
      </c>
      <c r="AD109" s="81">
        <v>29.006844926000007</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4.49</v>
      </c>
      <c r="BI109" s="81">
        <v>317.01599999999996</v>
      </c>
      <c r="BJ109" s="81">
        <v>0</v>
      </c>
      <c r="BK109" s="81">
        <v>138.03100000000003</v>
      </c>
      <c r="BL109" s="81">
        <v>0</v>
      </c>
      <c r="BM109" s="82"/>
      <c r="BN109" s="81">
        <v>0</v>
      </c>
      <c r="BO109" s="81">
        <v>1</v>
      </c>
      <c r="BP109" s="81">
        <v>26</v>
      </c>
      <c r="BQ109" s="81">
        <v>0</v>
      </c>
      <c r="BR109" s="81">
        <v>16</v>
      </c>
      <c r="BS109" s="81">
        <v>0</v>
      </c>
      <c r="BT109"/>
      <c r="BU109" s="80"/>
      <c r="BV109" s="80"/>
      <c r="BW109" s="80"/>
      <c r="BX109" s="80"/>
      <c r="BY109" s="80"/>
      <c r="BZ109" s="80"/>
      <c r="CA109" s="80"/>
      <c r="CB109" s="80"/>
      <c r="CC109" s="80"/>
    </row>
    <row r="110" spans="1:81">
      <c r="A110" s="80" t="s">
        <v>1867</v>
      </c>
      <c r="B110" s="80">
        <v>92</v>
      </c>
      <c r="C110" s="80">
        <v>7</v>
      </c>
      <c r="D110" s="80">
        <v>6</v>
      </c>
      <c r="E110" s="80">
        <v>2010</v>
      </c>
      <c r="F110" s="80" t="s">
        <v>86</v>
      </c>
      <c r="G110" s="80" t="s">
        <v>1860</v>
      </c>
      <c r="H110" s="80" t="s">
        <v>1861</v>
      </c>
      <c r="I110" s="177"/>
      <c r="J110" s="81">
        <v>935.12398832833071</v>
      </c>
      <c r="K110" s="81">
        <v>10.738475533834341</v>
      </c>
      <c r="L110" s="81">
        <v>13.277535413032902</v>
      </c>
      <c r="M110" s="81">
        <v>494.65185645422304</v>
      </c>
      <c r="N110" s="81">
        <v>245.18755563471584</v>
      </c>
      <c r="O110" s="81">
        <v>215.67969412314881</v>
      </c>
      <c r="P110" s="81">
        <v>139.3270586716601</v>
      </c>
      <c r="Q110" s="81">
        <v>13.303552881112781</v>
      </c>
      <c r="R110" s="81">
        <v>0</v>
      </c>
      <c r="S110" s="81">
        <v>24.833968499620003</v>
      </c>
      <c r="T110" s="82"/>
      <c r="U110" s="81">
        <v>61428093</v>
      </c>
      <c r="V110" s="81">
        <v>7685</v>
      </c>
      <c r="W110" s="81">
        <v>271</v>
      </c>
      <c r="X110" s="81">
        <v>120367</v>
      </c>
      <c r="Y110" s="81">
        <v>93093</v>
      </c>
      <c r="Z110" s="81">
        <v>109538</v>
      </c>
      <c r="AA110" s="81">
        <v>27342</v>
      </c>
      <c r="AB110" s="81">
        <v>218660</v>
      </c>
      <c r="AC110" s="81">
        <v>0</v>
      </c>
      <c r="AD110" s="81">
        <v>24.833968499620003</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4.181</v>
      </c>
      <c r="BI110" s="81">
        <v>303.45400000000001</v>
      </c>
      <c r="BJ110" s="81">
        <v>0</v>
      </c>
      <c r="BK110" s="81">
        <v>93.090999999999994</v>
      </c>
      <c r="BL110" s="81">
        <v>0</v>
      </c>
      <c r="BM110" s="82"/>
      <c r="BN110" s="81">
        <v>0</v>
      </c>
      <c r="BO110" s="81">
        <v>1</v>
      </c>
      <c r="BP110" s="81">
        <v>26</v>
      </c>
      <c r="BQ110" s="81">
        <v>0</v>
      </c>
      <c r="BR110" s="81">
        <v>15</v>
      </c>
      <c r="BS110" s="81">
        <v>0</v>
      </c>
      <c r="BT110"/>
      <c r="BU110" s="80">
        <v>398.10599999999999</v>
      </c>
      <c r="BV110" s="80">
        <v>0</v>
      </c>
      <c r="BW110" s="80">
        <v>0</v>
      </c>
      <c r="BX110" s="80">
        <v>0</v>
      </c>
      <c r="BY110" s="80">
        <v>0</v>
      </c>
      <c r="BZ110" s="80">
        <v>0</v>
      </c>
      <c r="CA110" s="80">
        <v>2.093</v>
      </c>
      <c r="CB110" s="80">
        <v>0.52700000000000002</v>
      </c>
      <c r="CC110" s="80">
        <v>0</v>
      </c>
    </row>
    <row r="111" spans="1:81">
      <c r="A111" s="80" t="s">
        <v>1868</v>
      </c>
      <c r="B111" s="80">
        <v>93</v>
      </c>
      <c r="C111" s="80">
        <v>8</v>
      </c>
      <c r="D111" s="80">
        <v>6</v>
      </c>
      <c r="E111" s="80">
        <v>2011</v>
      </c>
      <c r="F111" s="80" t="s">
        <v>87</v>
      </c>
      <c r="G111" s="80" t="s">
        <v>1860</v>
      </c>
      <c r="H111" s="80" t="s">
        <v>1861</v>
      </c>
      <c r="I111" s="177"/>
      <c r="J111" s="81">
        <v>1069.6956777359346</v>
      </c>
      <c r="K111" s="81">
        <v>16.802868709818878</v>
      </c>
      <c r="L111" s="81">
        <v>12.169371042996653</v>
      </c>
      <c r="M111" s="81">
        <v>624.98096430789633</v>
      </c>
      <c r="N111" s="81">
        <v>260.66873611573192</v>
      </c>
      <c r="O111" s="81">
        <v>212.5563727568555</v>
      </c>
      <c r="P111" s="81">
        <v>134.28629072911457</v>
      </c>
      <c r="Q111" s="81">
        <v>15.377472551761899</v>
      </c>
      <c r="R111" s="81">
        <v>0</v>
      </c>
      <c r="S111" s="81">
        <v>26.015347929469996</v>
      </c>
      <c r="T111" s="82"/>
      <c r="U111" s="81">
        <v>70677991</v>
      </c>
      <c r="V111" s="81">
        <v>7685</v>
      </c>
      <c r="W111" s="81">
        <v>271</v>
      </c>
      <c r="X111" s="81">
        <v>120367</v>
      </c>
      <c r="Y111" s="81">
        <v>94180</v>
      </c>
      <c r="Z111" s="81">
        <v>110297</v>
      </c>
      <c r="AA111" s="81">
        <v>27137</v>
      </c>
      <c r="AB111" s="81">
        <v>219120</v>
      </c>
      <c r="AC111" s="81">
        <v>0</v>
      </c>
      <c r="AD111" s="81">
        <v>26.015347929469996</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4.2389999999999999</v>
      </c>
      <c r="BI111" s="81">
        <v>282.62299999999999</v>
      </c>
      <c r="BJ111" s="81">
        <v>0</v>
      </c>
      <c r="BK111" s="81">
        <v>101.38639999999999</v>
      </c>
      <c r="BL111" s="81">
        <v>0</v>
      </c>
      <c r="BM111" s="82"/>
      <c r="BN111" s="81">
        <v>0</v>
      </c>
      <c r="BO111" s="81">
        <v>1</v>
      </c>
      <c r="BP111" s="81">
        <v>27</v>
      </c>
      <c r="BQ111" s="81">
        <v>0</v>
      </c>
      <c r="BR111" s="81">
        <v>17</v>
      </c>
      <c r="BS111" s="81">
        <v>0</v>
      </c>
      <c r="BT111"/>
      <c r="BU111" s="80">
        <v>386.24540000000002</v>
      </c>
      <c r="BV111" s="80">
        <v>0</v>
      </c>
      <c r="BW111" s="80">
        <v>0</v>
      </c>
      <c r="BX111" s="80">
        <v>0</v>
      </c>
      <c r="BY111" s="80">
        <v>0</v>
      </c>
      <c r="BZ111" s="80">
        <v>0</v>
      </c>
      <c r="CA111" s="80">
        <v>1.7769999999999999</v>
      </c>
      <c r="CB111" s="80">
        <v>0.22600000000000001</v>
      </c>
      <c r="CC111" s="80">
        <v>0</v>
      </c>
    </row>
    <row r="112" spans="1:81">
      <c r="A112" s="80" t="s">
        <v>1869</v>
      </c>
      <c r="B112" s="80">
        <v>94</v>
      </c>
      <c r="C112" s="80">
        <v>9</v>
      </c>
      <c r="D112" s="80">
        <v>6</v>
      </c>
      <c r="E112" s="80">
        <v>2012</v>
      </c>
      <c r="F112" s="80" t="s">
        <v>88</v>
      </c>
      <c r="G112" s="80" t="s">
        <v>1860</v>
      </c>
      <c r="H112" s="80" t="s">
        <v>1861</v>
      </c>
      <c r="I112" s="177"/>
      <c r="J112" s="81">
        <v>960.44500591523035</v>
      </c>
      <c r="K112" s="81">
        <v>15.931103939223666</v>
      </c>
      <c r="L112" s="81">
        <v>12.000164720443225</v>
      </c>
      <c r="M112" s="81">
        <v>642.84769982099078</v>
      </c>
      <c r="N112" s="81">
        <v>281.35322362337945</v>
      </c>
      <c r="O112" s="81">
        <v>212.9409974534216</v>
      </c>
      <c r="P112" s="81">
        <v>137.03599767204989</v>
      </c>
      <c r="Q112" s="81">
        <v>17.12692020968246</v>
      </c>
      <c r="R112" s="81">
        <v>0</v>
      </c>
      <c r="S112" s="81">
        <v>24.875442384640003</v>
      </c>
      <c r="T112" s="82"/>
      <c r="U112" s="81">
        <v>62131615</v>
      </c>
      <c r="V112" s="81">
        <v>7685</v>
      </c>
      <c r="W112" s="81">
        <v>271</v>
      </c>
      <c r="X112" s="81">
        <v>120367</v>
      </c>
      <c r="Y112" s="81">
        <v>97311</v>
      </c>
      <c r="Z112" s="81">
        <v>111373</v>
      </c>
      <c r="AA112" s="81">
        <v>27536</v>
      </c>
      <c r="AB112" s="81">
        <v>224624</v>
      </c>
      <c r="AC112" s="81">
        <v>0</v>
      </c>
      <c r="AD112" s="81">
        <v>24.875442384640003</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5.0270000000000001</v>
      </c>
      <c r="BI112" s="81">
        <v>332.39100000000002</v>
      </c>
      <c r="BJ112" s="81">
        <v>0</v>
      </c>
      <c r="BK112" s="81">
        <v>115.88209999999999</v>
      </c>
      <c r="BL112" s="81">
        <v>0</v>
      </c>
      <c r="BM112" s="82"/>
      <c r="BN112" s="81">
        <v>0</v>
      </c>
      <c r="BO112" s="81">
        <v>1</v>
      </c>
      <c r="BP112" s="81">
        <v>27</v>
      </c>
      <c r="BQ112" s="81">
        <v>0</v>
      </c>
      <c r="BR112" s="81">
        <v>18</v>
      </c>
      <c r="BS112" s="81">
        <v>0</v>
      </c>
      <c r="BT112"/>
      <c r="BU112" s="80">
        <v>453.30009999999999</v>
      </c>
      <c r="BV112" s="80">
        <v>0</v>
      </c>
      <c r="BW112" s="80">
        <v>0</v>
      </c>
      <c r="BX112" s="80">
        <v>0</v>
      </c>
      <c r="BY112" s="80">
        <v>0</v>
      </c>
      <c r="BZ112" s="80">
        <v>0</v>
      </c>
      <c r="CA112" s="80">
        <v>0</v>
      </c>
      <c r="CB112" s="80">
        <v>0</v>
      </c>
      <c r="CC112" s="80">
        <v>0</v>
      </c>
    </row>
    <row r="113" spans="1:81">
      <c r="A113" s="80" t="s">
        <v>1870</v>
      </c>
      <c r="B113" s="80">
        <v>95</v>
      </c>
      <c r="C113" s="80">
        <v>10</v>
      </c>
      <c r="D113" s="80">
        <v>6</v>
      </c>
      <c r="E113" s="80">
        <v>2013</v>
      </c>
      <c r="F113" s="80" t="s">
        <v>89</v>
      </c>
      <c r="G113" s="80" t="s">
        <v>1860</v>
      </c>
      <c r="H113" s="80" t="s">
        <v>1861</v>
      </c>
      <c r="I113" s="177"/>
      <c r="J113" s="81">
        <v>1004.6782263064713</v>
      </c>
      <c r="K113" s="81">
        <v>14.292940516983219</v>
      </c>
      <c r="L113" s="81">
        <v>10.977900021451006</v>
      </c>
      <c r="M113" s="81">
        <v>679.14036525246672</v>
      </c>
      <c r="N113" s="81">
        <v>299.18491450336239</v>
      </c>
      <c r="O113" s="81">
        <v>205.36817480768761</v>
      </c>
      <c r="P113" s="81">
        <v>138.31662521663517</v>
      </c>
      <c r="Q113" s="81">
        <v>17.422863090316692</v>
      </c>
      <c r="R113" s="81">
        <v>0</v>
      </c>
      <c r="S113" s="81">
        <v>26.437944308839999</v>
      </c>
      <c r="T113" s="82"/>
      <c r="U113" s="81">
        <v>60528698</v>
      </c>
      <c r="V113" s="81">
        <v>7685</v>
      </c>
      <c r="W113" s="81">
        <v>271</v>
      </c>
      <c r="X113" s="81">
        <v>120367</v>
      </c>
      <c r="Y113" s="81">
        <v>98133</v>
      </c>
      <c r="Z113" s="81">
        <v>112208</v>
      </c>
      <c r="AA113" s="81">
        <v>27689</v>
      </c>
      <c r="AB113" s="81">
        <v>225229</v>
      </c>
      <c r="AC113" s="81">
        <v>0</v>
      </c>
      <c r="AD113" s="81">
        <v>26.437944308839999</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5.1459999999999999</v>
      </c>
      <c r="BI113" s="81">
        <v>358.80200000000002</v>
      </c>
      <c r="BJ113" s="81">
        <v>0</v>
      </c>
      <c r="BK113" s="81">
        <v>116.20439999999999</v>
      </c>
      <c r="BL113" s="81">
        <v>0</v>
      </c>
      <c r="BM113" s="82"/>
      <c r="BN113" s="81">
        <v>0</v>
      </c>
      <c r="BO113" s="81">
        <v>1</v>
      </c>
      <c r="BP113" s="81">
        <v>29</v>
      </c>
      <c r="BQ113" s="81">
        <v>0</v>
      </c>
      <c r="BR113" s="81">
        <v>17</v>
      </c>
      <c r="BS113" s="81">
        <v>0</v>
      </c>
      <c r="BT113"/>
      <c r="BU113" s="80">
        <v>480.1524</v>
      </c>
      <c r="BV113" s="80">
        <v>0</v>
      </c>
      <c r="BW113" s="80">
        <v>0</v>
      </c>
      <c r="BX113" s="80">
        <v>0</v>
      </c>
      <c r="BY113" s="80">
        <v>0</v>
      </c>
      <c r="BZ113" s="80">
        <v>0</v>
      </c>
      <c r="CA113" s="80">
        <v>0</v>
      </c>
      <c r="CB113" s="80">
        <v>0</v>
      </c>
      <c r="CC113" s="80">
        <v>0</v>
      </c>
    </row>
    <row r="114" spans="1:81">
      <c r="A114" s="80" t="s">
        <v>1871</v>
      </c>
      <c r="B114" s="80">
        <v>96</v>
      </c>
      <c r="C114" s="80">
        <v>11</v>
      </c>
      <c r="D114" s="80">
        <v>6</v>
      </c>
      <c r="E114" s="80">
        <v>2014</v>
      </c>
      <c r="F114" s="80" t="s">
        <v>90</v>
      </c>
      <c r="G114" s="80" t="s">
        <v>1860</v>
      </c>
      <c r="H114" s="80" t="s">
        <v>1861</v>
      </c>
      <c r="I114" s="177"/>
      <c r="J114" s="81">
        <v>890.08296056630468</v>
      </c>
      <c r="K114" s="81">
        <v>13.845366163806492</v>
      </c>
      <c r="L114" s="81">
        <v>16.914615234269874</v>
      </c>
      <c r="M114" s="81">
        <v>595.09304904508178</v>
      </c>
      <c r="N114" s="81">
        <v>300.72006520153121</v>
      </c>
      <c r="O114" s="81">
        <v>196.18971937945398</v>
      </c>
      <c r="P114" s="81">
        <v>139.36743049320802</v>
      </c>
      <c r="Q114" s="81">
        <v>16.724837229335897</v>
      </c>
      <c r="R114" s="81">
        <v>0</v>
      </c>
      <c r="S114" s="81">
        <v>27.81474554999</v>
      </c>
      <c r="T114" s="82"/>
      <c r="U114" s="81">
        <v>58268677</v>
      </c>
      <c r="V114" s="81">
        <v>6684</v>
      </c>
      <c r="W114" s="81">
        <v>264</v>
      </c>
      <c r="X114" s="81">
        <v>122199</v>
      </c>
      <c r="Y114" s="81">
        <v>99341</v>
      </c>
      <c r="Z114" s="81">
        <v>112897</v>
      </c>
      <c r="AA114" s="81">
        <v>27755</v>
      </c>
      <c r="AB114" s="81">
        <v>225342</v>
      </c>
      <c r="AC114" s="81">
        <v>0</v>
      </c>
      <c r="AD114" s="81">
        <v>27.81474554999</v>
      </c>
      <c r="AE114" s="82"/>
      <c r="AF114" s="81">
        <v>448108396.56910706</v>
      </c>
      <c r="AG114" s="81">
        <v>13183467.088205637</v>
      </c>
      <c r="AH114" s="81">
        <v>3785913.2520101154</v>
      </c>
      <c r="AI114" s="81">
        <v>837495243.72452641</v>
      </c>
      <c r="AJ114" s="81">
        <v>433578319.2959128</v>
      </c>
      <c r="AK114" s="81">
        <v>0</v>
      </c>
      <c r="AL114" s="81">
        <v>0</v>
      </c>
      <c r="AM114" s="81">
        <v>30936089.26605279</v>
      </c>
      <c r="AN114" s="81">
        <v>0</v>
      </c>
      <c r="AO114" s="81">
        <v>0</v>
      </c>
      <c r="AP114" s="82"/>
      <c r="AQ114" s="81">
        <v>3552</v>
      </c>
      <c r="AR114" s="81">
        <v>256</v>
      </c>
      <c r="AS114" s="81">
        <v>0</v>
      </c>
      <c r="AT114" s="81">
        <v>0</v>
      </c>
      <c r="AU114" s="81">
        <v>0</v>
      </c>
      <c r="AV114" s="81">
        <v>0</v>
      </c>
      <c r="AW114" s="81" t="s">
        <v>564</v>
      </c>
      <c r="AX114" s="82"/>
      <c r="AY114" s="81">
        <v>13076.8</v>
      </c>
      <c r="AZ114" s="81">
        <v>13414.5</v>
      </c>
      <c r="BA114" s="81">
        <v>0</v>
      </c>
      <c r="BB114" s="81">
        <v>0</v>
      </c>
      <c r="BC114" s="81">
        <v>0</v>
      </c>
      <c r="BD114" s="81">
        <v>0</v>
      </c>
      <c r="BE114" s="81" t="s">
        <v>564</v>
      </c>
      <c r="BF114" s="82"/>
      <c r="BG114" s="81">
        <v>0</v>
      </c>
      <c r="BH114" s="81">
        <v>5.55</v>
      </c>
      <c r="BI114" s="81">
        <v>350.93599999999998</v>
      </c>
      <c r="BJ114" s="81">
        <v>0</v>
      </c>
      <c r="BK114" s="81">
        <v>117.2783</v>
      </c>
      <c r="BL114" s="81">
        <v>0</v>
      </c>
      <c r="BM114" s="82"/>
      <c r="BN114" s="81">
        <v>0</v>
      </c>
      <c r="BO114" s="81">
        <v>1</v>
      </c>
      <c r="BP114" s="81">
        <v>29</v>
      </c>
      <c r="BQ114" s="81">
        <v>0</v>
      </c>
      <c r="BR114" s="81">
        <v>18</v>
      </c>
      <c r="BS114" s="81">
        <v>0</v>
      </c>
      <c r="BT114"/>
      <c r="BU114" s="80">
        <v>473.76429999999999</v>
      </c>
      <c r="BV114" s="80">
        <v>0</v>
      </c>
      <c r="BW114" s="80">
        <v>0</v>
      </c>
      <c r="BX114" s="80">
        <v>0</v>
      </c>
      <c r="BY114" s="80">
        <v>0</v>
      </c>
      <c r="BZ114" s="80">
        <v>0</v>
      </c>
      <c r="CA114" s="80">
        <v>0</v>
      </c>
      <c r="CB114" s="80">
        <v>0</v>
      </c>
      <c r="CC114" s="80">
        <v>0</v>
      </c>
    </row>
    <row r="115" spans="1:81">
      <c r="A115" s="80" t="s">
        <v>1872</v>
      </c>
      <c r="B115" s="80">
        <v>97</v>
      </c>
      <c r="C115" s="80">
        <v>12</v>
      </c>
      <c r="D115" s="80">
        <v>6</v>
      </c>
      <c r="E115" s="80">
        <v>2015</v>
      </c>
      <c r="F115" s="80" t="s">
        <v>91</v>
      </c>
      <c r="G115" s="80" t="s">
        <v>1860</v>
      </c>
      <c r="H115" s="80" t="s">
        <v>1861</v>
      </c>
      <c r="I115" s="177"/>
      <c r="J115" s="81">
        <v>928.22192228849337</v>
      </c>
      <c r="K115" s="81">
        <v>13.220257163465687</v>
      </c>
      <c r="L115" s="81">
        <v>18.685175305449111</v>
      </c>
      <c r="M115" s="81">
        <v>598.24158997315658</v>
      </c>
      <c r="N115" s="81">
        <v>268.549233333296</v>
      </c>
      <c r="O115" s="81">
        <v>194.66003399307735</v>
      </c>
      <c r="P115" s="81">
        <v>141.15051065413718</v>
      </c>
      <c r="Q115" s="81">
        <v>16.384483225597481</v>
      </c>
      <c r="R115" s="81">
        <v>0</v>
      </c>
      <c r="S115" s="81">
        <v>28.8241273336</v>
      </c>
      <c r="T115" s="82"/>
      <c r="U115" s="81">
        <v>61591399</v>
      </c>
      <c r="V115" s="81">
        <v>6684</v>
      </c>
      <c r="W115" s="81">
        <v>264</v>
      </c>
      <c r="X115" s="81">
        <v>122199</v>
      </c>
      <c r="Y115" s="81">
        <v>100454</v>
      </c>
      <c r="Z115" s="81">
        <v>113096</v>
      </c>
      <c r="AA115" s="81">
        <v>28088</v>
      </c>
      <c r="AB115" s="81">
        <v>225503</v>
      </c>
      <c r="AC115" s="81">
        <v>0</v>
      </c>
      <c r="AD115" s="81">
        <v>28.8241273336</v>
      </c>
      <c r="AE115" s="82"/>
      <c r="AF115" s="81">
        <v>439450044.54436702</v>
      </c>
      <c r="AG115" s="81">
        <v>11216553.284851009</v>
      </c>
      <c r="AH115" s="81">
        <v>3570259.7501802822</v>
      </c>
      <c r="AI115" s="81">
        <v>861348216.4203496</v>
      </c>
      <c r="AJ115" s="81">
        <v>375952539.15739286</v>
      </c>
      <c r="AK115" s="81">
        <v>0</v>
      </c>
      <c r="AL115" s="81">
        <v>0</v>
      </c>
      <c r="AM115" s="81">
        <v>30904240.200492837</v>
      </c>
      <c r="AN115" s="81">
        <v>0</v>
      </c>
      <c r="AO115" s="81">
        <v>0</v>
      </c>
      <c r="AP115" s="82"/>
      <c r="AQ115" s="81">
        <v>3898</v>
      </c>
      <c r="AR115" s="81">
        <v>385</v>
      </c>
      <c r="AS115" s="81">
        <v>0</v>
      </c>
      <c r="AT115" s="81">
        <v>0</v>
      </c>
      <c r="AU115" s="81">
        <v>0</v>
      </c>
      <c r="AV115" s="81">
        <v>0</v>
      </c>
      <c r="AW115" s="81" t="s">
        <v>564</v>
      </c>
      <c r="AX115" s="82"/>
      <c r="AY115" s="81">
        <v>14629.7</v>
      </c>
      <c r="AZ115" s="81">
        <v>18072</v>
      </c>
      <c r="BA115" s="81">
        <v>0</v>
      </c>
      <c r="BB115" s="81">
        <v>0</v>
      </c>
      <c r="BC115" s="81">
        <v>0</v>
      </c>
      <c r="BD115" s="81">
        <v>0</v>
      </c>
      <c r="BE115" s="81" t="s">
        <v>564</v>
      </c>
      <c r="BF115" s="82"/>
      <c r="BG115" s="81">
        <v>0</v>
      </c>
      <c r="BH115" s="81">
        <v>5.7519999999999998</v>
      </c>
      <c r="BI115" s="81">
        <v>328.56200000000001</v>
      </c>
      <c r="BJ115" s="81">
        <v>0</v>
      </c>
      <c r="BK115" s="81">
        <v>150.47880000000001</v>
      </c>
      <c r="BL115" s="81">
        <v>0</v>
      </c>
      <c r="BM115" s="82"/>
      <c r="BN115" s="81">
        <v>0</v>
      </c>
      <c r="BO115" s="81">
        <v>1</v>
      </c>
      <c r="BP115" s="81">
        <v>30</v>
      </c>
      <c r="BQ115" s="81">
        <v>0</v>
      </c>
      <c r="BR115" s="81">
        <v>20</v>
      </c>
      <c r="BS115" s="81">
        <v>0</v>
      </c>
      <c r="BT115"/>
      <c r="BU115" s="80">
        <v>450.99279999999999</v>
      </c>
      <c r="BV115" s="80">
        <v>33.799999999999997</v>
      </c>
      <c r="BW115" s="80">
        <v>0</v>
      </c>
      <c r="BX115" s="80">
        <v>0</v>
      </c>
      <c r="BY115" s="80">
        <v>0</v>
      </c>
      <c r="BZ115" s="80">
        <v>0</v>
      </c>
      <c r="CA115" s="80">
        <v>0</v>
      </c>
      <c r="CB115" s="80">
        <v>0</v>
      </c>
      <c r="CC115" s="80">
        <v>0</v>
      </c>
    </row>
    <row r="116" spans="1:81">
      <c r="A116" s="80" t="s">
        <v>1873</v>
      </c>
      <c r="B116" s="80">
        <v>98</v>
      </c>
      <c r="C116" s="80">
        <v>13</v>
      </c>
      <c r="D116" s="80">
        <v>6</v>
      </c>
      <c r="E116" s="80">
        <v>2016</v>
      </c>
      <c r="F116" s="80" t="s">
        <v>92</v>
      </c>
      <c r="G116" s="80" t="s">
        <v>1860</v>
      </c>
      <c r="H116" s="80" t="s">
        <v>1861</v>
      </c>
      <c r="I116" s="177"/>
      <c r="J116" s="81">
        <v>902.15118364057969</v>
      </c>
      <c r="K116" s="81">
        <v>13.020139454053837</v>
      </c>
      <c r="L116" s="81">
        <v>20.500798130672791</v>
      </c>
      <c r="M116" s="81">
        <v>507.10378945451328</v>
      </c>
      <c r="N116" s="81">
        <v>259.91319378197898</v>
      </c>
      <c r="O116" s="81">
        <v>193.43878625280252</v>
      </c>
      <c r="P116" s="81">
        <v>139.04690430894965</v>
      </c>
      <c r="Q116" s="81">
        <v>15.918057588737447</v>
      </c>
      <c r="R116" s="81">
        <v>0</v>
      </c>
      <c r="S116" s="81">
        <v>26.243177456599998</v>
      </c>
      <c r="T116" s="82"/>
      <c r="U116" s="81">
        <v>57067431.000000007</v>
      </c>
      <c r="V116" s="81">
        <v>6684</v>
      </c>
      <c r="W116" s="81">
        <v>264</v>
      </c>
      <c r="X116" s="81">
        <v>122199</v>
      </c>
      <c r="Y116" s="81">
        <v>101454</v>
      </c>
      <c r="Z116" s="81">
        <v>113768</v>
      </c>
      <c r="AA116" s="81">
        <v>28618</v>
      </c>
      <c r="AB116" s="81">
        <v>225366</v>
      </c>
      <c r="AC116" s="81">
        <v>0</v>
      </c>
      <c r="AD116" s="81">
        <v>26.243177456600002</v>
      </c>
      <c r="AE116" s="82"/>
      <c r="AF116" s="81">
        <v>437187407.71459889</v>
      </c>
      <c r="AG116" s="81">
        <v>10420984.965179499</v>
      </c>
      <c r="AH116" s="81">
        <v>3752228.1326623531</v>
      </c>
      <c r="AI116" s="81">
        <v>801681833.20909405</v>
      </c>
      <c r="AJ116" s="81">
        <v>371644713.39188832</v>
      </c>
      <c r="AK116" s="81">
        <v>0</v>
      </c>
      <c r="AL116" s="81">
        <v>0</v>
      </c>
      <c r="AM116" s="81">
        <v>30909459.900978439</v>
      </c>
      <c r="AN116" s="81">
        <v>0</v>
      </c>
      <c r="AO116" s="81">
        <v>0</v>
      </c>
      <c r="AP116" s="82"/>
      <c r="AQ116" s="81">
        <v>4178</v>
      </c>
      <c r="AR116" s="81">
        <v>441</v>
      </c>
      <c r="AS116" s="81">
        <v>0</v>
      </c>
      <c r="AT116" s="81">
        <v>0</v>
      </c>
      <c r="AU116" s="81">
        <v>0</v>
      </c>
      <c r="AV116" s="81">
        <v>0</v>
      </c>
      <c r="AW116" s="81" t="s">
        <v>564</v>
      </c>
      <c r="AX116" s="82"/>
      <c r="AY116" s="81">
        <v>15897.5</v>
      </c>
      <c r="AZ116" s="81">
        <v>19147.7</v>
      </c>
      <c r="BA116" s="81">
        <v>0</v>
      </c>
      <c r="BB116" s="81">
        <v>0</v>
      </c>
      <c r="BC116" s="81">
        <v>0</v>
      </c>
      <c r="BD116" s="81">
        <v>0</v>
      </c>
      <c r="BE116" s="81" t="s">
        <v>564</v>
      </c>
      <c r="BF116" s="82"/>
      <c r="BG116" s="81">
        <v>0</v>
      </c>
      <c r="BH116" s="81">
        <v>5.6120000000000001</v>
      </c>
      <c r="BI116" s="81">
        <v>327.31900000000002</v>
      </c>
      <c r="BJ116" s="81">
        <v>0</v>
      </c>
      <c r="BK116" s="81">
        <v>143.83870000000002</v>
      </c>
      <c r="BL116" s="81">
        <v>0</v>
      </c>
      <c r="BM116" s="82"/>
      <c r="BN116" s="81">
        <v>0</v>
      </c>
      <c r="BO116" s="81">
        <v>1</v>
      </c>
      <c r="BP116" s="81">
        <v>30</v>
      </c>
      <c r="BQ116" s="81">
        <v>0</v>
      </c>
      <c r="BR116" s="81">
        <v>20</v>
      </c>
      <c r="BS116" s="81">
        <v>0</v>
      </c>
      <c r="BT116"/>
      <c r="BU116" s="80">
        <v>443.46969999999999</v>
      </c>
      <c r="BV116" s="80">
        <v>33.299999999999997</v>
      </c>
      <c r="BW116" s="80">
        <v>0</v>
      </c>
      <c r="BX116" s="80">
        <v>0</v>
      </c>
      <c r="BY116" s="80">
        <v>0</v>
      </c>
      <c r="BZ116" s="80">
        <v>0</v>
      </c>
      <c r="CA116" s="80">
        <v>0</v>
      </c>
      <c r="CB116" s="80">
        <v>0</v>
      </c>
      <c r="CC116" s="80">
        <v>0</v>
      </c>
    </row>
    <row r="117" spans="1:81">
      <c r="A117" s="80" t="s">
        <v>1874</v>
      </c>
      <c r="B117" s="80">
        <v>99</v>
      </c>
      <c r="C117" s="80">
        <v>14</v>
      </c>
      <c r="D117" s="80">
        <v>6</v>
      </c>
      <c r="E117" s="80">
        <v>2017</v>
      </c>
      <c r="F117" s="80" t="s">
        <v>71</v>
      </c>
      <c r="G117" s="80" t="s">
        <v>1860</v>
      </c>
      <c r="H117" s="80" t="s">
        <v>1861</v>
      </c>
      <c r="I117" s="177"/>
      <c r="J117" s="81">
        <v>872.52382659554576</v>
      </c>
      <c r="K117" s="81">
        <v>13.437845143928003</v>
      </c>
      <c r="L117" s="81">
        <v>24.245578501880097</v>
      </c>
      <c r="M117" s="81">
        <v>505.86791564429745</v>
      </c>
      <c r="N117" s="81">
        <v>268.10373536525373</v>
      </c>
      <c r="O117" s="81">
        <v>191.42969341268375</v>
      </c>
      <c r="P117" s="81">
        <v>139.20892765377624</v>
      </c>
      <c r="Q117" s="81">
        <v>15.412316875624187</v>
      </c>
      <c r="R117" s="81">
        <v>0</v>
      </c>
      <c r="S117" s="81">
        <v>22.528240939499998</v>
      </c>
      <c r="T117" s="82"/>
      <c r="U117" s="81">
        <v>60352243.999999993</v>
      </c>
      <c r="V117" s="81">
        <v>6684</v>
      </c>
      <c r="W117" s="81">
        <v>264</v>
      </c>
      <c r="X117" s="81">
        <v>122199</v>
      </c>
      <c r="Y117" s="81">
        <v>102934</v>
      </c>
      <c r="Z117" s="81">
        <v>114454</v>
      </c>
      <c r="AA117" s="81">
        <v>28834</v>
      </c>
      <c r="AB117" s="81">
        <v>225654</v>
      </c>
      <c r="AC117" s="81">
        <v>0</v>
      </c>
      <c r="AD117" s="81">
        <v>22.528240939500002</v>
      </c>
      <c r="AE117" s="82"/>
      <c r="AF117" s="81">
        <v>434245726.17835909</v>
      </c>
      <c r="AG117" s="81">
        <v>10836432.84875836</v>
      </c>
      <c r="AH117" s="81">
        <v>5341299.1479142327</v>
      </c>
      <c r="AI117" s="81">
        <v>830294635.84957564</v>
      </c>
      <c r="AJ117" s="81">
        <v>382238163.52283162</v>
      </c>
      <c r="AK117" s="81">
        <v>0</v>
      </c>
      <c r="AL117" s="81">
        <v>0</v>
      </c>
      <c r="AM117" s="81">
        <v>30997386.430414271</v>
      </c>
      <c r="AN117" s="81">
        <v>0</v>
      </c>
      <c r="AO117" s="81">
        <v>0</v>
      </c>
      <c r="AP117" s="82"/>
      <c r="AQ117" s="81">
        <v>4409</v>
      </c>
      <c r="AR117" s="81">
        <v>479</v>
      </c>
      <c r="AS117" s="81">
        <v>0</v>
      </c>
      <c r="AT117" s="81">
        <v>0</v>
      </c>
      <c r="AU117" s="81">
        <v>0</v>
      </c>
      <c r="AV117" s="81">
        <v>0</v>
      </c>
      <c r="AW117" s="81" t="s">
        <v>564</v>
      </c>
      <c r="AX117" s="82"/>
      <c r="AY117" s="81">
        <v>16982.599999999999</v>
      </c>
      <c r="AZ117" s="81">
        <v>19949.3</v>
      </c>
      <c r="BA117" s="81">
        <v>0</v>
      </c>
      <c r="BB117" s="81">
        <v>0</v>
      </c>
      <c r="BC117" s="81">
        <v>0</v>
      </c>
      <c r="BD117" s="81">
        <v>0</v>
      </c>
      <c r="BE117" s="81" t="s">
        <v>564</v>
      </c>
      <c r="BF117" s="82"/>
      <c r="BG117" s="81">
        <v>0</v>
      </c>
      <c r="BH117" s="81">
        <v>5.12</v>
      </c>
      <c r="BI117" s="81">
        <v>320.88900000000001</v>
      </c>
      <c r="BJ117" s="81">
        <v>0</v>
      </c>
      <c r="BK117" s="81">
        <v>130.923</v>
      </c>
      <c r="BL117" s="81">
        <v>0</v>
      </c>
      <c r="BM117" s="82"/>
      <c r="BN117" s="81">
        <v>0</v>
      </c>
      <c r="BO117" s="81">
        <v>1</v>
      </c>
      <c r="BP117" s="81">
        <v>28</v>
      </c>
      <c r="BQ117" s="81">
        <v>0</v>
      </c>
      <c r="BR117" s="81">
        <v>20</v>
      </c>
      <c r="BS117" s="81">
        <v>0</v>
      </c>
      <c r="BT117"/>
      <c r="BU117" s="80">
        <v>430.98899999999998</v>
      </c>
      <c r="BV117" s="80">
        <v>25.943000000000001</v>
      </c>
      <c r="BW117" s="80">
        <v>0</v>
      </c>
      <c r="BX117" s="80">
        <v>0</v>
      </c>
      <c r="BY117" s="80">
        <v>0</v>
      </c>
      <c r="BZ117" s="80">
        <v>0</v>
      </c>
      <c r="CA117" s="80">
        <v>0</v>
      </c>
      <c r="CB117" s="80">
        <v>0</v>
      </c>
      <c r="CC117" s="80">
        <v>0</v>
      </c>
    </row>
    <row r="118" spans="1:81">
      <c r="A118" s="80" t="s">
        <v>1875</v>
      </c>
      <c r="B118" s="80">
        <v>100</v>
      </c>
      <c r="C118" s="80">
        <v>15</v>
      </c>
      <c r="D118" s="80">
        <v>6</v>
      </c>
      <c r="E118" s="80">
        <v>2018</v>
      </c>
      <c r="F118" s="80" t="s">
        <v>93</v>
      </c>
      <c r="G118" s="80" t="s">
        <v>1860</v>
      </c>
      <c r="H118" s="80" t="s">
        <v>1861</v>
      </c>
      <c r="I118" s="177"/>
      <c r="J118" s="81">
        <v>867.75906891292038</v>
      </c>
      <c r="K118" s="81">
        <v>12.55133113631431</v>
      </c>
      <c r="L118" s="81">
        <v>15.91782937636145</v>
      </c>
      <c r="M118" s="81">
        <v>498.53721388228337</v>
      </c>
      <c r="N118" s="81">
        <v>260.5359939628346</v>
      </c>
      <c r="O118" s="81">
        <v>188.16137195477819</v>
      </c>
      <c r="P118" s="81">
        <v>140.06975497486044</v>
      </c>
      <c r="Q118" s="81">
        <v>14.266042810450649</v>
      </c>
      <c r="R118" s="81">
        <v>0</v>
      </c>
      <c r="S118" s="81">
        <v>32.436016661160004</v>
      </c>
      <c r="T118" s="82"/>
      <c r="U118" s="81">
        <v>63059494.999999993</v>
      </c>
      <c r="V118" s="81">
        <v>6684</v>
      </c>
      <c r="W118" s="81">
        <v>264</v>
      </c>
      <c r="X118" s="81">
        <v>122199</v>
      </c>
      <c r="Y118" s="81">
        <v>104150</v>
      </c>
      <c r="Z118" s="81">
        <v>114654</v>
      </c>
      <c r="AA118" s="81">
        <v>29304</v>
      </c>
      <c r="AB118" s="81">
        <v>225089</v>
      </c>
      <c r="AC118" s="81">
        <v>0</v>
      </c>
      <c r="AD118" s="81">
        <v>32.436016661159996</v>
      </c>
      <c r="AE118" s="82"/>
      <c r="AF118" s="81">
        <v>418740880.75171632</v>
      </c>
      <c r="AG118" s="81">
        <v>9621946.7426751964</v>
      </c>
      <c r="AH118" s="81">
        <v>3182155.9878275762</v>
      </c>
      <c r="AI118" s="81">
        <v>805015007.40691543</v>
      </c>
      <c r="AJ118" s="81">
        <v>385286301.58558732</v>
      </c>
      <c r="AK118" s="81">
        <v>0</v>
      </c>
      <c r="AL118" s="81">
        <v>0</v>
      </c>
      <c r="AM118" s="81">
        <v>30983750.85897433</v>
      </c>
      <c r="AN118" s="81">
        <v>0</v>
      </c>
      <c r="AO118" s="81">
        <v>0</v>
      </c>
      <c r="AP118" s="82"/>
      <c r="AQ118" s="81">
        <v>4652</v>
      </c>
      <c r="AR118" s="81">
        <v>525</v>
      </c>
      <c r="AS118" s="81">
        <v>0</v>
      </c>
      <c r="AT118" s="81">
        <v>0</v>
      </c>
      <c r="AU118" s="81">
        <v>0</v>
      </c>
      <c r="AV118" s="81">
        <v>0</v>
      </c>
      <c r="AW118" s="81" t="s">
        <v>564</v>
      </c>
      <c r="AX118" s="82"/>
      <c r="AY118" s="81">
        <v>18167.799999999988</v>
      </c>
      <c r="AZ118" s="81">
        <v>22628</v>
      </c>
      <c r="BA118" s="81">
        <v>0</v>
      </c>
      <c r="BB118" s="81">
        <v>0</v>
      </c>
      <c r="BC118" s="81">
        <v>0</v>
      </c>
      <c r="BD118" s="81">
        <v>0</v>
      </c>
      <c r="BE118" s="81" t="s">
        <v>564</v>
      </c>
      <c r="BF118" s="82"/>
      <c r="BG118" s="81">
        <v>0</v>
      </c>
      <c r="BH118" s="81">
        <v>4.8789999999999996</v>
      </c>
      <c r="BI118" s="81">
        <v>334.98</v>
      </c>
      <c r="BJ118" s="81">
        <v>0</v>
      </c>
      <c r="BK118" s="81">
        <v>144.374</v>
      </c>
      <c r="BL118" s="81">
        <v>0</v>
      </c>
      <c r="BM118" s="82"/>
      <c r="BN118" s="81">
        <v>0</v>
      </c>
      <c r="BO118" s="81">
        <v>1</v>
      </c>
      <c r="BP118" s="81">
        <v>26</v>
      </c>
      <c r="BQ118" s="81">
        <v>0</v>
      </c>
      <c r="BR118" s="81">
        <v>19</v>
      </c>
      <c r="BS118" s="81">
        <v>0</v>
      </c>
      <c r="BT118"/>
      <c r="BU118" s="80">
        <v>443.53899999999999</v>
      </c>
      <c r="BV118" s="80">
        <v>40.694000000000003</v>
      </c>
      <c r="BW118" s="80">
        <v>0</v>
      </c>
      <c r="BX118" s="80">
        <v>0</v>
      </c>
      <c r="BY118" s="80">
        <v>0</v>
      </c>
      <c r="BZ118" s="80">
        <v>0</v>
      </c>
      <c r="CA118" s="80">
        <v>0</v>
      </c>
      <c r="CB118" s="80">
        <v>0</v>
      </c>
      <c r="CC118" s="80">
        <v>0</v>
      </c>
    </row>
    <row r="119" spans="1:81">
      <c r="A119" s="80" t="s">
        <v>1876</v>
      </c>
      <c r="B119" s="80">
        <v>101</v>
      </c>
      <c r="C119" s="80">
        <v>16</v>
      </c>
      <c r="D119" s="80">
        <v>6</v>
      </c>
      <c r="E119" s="80">
        <v>2019</v>
      </c>
      <c r="F119" s="80" t="s">
        <v>73</v>
      </c>
      <c r="G119" s="80" t="s">
        <v>1860</v>
      </c>
      <c r="H119" s="80" t="s">
        <v>1861</v>
      </c>
      <c r="I119" s="177"/>
      <c r="J119" s="81">
        <v>851.46126883941815</v>
      </c>
      <c r="K119" s="81">
        <v>11.415726437398632</v>
      </c>
      <c r="L119" s="81">
        <v>16.053385511677153</v>
      </c>
      <c r="M119" s="81">
        <v>498.37490143407257</v>
      </c>
      <c r="N119" s="81">
        <v>267.66129144252136</v>
      </c>
      <c r="O119" s="81">
        <v>183.25789579958365</v>
      </c>
      <c r="P119" s="81">
        <v>140.87076100152598</v>
      </c>
      <c r="Q119" s="81">
        <v>13.846094864847387</v>
      </c>
      <c r="R119" s="81">
        <v>0</v>
      </c>
      <c r="S119" s="81">
        <v>14.079213962500001</v>
      </c>
      <c r="T119" s="82"/>
      <c r="U119" s="81">
        <v>62342369</v>
      </c>
      <c r="V119" s="81">
        <v>6684</v>
      </c>
      <c r="W119" s="81">
        <v>264</v>
      </c>
      <c r="X119" s="81">
        <v>122199</v>
      </c>
      <c r="Y119" s="81">
        <v>105095</v>
      </c>
      <c r="Z119" s="81">
        <v>114732</v>
      </c>
      <c r="AA119" s="81">
        <v>29251</v>
      </c>
      <c r="AB119" s="81">
        <v>224378</v>
      </c>
      <c r="AC119" s="81">
        <v>0</v>
      </c>
      <c r="AD119" s="81">
        <v>14.079213962500001</v>
      </c>
      <c r="AE119" s="82"/>
      <c r="AF119" s="81">
        <v>424946214.57096982</v>
      </c>
      <c r="AG119" s="81">
        <v>9257834.3452789094</v>
      </c>
      <c r="AH119" s="81">
        <v>3358617.8834266509</v>
      </c>
      <c r="AI119" s="81">
        <v>835958603.70419228</v>
      </c>
      <c r="AJ119" s="81">
        <v>390046048.02764314</v>
      </c>
      <c r="AK119" s="81">
        <v>0</v>
      </c>
      <c r="AL119" s="81">
        <v>0</v>
      </c>
      <c r="AM119" s="81">
        <v>30558594.483320348</v>
      </c>
      <c r="AN119" s="81">
        <v>0</v>
      </c>
      <c r="AO119" s="81">
        <v>0</v>
      </c>
      <c r="AP119" s="82"/>
      <c r="AQ119" s="81">
        <v>4945</v>
      </c>
      <c r="AR119" s="81">
        <v>552</v>
      </c>
      <c r="AS119" s="81">
        <v>0</v>
      </c>
      <c r="AT119" s="81">
        <v>0</v>
      </c>
      <c r="AU119" s="81">
        <v>0</v>
      </c>
      <c r="AV119" s="81">
        <v>0</v>
      </c>
      <c r="AW119" s="81" t="s">
        <v>564</v>
      </c>
      <c r="AX119" s="82"/>
      <c r="AY119" s="81">
        <v>19544.09999999998</v>
      </c>
      <c r="AZ119" s="81">
        <v>23851.999999999989</v>
      </c>
      <c r="BA119" s="81">
        <v>0</v>
      </c>
      <c r="BB119" s="81">
        <v>0</v>
      </c>
      <c r="BC119" s="81">
        <v>0</v>
      </c>
      <c r="BD119" s="81">
        <v>0</v>
      </c>
      <c r="BE119" s="81" t="s">
        <v>564</v>
      </c>
      <c r="BF119" s="82"/>
      <c r="BG119" s="81">
        <v>0</v>
      </c>
      <c r="BH119" s="81">
        <v>4.3040000000000003</v>
      </c>
      <c r="BI119" s="81">
        <v>308.48</v>
      </c>
      <c r="BJ119" s="81">
        <v>0</v>
      </c>
      <c r="BK119" s="81">
        <v>130.16500000000002</v>
      </c>
      <c r="BL119" s="81">
        <v>0</v>
      </c>
      <c r="BM119" s="82"/>
      <c r="BN119" s="81">
        <v>0</v>
      </c>
      <c r="BO119" s="81">
        <v>1</v>
      </c>
      <c r="BP119" s="81">
        <v>28</v>
      </c>
      <c r="BQ119" s="81">
        <v>0</v>
      </c>
      <c r="BR119" s="81">
        <v>18</v>
      </c>
      <c r="BS119" s="81">
        <v>0</v>
      </c>
      <c r="BT119"/>
      <c r="BU119" s="80">
        <v>408.23899999999998</v>
      </c>
      <c r="BV119" s="80">
        <v>34.71</v>
      </c>
      <c r="BW119" s="80">
        <v>0</v>
      </c>
      <c r="BX119" s="80">
        <v>0</v>
      </c>
      <c r="BY119" s="80">
        <v>0</v>
      </c>
      <c r="BZ119" s="80">
        <v>0</v>
      </c>
      <c r="CA119" s="80">
        <v>0</v>
      </c>
      <c r="CB119" s="80">
        <v>0</v>
      </c>
      <c r="CC119" s="80">
        <v>0</v>
      </c>
    </row>
    <row r="120" spans="1:81">
      <c r="A120" s="80" t="s">
        <v>1877</v>
      </c>
      <c r="B120" s="80">
        <v>102</v>
      </c>
      <c r="C120" s="80">
        <v>17</v>
      </c>
      <c r="D120" s="80">
        <v>6</v>
      </c>
      <c r="E120" s="80">
        <v>2020</v>
      </c>
      <c r="F120" s="80" t="s">
        <v>218</v>
      </c>
      <c r="G120" s="80" t="s">
        <v>1860</v>
      </c>
      <c r="H120" s="80" t="s">
        <v>1861</v>
      </c>
      <c r="I120" s="177"/>
      <c r="J120" s="81">
        <v>860.51409830603609</v>
      </c>
      <c r="K120" s="81">
        <v>12.784805760609933</v>
      </c>
      <c r="L120" s="81">
        <v>14.304759761570624</v>
      </c>
      <c r="M120" s="81">
        <v>457.26611489184074</v>
      </c>
      <c r="N120" s="81">
        <v>273.79328096102989</v>
      </c>
      <c r="O120" s="81">
        <v>160.56404629200819</v>
      </c>
      <c r="P120" s="81">
        <v>132.59194583335551</v>
      </c>
      <c r="Q120" s="81">
        <v>13.190650996087225</v>
      </c>
      <c r="R120" s="81">
        <v>0</v>
      </c>
      <c r="S120" s="81">
        <v>29.086319505864321</v>
      </c>
      <c r="T120" s="82"/>
      <c r="U120" s="81">
        <v>61868186</v>
      </c>
      <c r="V120" s="81">
        <v>7027</v>
      </c>
      <c r="W120" s="81">
        <v>243</v>
      </c>
      <c r="X120" s="81">
        <v>127215</v>
      </c>
      <c r="Y120" s="81">
        <v>105851</v>
      </c>
      <c r="Z120" s="81">
        <v>114735</v>
      </c>
      <c r="AA120" s="81">
        <v>29913</v>
      </c>
      <c r="AB120" s="81">
        <v>223710</v>
      </c>
      <c r="AC120" s="81">
        <v>0</v>
      </c>
      <c r="AD120" s="81">
        <v>29.086319505864321</v>
      </c>
      <c r="AE120" s="82"/>
      <c r="AF120" s="81">
        <v>430988502.30524772</v>
      </c>
      <c r="AG120" s="81">
        <v>9769954.2943723481</v>
      </c>
      <c r="AH120" s="81">
        <v>2963252.287406662</v>
      </c>
      <c r="AI120" s="81">
        <v>772413110.57388306</v>
      </c>
      <c r="AJ120" s="81">
        <v>425556732.46091491</v>
      </c>
      <c r="AK120" s="81"/>
      <c r="AL120" s="81"/>
      <c r="AM120" s="81">
        <v>29196640.469939563</v>
      </c>
      <c r="AN120" s="81"/>
      <c r="AO120" s="81"/>
      <c r="AP120" s="82"/>
      <c r="AQ120" s="81">
        <v>5216</v>
      </c>
      <c r="AR120" s="81">
        <v>556</v>
      </c>
      <c r="AS120" s="81">
        <v>0</v>
      </c>
      <c r="AT120" s="81">
        <v>0</v>
      </c>
      <c r="AU120" s="81">
        <v>0</v>
      </c>
      <c r="AV120" s="81">
        <v>0</v>
      </c>
      <c r="AW120" s="81">
        <v>0</v>
      </c>
      <c r="AX120" s="82"/>
      <c r="AY120" s="81">
        <v>20834.599999999919</v>
      </c>
      <c r="AZ120" s="81">
        <v>23933.700000000019</v>
      </c>
      <c r="BA120" s="81">
        <v>0</v>
      </c>
      <c r="BB120" s="81">
        <v>0</v>
      </c>
      <c r="BC120" s="81">
        <v>0</v>
      </c>
      <c r="BD120" s="81">
        <v>0</v>
      </c>
      <c r="BE120" s="81">
        <v>0</v>
      </c>
      <c r="BF120" s="82"/>
      <c r="BG120" s="81">
        <v>0</v>
      </c>
      <c r="BH120" s="81">
        <v>4.6369999999999996</v>
      </c>
      <c r="BI120" s="81">
        <v>285.024</v>
      </c>
      <c r="BJ120" s="81">
        <v>0</v>
      </c>
      <c r="BK120" s="81">
        <v>118.21299999999999</v>
      </c>
      <c r="BL120" s="81">
        <v>0</v>
      </c>
      <c r="BM120" s="82"/>
      <c r="BN120" s="81">
        <v>0</v>
      </c>
      <c r="BO120" s="81">
        <v>1</v>
      </c>
      <c r="BP120" s="81">
        <v>28</v>
      </c>
      <c r="BQ120" s="81">
        <v>0</v>
      </c>
      <c r="BR120" s="81">
        <v>16</v>
      </c>
      <c r="BS120" s="81">
        <v>0</v>
      </c>
      <c r="BT120"/>
      <c r="BU120" s="80">
        <v>369.34100000000001</v>
      </c>
      <c r="BV120" s="80">
        <v>38.533000000000001</v>
      </c>
      <c r="BW120" s="80">
        <v>0</v>
      </c>
      <c r="BX120" s="80">
        <v>0</v>
      </c>
      <c r="BY120" s="80">
        <v>0</v>
      </c>
      <c r="BZ120" s="80">
        <v>0</v>
      </c>
      <c r="CA120" s="80">
        <v>0</v>
      </c>
      <c r="CB120" s="80">
        <v>0</v>
      </c>
      <c r="CC120" s="80">
        <v>0</v>
      </c>
    </row>
    <row r="121" spans="1:81">
      <c r="A121" s="80" t="s">
        <v>1878</v>
      </c>
      <c r="B121" s="80">
        <v>102</v>
      </c>
      <c r="C121" s="80">
        <v>18</v>
      </c>
      <c r="D121" s="80">
        <v>6</v>
      </c>
      <c r="E121" s="80">
        <v>2021</v>
      </c>
      <c r="F121" s="80" t="s">
        <v>75</v>
      </c>
      <c r="G121" s="174" t="s">
        <v>1860</v>
      </c>
      <c r="H121" s="80" t="s">
        <v>1861</v>
      </c>
      <c r="I121" s="177"/>
      <c r="J121" s="81">
        <v>938.55032412059165</v>
      </c>
      <c r="K121" s="81">
        <v>16.056072198104026</v>
      </c>
      <c r="L121" s="81">
        <v>13.943121990066484</v>
      </c>
      <c r="M121" s="81">
        <v>490.22784250538638</v>
      </c>
      <c r="N121" s="81">
        <v>248.53399720521702</v>
      </c>
      <c r="O121" s="81">
        <v>155.79644042851123</v>
      </c>
      <c r="P121" s="81">
        <v>139.09047779239862</v>
      </c>
      <c r="Q121" s="81">
        <v>13.333494773087342</v>
      </c>
      <c r="R121" s="81">
        <v>0</v>
      </c>
      <c r="S121" s="81">
        <v>26.166520265900001</v>
      </c>
      <c r="T121" s="82"/>
      <c r="U121" s="81">
        <v>70561092</v>
      </c>
      <c r="V121" s="81">
        <v>7027</v>
      </c>
      <c r="W121" s="81">
        <v>243</v>
      </c>
      <c r="X121" s="81">
        <v>127215</v>
      </c>
      <c r="Y121" s="81">
        <v>107040</v>
      </c>
      <c r="Z121" s="81">
        <v>114633</v>
      </c>
      <c r="AA121" s="81">
        <v>30601</v>
      </c>
      <c r="AB121" s="81">
        <v>223451</v>
      </c>
      <c r="AC121" s="81">
        <v>0</v>
      </c>
      <c r="AD121" s="81">
        <v>26.166520265900001</v>
      </c>
      <c r="AE121" s="82"/>
      <c r="AF121" s="81">
        <v>434396672.55127752</v>
      </c>
      <c r="AG121" s="81">
        <v>12108802.479700096</v>
      </c>
      <c r="AH121" s="81">
        <v>2804941.2940115104</v>
      </c>
      <c r="AI121" s="81">
        <v>818235177.64717138</v>
      </c>
      <c r="AJ121" s="81">
        <v>360069414.08470148</v>
      </c>
      <c r="AK121" s="81">
        <v>0</v>
      </c>
      <c r="AL121" s="81">
        <v>0</v>
      </c>
      <c r="AM121" s="81">
        <v>29331046.994541369</v>
      </c>
      <c r="AN121" s="81">
        <v>0</v>
      </c>
      <c r="AO121" s="81">
        <v>0</v>
      </c>
      <c r="AP121" s="82"/>
      <c r="AQ121" s="81">
        <v>5444</v>
      </c>
      <c r="AR121" s="81">
        <v>560</v>
      </c>
      <c r="AS121" s="81">
        <v>0</v>
      </c>
      <c r="AT121" s="81">
        <v>0</v>
      </c>
      <c r="AU121" s="81">
        <v>0</v>
      </c>
      <c r="AV121" s="81">
        <v>0</v>
      </c>
      <c r="AW121" s="81"/>
      <c r="AX121" s="82"/>
      <c r="AY121" s="81">
        <v>22060.999999999902</v>
      </c>
      <c r="AZ121" s="81">
        <v>25972.200000000019</v>
      </c>
      <c r="BA121" s="81">
        <v>0</v>
      </c>
      <c r="BB121" s="81">
        <v>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1879</v>
      </c>
      <c r="B122" s="80">
        <v>102</v>
      </c>
      <c r="C122" s="80">
        <v>19</v>
      </c>
      <c r="D122" s="80">
        <v>6</v>
      </c>
      <c r="E122" s="80">
        <v>2022</v>
      </c>
      <c r="F122" s="80" t="s">
        <v>568</v>
      </c>
      <c r="G122" s="174" t="s">
        <v>1860</v>
      </c>
      <c r="H122" s="80" t="s">
        <v>1861</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5792</v>
      </c>
      <c r="AR122" s="81">
        <v>563</v>
      </c>
      <c r="AS122" s="81">
        <v>0</v>
      </c>
      <c r="AT122" s="81">
        <v>0</v>
      </c>
      <c r="AU122" s="81">
        <v>0</v>
      </c>
      <c r="AV122" s="81">
        <v>0</v>
      </c>
      <c r="AW122" s="81"/>
      <c r="AX122" s="82"/>
      <c r="AY122" s="81">
        <v>23932.099999999853</v>
      </c>
      <c r="AZ122" s="81">
        <v>27179.90000000002</v>
      </c>
      <c r="BA122" s="81">
        <v>0</v>
      </c>
      <c r="BB122" s="81">
        <v>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1880</v>
      </c>
      <c r="B123" s="80">
        <v>120</v>
      </c>
      <c r="C123" s="80">
        <v>1</v>
      </c>
      <c r="D123" s="80">
        <v>8</v>
      </c>
      <c r="E123" s="80">
        <v>1990</v>
      </c>
      <c r="F123" s="80" t="s">
        <v>562</v>
      </c>
      <c r="G123" s="80" t="s">
        <v>1881</v>
      </c>
      <c r="H123" s="80" t="s">
        <v>1882</v>
      </c>
      <c r="I123" s="177"/>
      <c r="J123" s="81">
        <v>772.58473518146513</v>
      </c>
      <c r="K123" s="81">
        <v>18.674751025776374</v>
      </c>
      <c r="L123" s="81">
        <v>13.064609772870552</v>
      </c>
      <c r="M123" s="81">
        <v>137.14109452638718</v>
      </c>
      <c r="N123" s="81">
        <v>174.34735597862598</v>
      </c>
      <c r="O123" s="81">
        <v>197.80862357647709</v>
      </c>
      <c r="P123" s="81">
        <v>200.44388959037184</v>
      </c>
      <c r="Q123" s="81">
        <v>12.141640562371514</v>
      </c>
      <c r="R123" s="81">
        <v>0</v>
      </c>
      <c r="S123" s="81">
        <v>12.896509909076345</v>
      </c>
      <c r="T123" s="82"/>
      <c r="U123" s="81">
        <v>149623604</v>
      </c>
      <c r="V123" s="81">
        <v>6584</v>
      </c>
      <c r="W123" s="81">
        <v>179</v>
      </c>
      <c r="X123" s="81">
        <v>54525</v>
      </c>
      <c r="Y123" s="81">
        <v>60979</v>
      </c>
      <c r="Z123" s="81">
        <v>81361</v>
      </c>
      <c r="AA123" s="81">
        <v>48670</v>
      </c>
      <c r="AB123" s="81">
        <v>197139</v>
      </c>
      <c r="AC123" s="81">
        <v>0</v>
      </c>
      <c r="AD123" s="81">
        <v>12.896509909076345</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1883</v>
      </c>
      <c r="B124" s="80">
        <v>121</v>
      </c>
      <c r="C124" s="80">
        <v>2</v>
      </c>
      <c r="D124" s="80">
        <v>8</v>
      </c>
      <c r="E124" s="80">
        <v>2005</v>
      </c>
      <c r="F124" s="80" t="s">
        <v>565</v>
      </c>
      <c r="G124" s="80" t="s">
        <v>1881</v>
      </c>
      <c r="H124" s="80" t="s">
        <v>1882</v>
      </c>
      <c r="I124" s="177"/>
      <c r="J124" s="81">
        <v>1086.8685815127335</v>
      </c>
      <c r="K124" s="81">
        <v>15.719238525187363</v>
      </c>
      <c r="L124" s="81">
        <v>16.894184252652998</v>
      </c>
      <c r="M124" s="81">
        <v>283.7721791484189</v>
      </c>
      <c r="N124" s="81">
        <v>262.08484417463472</v>
      </c>
      <c r="O124" s="81">
        <v>298.0569699158977</v>
      </c>
      <c r="P124" s="81">
        <v>204.6515187864687</v>
      </c>
      <c r="Q124" s="81">
        <v>12.327392272252535</v>
      </c>
      <c r="R124" s="81">
        <v>0</v>
      </c>
      <c r="S124" s="81">
        <v>37.530865390000002</v>
      </c>
      <c r="T124" s="82"/>
      <c r="U124" s="81">
        <v>193020816</v>
      </c>
      <c r="V124" s="81">
        <v>6979</v>
      </c>
      <c r="W124" s="81">
        <v>216</v>
      </c>
      <c r="X124" s="81">
        <v>61751</v>
      </c>
      <c r="Y124" s="81">
        <v>76633</v>
      </c>
      <c r="Z124" s="81">
        <v>141865</v>
      </c>
      <c r="AA124" s="81">
        <v>40697</v>
      </c>
      <c r="AB124" s="81">
        <v>209241</v>
      </c>
      <c r="AC124" s="81">
        <v>0</v>
      </c>
      <c r="AD124" s="81">
        <v>37.530865390000002</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1884</v>
      </c>
      <c r="B125" s="80">
        <v>122</v>
      </c>
      <c r="C125" s="80">
        <v>3</v>
      </c>
      <c r="D125" s="80">
        <v>8</v>
      </c>
      <c r="E125" s="80">
        <v>2006</v>
      </c>
      <c r="F125" s="80" t="s">
        <v>566</v>
      </c>
      <c r="G125" s="80" t="s">
        <v>1881</v>
      </c>
      <c r="H125" s="80" t="s">
        <v>1882</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1885</v>
      </c>
      <c r="B126" s="80">
        <v>123</v>
      </c>
      <c r="C126" s="80">
        <v>4</v>
      </c>
      <c r="D126" s="80">
        <v>8</v>
      </c>
      <c r="E126" s="80">
        <v>2007</v>
      </c>
      <c r="F126" s="80" t="s">
        <v>567</v>
      </c>
      <c r="G126" s="80" t="s">
        <v>1881</v>
      </c>
      <c r="H126" s="80" t="s">
        <v>1882</v>
      </c>
      <c r="I126" s="177"/>
      <c r="J126" s="81">
        <v>1150.0220814812301</v>
      </c>
      <c r="K126" s="81">
        <v>15.204365431385577</v>
      </c>
      <c r="L126" s="81">
        <v>8.1268776274091952</v>
      </c>
      <c r="M126" s="81">
        <v>301.99145507913113</v>
      </c>
      <c r="N126" s="81">
        <v>264.45135850490578</v>
      </c>
      <c r="O126" s="81">
        <v>291.03989064248861</v>
      </c>
      <c r="P126" s="81">
        <v>203.76983228011414</v>
      </c>
      <c r="Q126" s="81">
        <v>13.078746340814591</v>
      </c>
      <c r="R126" s="81">
        <v>0</v>
      </c>
      <c r="S126" s="81">
        <v>30.15462222</v>
      </c>
      <c r="T126" s="82"/>
      <c r="U126" s="81">
        <v>205997245</v>
      </c>
      <c r="V126" s="81">
        <v>6493</v>
      </c>
      <c r="W126" s="81">
        <v>193</v>
      </c>
      <c r="X126" s="81">
        <v>70424</v>
      </c>
      <c r="Y126" s="81">
        <v>78623</v>
      </c>
      <c r="Z126" s="81">
        <v>144004</v>
      </c>
      <c r="AA126" s="81">
        <v>39904</v>
      </c>
      <c r="AB126" s="81">
        <v>210254</v>
      </c>
      <c r="AC126" s="81">
        <v>0</v>
      </c>
      <c r="AD126" s="81">
        <v>30.15462222</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1886</v>
      </c>
      <c r="B127" s="80">
        <v>124</v>
      </c>
      <c r="C127" s="80">
        <v>5</v>
      </c>
      <c r="D127" s="80">
        <v>8</v>
      </c>
      <c r="E127" s="80">
        <v>2008</v>
      </c>
      <c r="F127" s="80" t="s">
        <v>84</v>
      </c>
      <c r="G127" s="80" t="s">
        <v>1881</v>
      </c>
      <c r="H127" s="80" t="s">
        <v>1882</v>
      </c>
      <c r="I127" s="177"/>
      <c r="J127" s="81">
        <v>1165.1140175995802</v>
      </c>
      <c r="K127" s="81">
        <v>11.358769286393731</v>
      </c>
      <c r="L127" s="81">
        <v>7.1623669219932751</v>
      </c>
      <c r="M127" s="81">
        <v>320.15842035314273</v>
      </c>
      <c r="N127" s="81">
        <v>277.02297357087389</v>
      </c>
      <c r="O127" s="81">
        <v>283.99852656060773</v>
      </c>
      <c r="P127" s="81">
        <v>197.69732573742726</v>
      </c>
      <c r="Q127" s="81">
        <v>12.930221050316455</v>
      </c>
      <c r="R127" s="81">
        <v>0</v>
      </c>
      <c r="S127" s="81">
        <v>30.67956285148</v>
      </c>
      <c r="T127" s="82"/>
      <c r="U127" s="81">
        <v>218856081</v>
      </c>
      <c r="V127" s="81">
        <v>6493</v>
      </c>
      <c r="W127" s="81">
        <v>193</v>
      </c>
      <c r="X127" s="81">
        <v>70424</v>
      </c>
      <c r="Y127" s="81">
        <v>79701</v>
      </c>
      <c r="Z127" s="81">
        <v>145452</v>
      </c>
      <c r="AA127" s="81">
        <v>38759</v>
      </c>
      <c r="AB127" s="81">
        <v>211282</v>
      </c>
      <c r="AC127" s="81">
        <v>0</v>
      </c>
      <c r="AD127" s="81">
        <v>30.67956285148</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1887</v>
      </c>
      <c r="B128" s="80">
        <v>125</v>
      </c>
      <c r="C128" s="80">
        <v>6</v>
      </c>
      <c r="D128" s="80">
        <v>8</v>
      </c>
      <c r="E128" s="80">
        <v>2009</v>
      </c>
      <c r="F128" s="80" t="s">
        <v>85</v>
      </c>
      <c r="G128" s="80" t="s">
        <v>1881</v>
      </c>
      <c r="H128" s="80" t="s">
        <v>1882</v>
      </c>
      <c r="I128" s="177"/>
      <c r="J128" s="81">
        <v>1019.669339902618</v>
      </c>
      <c r="K128" s="81">
        <v>11.971773106517537</v>
      </c>
      <c r="L128" s="81">
        <v>9.6893159654774479</v>
      </c>
      <c r="M128" s="81">
        <v>321.28213813523672</v>
      </c>
      <c r="N128" s="81">
        <v>249.17777966753962</v>
      </c>
      <c r="O128" s="81">
        <v>288.78327741215276</v>
      </c>
      <c r="P128" s="81">
        <v>188.31445260431983</v>
      </c>
      <c r="Q128" s="81">
        <v>12.361320879277473</v>
      </c>
      <c r="R128" s="81">
        <v>0</v>
      </c>
      <c r="S128" s="81">
        <v>33.838257090310002</v>
      </c>
      <c r="T128" s="82"/>
      <c r="U128" s="81">
        <v>172502237</v>
      </c>
      <c r="V128" s="81">
        <v>7234</v>
      </c>
      <c r="W128" s="81">
        <v>378</v>
      </c>
      <c r="X128" s="81">
        <v>75615</v>
      </c>
      <c r="Y128" s="81">
        <v>80843</v>
      </c>
      <c r="Z128" s="81">
        <v>145987</v>
      </c>
      <c r="AA128" s="81">
        <v>37902</v>
      </c>
      <c r="AB128" s="81">
        <v>212036</v>
      </c>
      <c r="AC128" s="81">
        <v>0</v>
      </c>
      <c r="AD128" s="81">
        <v>33.838257090310002</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613.06400000000008</v>
      </c>
      <c r="BJ128" s="81">
        <v>0.35499999999999998</v>
      </c>
      <c r="BK128" s="81">
        <v>47.087000000000003</v>
      </c>
      <c r="BL128" s="81">
        <v>0</v>
      </c>
      <c r="BM128" s="82"/>
      <c r="BN128" s="81">
        <v>0</v>
      </c>
      <c r="BO128" s="81">
        <v>0</v>
      </c>
      <c r="BP128" s="81">
        <v>42</v>
      </c>
      <c r="BQ128" s="81">
        <v>1</v>
      </c>
      <c r="BR128" s="81">
        <v>8</v>
      </c>
      <c r="BS128" s="81">
        <v>0</v>
      </c>
      <c r="BT128"/>
      <c r="BU128" s="80"/>
      <c r="BV128" s="80"/>
      <c r="BW128" s="80"/>
      <c r="BX128" s="80"/>
      <c r="BY128" s="80"/>
      <c r="BZ128" s="80"/>
      <c r="CA128" s="80"/>
      <c r="CB128" s="80"/>
      <c r="CC128" s="80"/>
    </row>
    <row r="129" spans="1:81">
      <c r="A129" s="80" t="s">
        <v>1888</v>
      </c>
      <c r="B129" s="80">
        <v>126</v>
      </c>
      <c r="C129" s="80">
        <v>7</v>
      </c>
      <c r="D129" s="80">
        <v>8</v>
      </c>
      <c r="E129" s="80">
        <v>2010</v>
      </c>
      <c r="F129" s="80" t="s">
        <v>86</v>
      </c>
      <c r="G129" s="80" t="s">
        <v>1881</v>
      </c>
      <c r="H129" s="80" t="s">
        <v>1882</v>
      </c>
      <c r="I129" s="177"/>
      <c r="J129" s="81">
        <v>1110.694848689441</v>
      </c>
      <c r="K129" s="81">
        <v>12.766137410911277</v>
      </c>
      <c r="L129" s="81">
        <v>9.3118744649261487</v>
      </c>
      <c r="M129" s="81">
        <v>332.59869072108711</v>
      </c>
      <c r="N129" s="81">
        <v>268.48293174218639</v>
      </c>
      <c r="O129" s="81">
        <v>290.30457687860667</v>
      </c>
      <c r="P129" s="81">
        <v>190.05490846598298</v>
      </c>
      <c r="Q129" s="81">
        <v>12.922808191045993</v>
      </c>
      <c r="R129" s="81">
        <v>0</v>
      </c>
      <c r="S129" s="81">
        <v>27.884534807400001</v>
      </c>
      <c r="T129" s="82"/>
      <c r="U129" s="81">
        <v>202062867</v>
      </c>
      <c r="V129" s="81">
        <v>7234</v>
      </c>
      <c r="W129" s="81">
        <v>378</v>
      </c>
      <c r="X129" s="81">
        <v>75615</v>
      </c>
      <c r="Y129" s="81">
        <v>81853</v>
      </c>
      <c r="Z129" s="81">
        <v>147438</v>
      </c>
      <c r="AA129" s="81">
        <v>37297</v>
      </c>
      <c r="AB129" s="81">
        <v>212402</v>
      </c>
      <c r="AC129" s="81">
        <v>0</v>
      </c>
      <c r="AD129" s="81">
        <v>27.884534807400001</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599.70100000000002</v>
      </c>
      <c r="BJ129" s="81">
        <v>0.36099999999999999</v>
      </c>
      <c r="BK129" s="81">
        <v>81.234999999999999</v>
      </c>
      <c r="BL129" s="81">
        <v>0</v>
      </c>
      <c r="BM129" s="82"/>
      <c r="BN129" s="81">
        <v>0</v>
      </c>
      <c r="BO129" s="81">
        <v>0</v>
      </c>
      <c r="BP129" s="81">
        <v>40</v>
      </c>
      <c r="BQ129" s="81">
        <v>1</v>
      </c>
      <c r="BR129" s="81">
        <v>9</v>
      </c>
      <c r="BS129" s="81">
        <v>0</v>
      </c>
      <c r="BT129"/>
      <c r="BU129" s="80">
        <v>639.08900000000006</v>
      </c>
      <c r="BV129" s="80">
        <v>38.790999999999997</v>
      </c>
      <c r="BW129" s="80">
        <v>3.4169999999999998</v>
      </c>
      <c r="BX129" s="80">
        <v>0</v>
      </c>
      <c r="BY129" s="80">
        <v>0</v>
      </c>
      <c r="BZ129" s="80">
        <v>0</v>
      </c>
      <c r="CA129" s="80">
        <v>0</v>
      </c>
      <c r="CB129" s="80">
        <v>0</v>
      </c>
      <c r="CC129" s="80">
        <v>0</v>
      </c>
    </row>
    <row r="130" spans="1:81">
      <c r="A130" s="80" t="s">
        <v>1889</v>
      </c>
      <c r="B130" s="80">
        <v>127</v>
      </c>
      <c r="C130" s="80">
        <v>8</v>
      </c>
      <c r="D130" s="80">
        <v>8</v>
      </c>
      <c r="E130" s="80">
        <v>2011</v>
      </c>
      <c r="F130" s="80" t="s">
        <v>87</v>
      </c>
      <c r="G130" s="80" t="s">
        <v>1881</v>
      </c>
      <c r="H130" s="80" t="s">
        <v>1882</v>
      </c>
      <c r="I130" s="177"/>
      <c r="J130" s="81">
        <v>1139.665974330592</v>
      </c>
      <c r="K130" s="81">
        <v>16.685478411446898</v>
      </c>
      <c r="L130" s="81">
        <v>14.662916223097824</v>
      </c>
      <c r="M130" s="81">
        <v>392.55483669691415</v>
      </c>
      <c r="N130" s="81">
        <v>288.7172643568905</v>
      </c>
      <c r="O130" s="81">
        <v>287.68543512415476</v>
      </c>
      <c r="P130" s="81">
        <v>183.37498896520611</v>
      </c>
      <c r="Q130" s="81">
        <v>14.932752564720483</v>
      </c>
      <c r="R130" s="81">
        <v>0</v>
      </c>
      <c r="S130" s="81">
        <v>28.209992967999998</v>
      </c>
      <c r="T130" s="82"/>
      <c r="U130" s="81">
        <v>184074808</v>
      </c>
      <c r="V130" s="81">
        <v>7234</v>
      </c>
      <c r="W130" s="81">
        <v>378</v>
      </c>
      <c r="X130" s="81">
        <v>75615</v>
      </c>
      <c r="Y130" s="81">
        <v>82943</v>
      </c>
      <c r="Z130" s="81">
        <v>149282</v>
      </c>
      <c r="AA130" s="81">
        <v>37057</v>
      </c>
      <c r="AB130" s="81">
        <v>212783</v>
      </c>
      <c r="AC130" s="81">
        <v>0</v>
      </c>
      <c r="AD130" s="81">
        <v>28.209992967999998</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594.29200000000003</v>
      </c>
      <c r="BJ130" s="81">
        <v>0.90100000000000002</v>
      </c>
      <c r="BK130" s="81">
        <v>65.81</v>
      </c>
      <c r="BL130" s="81">
        <v>0</v>
      </c>
      <c r="BM130" s="82"/>
      <c r="BN130" s="81">
        <v>0</v>
      </c>
      <c r="BO130" s="81">
        <v>0</v>
      </c>
      <c r="BP130" s="81">
        <v>41</v>
      </c>
      <c r="BQ130" s="81">
        <v>1</v>
      </c>
      <c r="BR130" s="81">
        <v>9</v>
      </c>
      <c r="BS130" s="81">
        <v>0</v>
      </c>
      <c r="BT130"/>
      <c r="BU130" s="80">
        <v>621.05799999999999</v>
      </c>
      <c r="BV130" s="80">
        <v>24.213000000000001</v>
      </c>
      <c r="BW130" s="80">
        <v>0</v>
      </c>
      <c r="BX130" s="80">
        <v>0</v>
      </c>
      <c r="BY130" s="80">
        <v>15.731999999999999</v>
      </c>
      <c r="BZ130" s="80">
        <v>0</v>
      </c>
      <c r="CA130" s="80">
        <v>0</v>
      </c>
      <c r="CB130" s="80">
        <v>0</v>
      </c>
      <c r="CC130" s="80">
        <v>0</v>
      </c>
    </row>
    <row r="131" spans="1:81">
      <c r="A131" s="80" t="s">
        <v>1890</v>
      </c>
      <c r="B131" s="80">
        <v>128</v>
      </c>
      <c r="C131" s="80">
        <v>9</v>
      </c>
      <c r="D131" s="80">
        <v>8</v>
      </c>
      <c r="E131" s="80">
        <v>2012</v>
      </c>
      <c r="F131" s="80" t="s">
        <v>88</v>
      </c>
      <c r="G131" s="80" t="s">
        <v>1881</v>
      </c>
      <c r="H131" s="80" t="s">
        <v>1882</v>
      </c>
      <c r="I131" s="177"/>
      <c r="J131" s="81">
        <v>1306.4155384371204</v>
      </c>
      <c r="K131" s="81">
        <v>15.87572108264148</v>
      </c>
      <c r="L131" s="81">
        <v>14.516555064944743</v>
      </c>
      <c r="M131" s="81">
        <v>400.15091104334181</v>
      </c>
      <c r="N131" s="81">
        <v>357.63629946150201</v>
      </c>
      <c r="O131" s="81">
        <v>290.75404652599173</v>
      </c>
      <c r="P131" s="81">
        <v>180.8451161898831</v>
      </c>
      <c r="Q131" s="81">
        <v>16.805386346318659</v>
      </c>
      <c r="R131" s="81">
        <v>0</v>
      </c>
      <c r="S131" s="81">
        <v>28.945353433249991</v>
      </c>
      <c r="T131" s="82"/>
      <c r="U131" s="81">
        <v>199594378</v>
      </c>
      <c r="V131" s="81">
        <v>7234</v>
      </c>
      <c r="W131" s="81">
        <v>378</v>
      </c>
      <c r="X131" s="81">
        <v>75615</v>
      </c>
      <c r="Y131" s="81">
        <v>87538</v>
      </c>
      <c r="Z131" s="81">
        <v>152071</v>
      </c>
      <c r="AA131" s="81">
        <v>36339</v>
      </c>
      <c r="AB131" s="81">
        <v>220407</v>
      </c>
      <c r="AC131" s="81">
        <v>0</v>
      </c>
      <c r="AD131" s="81">
        <v>28.945353433249991</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696.26499999999999</v>
      </c>
      <c r="BJ131" s="81">
        <v>0.88200000000000001</v>
      </c>
      <c r="BK131" s="81">
        <v>47.491999999999997</v>
      </c>
      <c r="BL131" s="81">
        <v>0</v>
      </c>
      <c r="BM131" s="82"/>
      <c r="BN131" s="81">
        <v>0</v>
      </c>
      <c r="BO131" s="81">
        <v>0</v>
      </c>
      <c r="BP131" s="81">
        <v>43</v>
      </c>
      <c r="BQ131" s="81">
        <v>1</v>
      </c>
      <c r="BR131" s="81">
        <v>6</v>
      </c>
      <c r="BS131" s="81">
        <v>0</v>
      </c>
      <c r="BT131"/>
      <c r="BU131" s="80">
        <v>719.91300000000001</v>
      </c>
      <c r="BV131" s="80">
        <v>24.725999999999999</v>
      </c>
      <c r="BW131" s="80">
        <v>0</v>
      </c>
      <c r="BX131" s="80">
        <v>0</v>
      </c>
      <c r="BY131" s="80">
        <v>0</v>
      </c>
      <c r="BZ131" s="80">
        <v>0</v>
      </c>
      <c r="CA131" s="80">
        <v>0</v>
      </c>
      <c r="CB131" s="80">
        <v>0</v>
      </c>
      <c r="CC131" s="80">
        <v>0</v>
      </c>
    </row>
    <row r="132" spans="1:81">
      <c r="A132" s="80" t="s">
        <v>1891</v>
      </c>
      <c r="B132" s="80">
        <v>129</v>
      </c>
      <c r="C132" s="80">
        <v>10</v>
      </c>
      <c r="D132" s="80">
        <v>8</v>
      </c>
      <c r="E132" s="80">
        <v>2013</v>
      </c>
      <c r="F132" s="80" t="s">
        <v>89</v>
      </c>
      <c r="G132" s="80" t="s">
        <v>1881</v>
      </c>
      <c r="H132" s="80" t="s">
        <v>1882</v>
      </c>
      <c r="I132" s="177"/>
      <c r="J132" s="81">
        <v>1597.0340443547379</v>
      </c>
      <c r="K132" s="81">
        <v>13.672394283601664</v>
      </c>
      <c r="L132" s="81">
        <v>14.030480615870466</v>
      </c>
      <c r="M132" s="81">
        <v>380.37980744637622</v>
      </c>
      <c r="N132" s="81">
        <v>298.9695399750052</v>
      </c>
      <c r="O132" s="81">
        <v>283.53246471136578</v>
      </c>
      <c r="P132" s="81">
        <v>180.45751330676248</v>
      </c>
      <c r="Q132" s="81">
        <v>17.114675927243457</v>
      </c>
      <c r="R132" s="81">
        <v>0</v>
      </c>
      <c r="S132" s="81">
        <v>23.952216454280002</v>
      </c>
      <c r="T132" s="82"/>
      <c r="U132" s="81">
        <v>234913099</v>
      </c>
      <c r="V132" s="81">
        <v>7234</v>
      </c>
      <c r="W132" s="81">
        <v>378</v>
      </c>
      <c r="X132" s="81">
        <v>75615</v>
      </c>
      <c r="Y132" s="81">
        <v>88632</v>
      </c>
      <c r="Z132" s="81">
        <v>154915</v>
      </c>
      <c r="AA132" s="81">
        <v>36125</v>
      </c>
      <c r="AB132" s="81">
        <v>221245</v>
      </c>
      <c r="AC132" s="81">
        <v>0</v>
      </c>
      <c r="AD132" s="81">
        <v>23.952216454280002</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796.64400000000001</v>
      </c>
      <c r="BJ132" s="81">
        <v>0.33700000000000002</v>
      </c>
      <c r="BK132" s="81">
        <v>49.706000000000003</v>
      </c>
      <c r="BL132" s="81">
        <v>0</v>
      </c>
      <c r="BM132" s="82"/>
      <c r="BN132" s="81">
        <v>0</v>
      </c>
      <c r="BO132" s="81">
        <v>0</v>
      </c>
      <c r="BP132" s="81">
        <v>44</v>
      </c>
      <c r="BQ132" s="81">
        <v>1</v>
      </c>
      <c r="BR132" s="81">
        <v>7</v>
      </c>
      <c r="BS132" s="81">
        <v>0</v>
      </c>
      <c r="BT132"/>
      <c r="BU132" s="80">
        <v>826.87</v>
      </c>
      <c r="BV132" s="80">
        <v>19.817</v>
      </c>
      <c r="BW132" s="80">
        <v>0</v>
      </c>
      <c r="BX132" s="80">
        <v>0</v>
      </c>
      <c r="BY132" s="80">
        <v>0</v>
      </c>
      <c r="BZ132" s="80">
        <v>0</v>
      </c>
      <c r="CA132" s="80">
        <v>0</v>
      </c>
      <c r="CB132" s="80">
        <v>0</v>
      </c>
      <c r="CC132" s="80">
        <v>0</v>
      </c>
    </row>
    <row r="133" spans="1:81">
      <c r="A133" s="80" t="s">
        <v>1892</v>
      </c>
      <c r="B133" s="80">
        <v>130</v>
      </c>
      <c r="C133" s="80">
        <v>11</v>
      </c>
      <c r="D133" s="80">
        <v>8</v>
      </c>
      <c r="E133" s="80">
        <v>2014</v>
      </c>
      <c r="F133" s="80" t="s">
        <v>90</v>
      </c>
      <c r="G133" s="80" t="s">
        <v>1881</v>
      </c>
      <c r="H133" s="80" t="s">
        <v>1882</v>
      </c>
      <c r="I133" s="177"/>
      <c r="J133" s="81">
        <v>1486.5606136591273</v>
      </c>
      <c r="K133" s="81">
        <v>13.680020459488645</v>
      </c>
      <c r="L133" s="81">
        <v>9.8186468048291111</v>
      </c>
      <c r="M133" s="81">
        <v>362.36338198758921</v>
      </c>
      <c r="N133" s="81">
        <v>314.87530082485955</v>
      </c>
      <c r="O133" s="81">
        <v>274.21413287510137</v>
      </c>
      <c r="P133" s="81">
        <v>181.04459399865303</v>
      </c>
      <c r="Q133" s="81">
        <v>16.486443245166829</v>
      </c>
      <c r="R133" s="81">
        <v>0</v>
      </c>
      <c r="S133" s="81">
        <v>25.93690341868</v>
      </c>
      <c r="T133" s="82"/>
      <c r="U133" s="81">
        <v>261780309</v>
      </c>
      <c r="V133" s="81">
        <v>6439</v>
      </c>
      <c r="W133" s="81">
        <v>417</v>
      </c>
      <c r="X133" s="81">
        <v>74289</v>
      </c>
      <c r="Y133" s="81">
        <v>90285</v>
      </c>
      <c r="Z133" s="81">
        <v>157796</v>
      </c>
      <c r="AA133" s="81">
        <v>36055</v>
      </c>
      <c r="AB133" s="81">
        <v>222130</v>
      </c>
      <c r="AC133" s="81">
        <v>0</v>
      </c>
      <c r="AD133" s="81">
        <v>25.93690341868</v>
      </c>
      <c r="AE133" s="82"/>
      <c r="AF133" s="81">
        <v>1977013532.8853989</v>
      </c>
      <c r="AG133" s="81">
        <v>11736474.531740775</v>
      </c>
      <c r="AH133" s="81">
        <v>2462107.3963484531</v>
      </c>
      <c r="AI133" s="81">
        <v>480544583.42381996</v>
      </c>
      <c r="AJ133" s="81">
        <v>406516164.62718725</v>
      </c>
      <c r="AK133" s="81">
        <v>0</v>
      </c>
      <c r="AL133" s="81">
        <v>0</v>
      </c>
      <c r="AM133" s="81">
        <v>30495129.663659267</v>
      </c>
      <c r="AN133" s="81">
        <v>0</v>
      </c>
      <c r="AO133" s="81">
        <v>0</v>
      </c>
      <c r="AP133" s="82"/>
      <c r="AQ133" s="81">
        <v>7128</v>
      </c>
      <c r="AR133" s="81">
        <v>1408</v>
      </c>
      <c r="AS133" s="81">
        <v>0</v>
      </c>
      <c r="AT133" s="81">
        <v>1</v>
      </c>
      <c r="AU133" s="81">
        <v>0</v>
      </c>
      <c r="AV133" s="81">
        <v>0</v>
      </c>
      <c r="AW133" s="81" t="s">
        <v>564</v>
      </c>
      <c r="AX133" s="82"/>
      <c r="AY133" s="81">
        <v>29123</v>
      </c>
      <c r="AZ133" s="81">
        <v>81146.100000000006</v>
      </c>
      <c r="BA133" s="81">
        <v>0</v>
      </c>
      <c r="BB133" s="81">
        <v>70</v>
      </c>
      <c r="BC133" s="81">
        <v>0</v>
      </c>
      <c r="BD133" s="81">
        <v>0</v>
      </c>
      <c r="BE133" s="81" t="s">
        <v>564</v>
      </c>
      <c r="BF133" s="82"/>
      <c r="BG133" s="81">
        <v>0</v>
      </c>
      <c r="BH133" s="81">
        <v>0</v>
      </c>
      <c r="BI133" s="81">
        <v>813.44899999999996</v>
      </c>
      <c r="BJ133" s="81">
        <v>0</v>
      </c>
      <c r="BK133" s="81">
        <v>54.836999999999996</v>
      </c>
      <c r="BL133" s="81">
        <v>0</v>
      </c>
      <c r="BM133" s="82"/>
      <c r="BN133" s="81">
        <v>0</v>
      </c>
      <c r="BO133" s="81">
        <v>0</v>
      </c>
      <c r="BP133" s="81">
        <v>43</v>
      </c>
      <c r="BQ133" s="81">
        <v>0</v>
      </c>
      <c r="BR133" s="81">
        <v>8</v>
      </c>
      <c r="BS133" s="81">
        <v>0</v>
      </c>
      <c r="BT133"/>
      <c r="BU133" s="80">
        <v>846.73599999999999</v>
      </c>
      <c r="BV133" s="80">
        <v>21.55</v>
      </c>
      <c r="BW133" s="80">
        <v>0</v>
      </c>
      <c r="BX133" s="80">
        <v>0</v>
      </c>
      <c r="BY133" s="80">
        <v>0</v>
      </c>
      <c r="BZ133" s="80">
        <v>0</v>
      </c>
      <c r="CA133" s="80">
        <v>0</v>
      </c>
      <c r="CB133" s="80">
        <v>0</v>
      </c>
      <c r="CC133" s="80">
        <v>0</v>
      </c>
    </row>
    <row r="134" spans="1:81">
      <c r="A134" s="80" t="s">
        <v>1893</v>
      </c>
      <c r="B134" s="80">
        <v>131</v>
      </c>
      <c r="C134" s="80">
        <v>12</v>
      </c>
      <c r="D134" s="80">
        <v>8</v>
      </c>
      <c r="E134" s="80">
        <v>2015</v>
      </c>
      <c r="F134" s="80" t="s">
        <v>91</v>
      </c>
      <c r="G134" s="80" t="s">
        <v>1881</v>
      </c>
      <c r="H134" s="80" t="s">
        <v>1882</v>
      </c>
      <c r="I134" s="177"/>
      <c r="J134" s="81">
        <v>1425.1000269896745</v>
      </c>
      <c r="K134" s="81">
        <v>13.734980881061727</v>
      </c>
      <c r="L134" s="81">
        <v>10.557391909992345</v>
      </c>
      <c r="M134" s="81">
        <v>360.25185245699532</v>
      </c>
      <c r="N134" s="81">
        <v>294.95378601155284</v>
      </c>
      <c r="O134" s="81">
        <v>275.02425241964215</v>
      </c>
      <c r="P134" s="81">
        <v>180.26238848172014</v>
      </c>
      <c r="Q134" s="81">
        <v>16.195137792118071</v>
      </c>
      <c r="R134" s="81">
        <v>0</v>
      </c>
      <c r="S134" s="81">
        <v>28.885135637819999</v>
      </c>
      <c r="T134" s="82"/>
      <c r="U134" s="81">
        <v>288372171</v>
      </c>
      <c r="V134" s="81">
        <v>6439</v>
      </c>
      <c r="W134" s="81">
        <v>417</v>
      </c>
      <c r="X134" s="81">
        <v>74289</v>
      </c>
      <c r="Y134" s="81">
        <v>91788</v>
      </c>
      <c r="Z134" s="81">
        <v>159787</v>
      </c>
      <c r="AA134" s="81">
        <v>35871</v>
      </c>
      <c r="AB134" s="81">
        <v>222897</v>
      </c>
      <c r="AC134" s="81">
        <v>0</v>
      </c>
      <c r="AD134" s="81">
        <v>28.885135637819999</v>
      </c>
      <c r="AE134" s="82"/>
      <c r="AF134" s="81">
        <v>1967071362.954025</v>
      </c>
      <c r="AG134" s="81">
        <v>10718953.22238153</v>
      </c>
      <c r="AH134" s="81">
        <v>2229190.7956547784</v>
      </c>
      <c r="AI134" s="81">
        <v>473441992.23739117</v>
      </c>
      <c r="AJ134" s="81">
        <v>410440946.17751497</v>
      </c>
      <c r="AK134" s="81">
        <v>0</v>
      </c>
      <c r="AL134" s="81">
        <v>0</v>
      </c>
      <c r="AM134" s="81">
        <v>30547098.832251683</v>
      </c>
      <c r="AN134" s="81">
        <v>0</v>
      </c>
      <c r="AO134" s="81">
        <v>0</v>
      </c>
      <c r="AP134" s="82"/>
      <c r="AQ134" s="81">
        <v>7837</v>
      </c>
      <c r="AR134" s="81">
        <v>2055</v>
      </c>
      <c r="AS134" s="81">
        <v>0</v>
      </c>
      <c r="AT134" s="81">
        <v>1</v>
      </c>
      <c r="AU134" s="81">
        <v>0</v>
      </c>
      <c r="AV134" s="81">
        <v>0</v>
      </c>
      <c r="AW134" s="81" t="s">
        <v>564</v>
      </c>
      <c r="AX134" s="82"/>
      <c r="AY134" s="81">
        <v>32327.3</v>
      </c>
      <c r="AZ134" s="81">
        <v>122586.5</v>
      </c>
      <c r="BA134" s="81">
        <v>0</v>
      </c>
      <c r="BB134" s="81">
        <v>70</v>
      </c>
      <c r="BC134" s="81">
        <v>0</v>
      </c>
      <c r="BD134" s="81">
        <v>0</v>
      </c>
      <c r="BE134" s="81" t="s">
        <v>564</v>
      </c>
      <c r="BF134" s="82"/>
      <c r="BG134" s="81">
        <v>0</v>
      </c>
      <c r="BH134" s="81">
        <v>0</v>
      </c>
      <c r="BI134" s="81">
        <v>773.726</v>
      </c>
      <c r="BJ134" s="81">
        <v>0</v>
      </c>
      <c r="BK134" s="81">
        <v>50.876999999999995</v>
      </c>
      <c r="BL134" s="81">
        <v>0</v>
      </c>
      <c r="BM134" s="82"/>
      <c r="BN134" s="81">
        <v>0</v>
      </c>
      <c r="BO134" s="81">
        <v>0</v>
      </c>
      <c r="BP134" s="81">
        <v>43</v>
      </c>
      <c r="BQ134" s="81">
        <v>0</v>
      </c>
      <c r="BR134" s="81">
        <v>6</v>
      </c>
      <c r="BS134" s="81">
        <v>0</v>
      </c>
      <c r="BT134"/>
      <c r="BU134" s="80">
        <v>800.15</v>
      </c>
      <c r="BV134" s="80">
        <v>24.452999999999999</v>
      </c>
      <c r="BW134" s="80">
        <v>0</v>
      </c>
      <c r="BX134" s="80">
        <v>0</v>
      </c>
      <c r="BY134" s="80">
        <v>0</v>
      </c>
      <c r="BZ134" s="80">
        <v>0</v>
      </c>
      <c r="CA134" s="80">
        <v>0</v>
      </c>
      <c r="CB134" s="80">
        <v>0</v>
      </c>
      <c r="CC134" s="80">
        <v>0</v>
      </c>
    </row>
    <row r="135" spans="1:81">
      <c r="A135" s="80" t="s">
        <v>1894</v>
      </c>
      <c r="B135" s="80">
        <v>132</v>
      </c>
      <c r="C135" s="80">
        <v>13</v>
      </c>
      <c r="D135" s="80">
        <v>8</v>
      </c>
      <c r="E135" s="80">
        <v>2016</v>
      </c>
      <c r="F135" s="80" t="s">
        <v>92</v>
      </c>
      <c r="G135" s="80" t="s">
        <v>1881</v>
      </c>
      <c r="H135" s="80" t="s">
        <v>1882</v>
      </c>
      <c r="I135" s="177"/>
      <c r="J135" s="81">
        <v>1442.7318897436228</v>
      </c>
      <c r="K135" s="81">
        <v>13.7159576210368</v>
      </c>
      <c r="L135" s="81">
        <v>11.404234908171315</v>
      </c>
      <c r="M135" s="81">
        <v>301.70468597923053</v>
      </c>
      <c r="N135" s="81">
        <v>295.93350578634505</v>
      </c>
      <c r="O135" s="81">
        <v>275.47275995664683</v>
      </c>
      <c r="P135" s="81">
        <v>175.75454852077837</v>
      </c>
      <c r="Q135" s="81">
        <v>15.797912509362373</v>
      </c>
      <c r="R135" s="81">
        <v>0</v>
      </c>
      <c r="S135" s="81">
        <v>28.59200075199</v>
      </c>
      <c r="T135" s="82"/>
      <c r="U135" s="81">
        <v>284215022</v>
      </c>
      <c r="V135" s="81">
        <v>6439</v>
      </c>
      <c r="W135" s="81">
        <v>417</v>
      </c>
      <c r="X135" s="81">
        <v>74289</v>
      </c>
      <c r="Y135" s="81">
        <v>93292</v>
      </c>
      <c r="Z135" s="81">
        <v>162015</v>
      </c>
      <c r="AA135" s="81">
        <v>36173</v>
      </c>
      <c r="AB135" s="81">
        <v>223665</v>
      </c>
      <c r="AC135" s="81">
        <v>0</v>
      </c>
      <c r="AD135" s="81">
        <v>28.59200075199</v>
      </c>
      <c r="AE135" s="82"/>
      <c r="AF135" s="81">
        <v>1979673455.5802541</v>
      </c>
      <c r="AG135" s="81">
        <v>10307120.119979929</v>
      </c>
      <c r="AH135" s="81">
        <v>1851161.795959187</v>
      </c>
      <c r="AI135" s="81">
        <v>467465950.99387038</v>
      </c>
      <c r="AJ135" s="81">
        <v>418366472.60666209</v>
      </c>
      <c r="AK135" s="81">
        <v>0</v>
      </c>
      <c r="AL135" s="81">
        <v>0</v>
      </c>
      <c r="AM135" s="81">
        <v>30676163.87898948</v>
      </c>
      <c r="AN135" s="81">
        <v>0</v>
      </c>
      <c r="AO135" s="81">
        <v>0</v>
      </c>
      <c r="AP135" s="82"/>
      <c r="AQ135" s="81">
        <v>8451</v>
      </c>
      <c r="AR135" s="81">
        <v>2508</v>
      </c>
      <c r="AS135" s="81">
        <v>0</v>
      </c>
      <c r="AT135" s="81">
        <v>1</v>
      </c>
      <c r="AU135" s="81">
        <v>0</v>
      </c>
      <c r="AV135" s="81">
        <v>0</v>
      </c>
      <c r="AW135" s="81" t="s">
        <v>564</v>
      </c>
      <c r="AX135" s="82"/>
      <c r="AY135" s="81">
        <v>35501.199999999997</v>
      </c>
      <c r="AZ135" s="81">
        <v>154207.4</v>
      </c>
      <c r="BA135" s="81">
        <v>0</v>
      </c>
      <c r="BB135" s="81">
        <v>70</v>
      </c>
      <c r="BC135" s="81">
        <v>0</v>
      </c>
      <c r="BD135" s="81">
        <v>0</v>
      </c>
      <c r="BE135" s="81" t="s">
        <v>564</v>
      </c>
      <c r="BF135" s="82"/>
      <c r="BG135" s="81">
        <v>0</v>
      </c>
      <c r="BH135" s="81">
        <v>0</v>
      </c>
      <c r="BI135" s="81">
        <v>792.01499999999999</v>
      </c>
      <c r="BJ135" s="81">
        <v>0</v>
      </c>
      <c r="BK135" s="81">
        <v>50.097000000000001</v>
      </c>
      <c r="BL135" s="81">
        <v>0</v>
      </c>
      <c r="BM135" s="82"/>
      <c r="BN135" s="81">
        <v>0</v>
      </c>
      <c r="BO135" s="81">
        <v>0</v>
      </c>
      <c r="BP135" s="81">
        <v>44</v>
      </c>
      <c r="BQ135" s="81">
        <v>0</v>
      </c>
      <c r="BR135" s="81">
        <v>6</v>
      </c>
      <c r="BS135" s="81">
        <v>0</v>
      </c>
      <c r="BT135"/>
      <c r="BU135" s="80">
        <v>817.94600000000003</v>
      </c>
      <c r="BV135" s="80">
        <v>24.166</v>
      </c>
      <c r="BW135" s="80">
        <v>0</v>
      </c>
      <c r="BX135" s="80">
        <v>0</v>
      </c>
      <c r="BY135" s="80">
        <v>0</v>
      </c>
      <c r="BZ135" s="80">
        <v>0</v>
      </c>
      <c r="CA135" s="80">
        <v>0</v>
      </c>
      <c r="CB135" s="80">
        <v>0</v>
      </c>
      <c r="CC135" s="80">
        <v>0</v>
      </c>
    </row>
    <row r="136" spans="1:81">
      <c r="A136" s="80" t="s">
        <v>1895</v>
      </c>
      <c r="B136" s="80">
        <v>133</v>
      </c>
      <c r="C136" s="80">
        <v>14</v>
      </c>
      <c r="D136" s="80">
        <v>8</v>
      </c>
      <c r="E136" s="80">
        <v>2017</v>
      </c>
      <c r="F136" s="80" t="s">
        <v>71</v>
      </c>
      <c r="G136" s="80" t="s">
        <v>1881</v>
      </c>
      <c r="H136" s="80" t="s">
        <v>1882</v>
      </c>
      <c r="I136" s="177"/>
      <c r="J136" s="81">
        <v>1417.4378301973479</v>
      </c>
      <c r="K136" s="81">
        <v>13.826269333105939</v>
      </c>
      <c r="L136" s="81">
        <v>10.061044775417141</v>
      </c>
      <c r="M136" s="81">
        <v>284.88252571721722</v>
      </c>
      <c r="N136" s="81">
        <v>289.77940030438515</v>
      </c>
      <c r="O136" s="81">
        <v>273.90967577199916</v>
      </c>
      <c r="P136" s="81">
        <v>173.8639072854196</v>
      </c>
      <c r="Q136" s="81">
        <v>15.338552164049499</v>
      </c>
      <c r="R136" s="81">
        <v>0</v>
      </c>
      <c r="S136" s="81">
        <v>27.998127252340002</v>
      </c>
      <c r="T136" s="82"/>
      <c r="U136" s="81">
        <v>293753508</v>
      </c>
      <c r="V136" s="81">
        <v>6439</v>
      </c>
      <c r="W136" s="81">
        <v>417</v>
      </c>
      <c r="X136" s="81">
        <v>74289</v>
      </c>
      <c r="Y136" s="81">
        <v>95007</v>
      </c>
      <c r="Z136" s="81">
        <v>163768</v>
      </c>
      <c r="AA136" s="81">
        <v>36012</v>
      </c>
      <c r="AB136" s="81">
        <v>224574</v>
      </c>
      <c r="AC136" s="81">
        <v>0</v>
      </c>
      <c r="AD136" s="81">
        <v>27.998127252340002</v>
      </c>
      <c r="AE136" s="82"/>
      <c r="AF136" s="81">
        <v>2031175945.6997399</v>
      </c>
      <c r="AG136" s="81">
        <v>10452129.62555754</v>
      </c>
      <c r="AH136" s="81">
        <v>2153725.566542041</v>
      </c>
      <c r="AI136" s="81">
        <v>459470059.54724532</v>
      </c>
      <c r="AJ136" s="81">
        <v>409275009.25006169</v>
      </c>
      <c r="AK136" s="81">
        <v>0</v>
      </c>
      <c r="AL136" s="81">
        <v>0</v>
      </c>
      <c r="AM136" s="81">
        <v>30849030.19766482</v>
      </c>
      <c r="AN136" s="81">
        <v>0</v>
      </c>
      <c r="AO136" s="81">
        <v>0</v>
      </c>
      <c r="AP136" s="82"/>
      <c r="AQ136" s="81">
        <v>8992</v>
      </c>
      <c r="AR136" s="81">
        <v>2785</v>
      </c>
      <c r="AS136" s="81">
        <v>0</v>
      </c>
      <c r="AT136" s="81">
        <v>1</v>
      </c>
      <c r="AU136" s="81">
        <v>0</v>
      </c>
      <c r="AV136" s="81">
        <v>0</v>
      </c>
      <c r="AW136" s="81" t="s">
        <v>564</v>
      </c>
      <c r="AX136" s="82"/>
      <c r="AY136" s="81">
        <v>38463.1</v>
      </c>
      <c r="AZ136" s="81">
        <v>168292.39999999991</v>
      </c>
      <c r="BA136" s="81">
        <v>0</v>
      </c>
      <c r="BB136" s="81">
        <v>70</v>
      </c>
      <c r="BC136" s="81">
        <v>0</v>
      </c>
      <c r="BD136" s="81">
        <v>0</v>
      </c>
      <c r="BE136" s="81" t="s">
        <v>564</v>
      </c>
      <c r="BF136" s="82"/>
      <c r="BG136" s="81">
        <v>0</v>
      </c>
      <c r="BH136" s="81">
        <v>0</v>
      </c>
      <c r="BI136" s="81">
        <v>817.41899999999998</v>
      </c>
      <c r="BJ136" s="81">
        <v>0</v>
      </c>
      <c r="BK136" s="81">
        <v>49.04</v>
      </c>
      <c r="BL136" s="81">
        <v>0</v>
      </c>
      <c r="BM136" s="82"/>
      <c r="BN136" s="81">
        <v>0</v>
      </c>
      <c r="BO136" s="81">
        <v>0</v>
      </c>
      <c r="BP136" s="81">
        <v>46</v>
      </c>
      <c r="BQ136" s="81">
        <v>0</v>
      </c>
      <c r="BR136" s="81">
        <v>6</v>
      </c>
      <c r="BS136" s="81">
        <v>0</v>
      </c>
      <c r="BT136"/>
      <c r="BU136" s="80">
        <v>842.88900000000001</v>
      </c>
      <c r="BV136" s="80">
        <v>23.57</v>
      </c>
      <c r="BW136" s="80">
        <v>0</v>
      </c>
      <c r="BX136" s="80">
        <v>0</v>
      </c>
      <c r="BY136" s="80">
        <v>0</v>
      </c>
      <c r="BZ136" s="80">
        <v>0</v>
      </c>
      <c r="CA136" s="80">
        <v>0</v>
      </c>
      <c r="CB136" s="80">
        <v>0</v>
      </c>
      <c r="CC136" s="80">
        <v>0</v>
      </c>
    </row>
    <row r="137" spans="1:81">
      <c r="A137" s="80" t="s">
        <v>1896</v>
      </c>
      <c r="B137" s="80">
        <v>134</v>
      </c>
      <c r="C137" s="80">
        <v>15</v>
      </c>
      <c r="D137" s="80">
        <v>8</v>
      </c>
      <c r="E137" s="80">
        <v>2018</v>
      </c>
      <c r="F137" s="80" t="s">
        <v>93</v>
      </c>
      <c r="G137" s="80" t="s">
        <v>1881</v>
      </c>
      <c r="H137" s="80" t="s">
        <v>1882</v>
      </c>
      <c r="I137" s="177"/>
      <c r="J137" s="81">
        <v>1427.7801094873334</v>
      </c>
      <c r="K137" s="81">
        <v>12.994557825034398</v>
      </c>
      <c r="L137" s="81">
        <v>9.0666517936889957</v>
      </c>
      <c r="M137" s="81">
        <v>280.92924052418687</v>
      </c>
      <c r="N137" s="81">
        <v>304.13516586772045</v>
      </c>
      <c r="O137" s="81">
        <v>270.63767377555484</v>
      </c>
      <c r="P137" s="81">
        <v>172.14278445483976</v>
      </c>
      <c r="Q137" s="81">
        <v>14.237268488133944</v>
      </c>
      <c r="R137" s="81">
        <v>0</v>
      </c>
      <c r="S137" s="81">
        <v>31.437462074520006</v>
      </c>
      <c r="T137" s="82"/>
      <c r="U137" s="81">
        <v>292387186</v>
      </c>
      <c r="V137" s="81">
        <v>6439</v>
      </c>
      <c r="W137" s="81">
        <v>417</v>
      </c>
      <c r="X137" s="81">
        <v>74289</v>
      </c>
      <c r="Y137" s="81">
        <v>95983</v>
      </c>
      <c r="Z137" s="81">
        <v>164910</v>
      </c>
      <c r="AA137" s="81">
        <v>36014</v>
      </c>
      <c r="AB137" s="81">
        <v>224635</v>
      </c>
      <c r="AC137" s="81">
        <v>0</v>
      </c>
      <c r="AD137" s="81">
        <v>31.43746207452001</v>
      </c>
      <c r="AE137" s="82"/>
      <c r="AF137" s="81">
        <v>2060360026.725549</v>
      </c>
      <c r="AG137" s="81">
        <v>9242459.3138202522</v>
      </c>
      <c r="AH137" s="81">
        <v>2037826.9942450169</v>
      </c>
      <c r="AI137" s="81">
        <v>440398167.08527583</v>
      </c>
      <c r="AJ137" s="81">
        <v>430006872.96958762</v>
      </c>
      <c r="AK137" s="81">
        <v>0</v>
      </c>
      <c r="AL137" s="81">
        <v>0</v>
      </c>
      <c r="AM137" s="81">
        <v>30921257.254711241</v>
      </c>
      <c r="AN137" s="81">
        <v>0</v>
      </c>
      <c r="AO137" s="81">
        <v>0</v>
      </c>
      <c r="AP137" s="82"/>
      <c r="AQ137" s="81">
        <v>9588</v>
      </c>
      <c r="AR137" s="81">
        <v>3057</v>
      </c>
      <c r="AS137" s="81">
        <v>0</v>
      </c>
      <c r="AT137" s="81">
        <v>2</v>
      </c>
      <c r="AU137" s="81">
        <v>0</v>
      </c>
      <c r="AV137" s="81">
        <v>0</v>
      </c>
      <c r="AW137" s="81" t="s">
        <v>564</v>
      </c>
      <c r="AX137" s="82"/>
      <c r="AY137" s="81">
        <v>41582.199999999997</v>
      </c>
      <c r="AZ137" s="81">
        <v>183433.1</v>
      </c>
      <c r="BA137" s="81">
        <v>0</v>
      </c>
      <c r="BB137" s="81">
        <v>187</v>
      </c>
      <c r="BC137" s="81">
        <v>0</v>
      </c>
      <c r="BD137" s="81">
        <v>0</v>
      </c>
      <c r="BE137" s="81" t="s">
        <v>564</v>
      </c>
      <c r="BF137" s="82"/>
      <c r="BG137" s="81">
        <v>0</v>
      </c>
      <c r="BH137" s="81">
        <v>0</v>
      </c>
      <c r="BI137" s="81">
        <v>805.3</v>
      </c>
      <c r="BJ137" s="81">
        <v>0</v>
      </c>
      <c r="BK137" s="81">
        <v>51.921999999999997</v>
      </c>
      <c r="BL137" s="81">
        <v>0</v>
      </c>
      <c r="BM137" s="82"/>
      <c r="BN137" s="81">
        <v>0</v>
      </c>
      <c r="BO137" s="81">
        <v>0</v>
      </c>
      <c r="BP137" s="81">
        <v>45</v>
      </c>
      <c r="BQ137" s="81">
        <v>0</v>
      </c>
      <c r="BR137" s="81">
        <v>6</v>
      </c>
      <c r="BS137" s="81">
        <v>0</v>
      </c>
      <c r="BT137"/>
      <c r="BU137" s="80">
        <v>830.32399999999996</v>
      </c>
      <c r="BV137" s="80">
        <v>26.898</v>
      </c>
      <c r="BW137" s="80">
        <v>0</v>
      </c>
      <c r="BX137" s="80">
        <v>0</v>
      </c>
      <c r="BY137" s="80">
        <v>0</v>
      </c>
      <c r="BZ137" s="80">
        <v>0</v>
      </c>
      <c r="CA137" s="80">
        <v>0</v>
      </c>
      <c r="CB137" s="80">
        <v>0</v>
      </c>
      <c r="CC137" s="80">
        <v>0</v>
      </c>
    </row>
    <row r="138" spans="1:81">
      <c r="A138" s="80" t="s">
        <v>1897</v>
      </c>
      <c r="B138" s="80">
        <v>135</v>
      </c>
      <c r="C138" s="80">
        <v>16</v>
      </c>
      <c r="D138" s="80">
        <v>8</v>
      </c>
      <c r="E138" s="80">
        <v>2019</v>
      </c>
      <c r="F138" s="80" t="s">
        <v>73</v>
      </c>
      <c r="G138" s="80" t="s">
        <v>1881</v>
      </c>
      <c r="H138" s="80" t="s">
        <v>1882</v>
      </c>
      <c r="I138" s="177"/>
      <c r="J138" s="81">
        <v>1396.7864472875488</v>
      </c>
      <c r="K138" s="81">
        <v>11.904589862023915</v>
      </c>
      <c r="L138" s="81">
        <v>9.1391773448924045</v>
      </c>
      <c r="M138" s="81">
        <v>265.55903194780933</v>
      </c>
      <c r="N138" s="81">
        <v>269.59751525869649</v>
      </c>
      <c r="O138" s="81">
        <v>265.24093468764659</v>
      </c>
      <c r="P138" s="81">
        <v>171.23038212058589</v>
      </c>
      <c r="Q138" s="81">
        <v>13.848378090074458</v>
      </c>
      <c r="R138" s="81">
        <v>0</v>
      </c>
      <c r="S138" s="81">
        <v>34.127095170539988</v>
      </c>
      <c r="T138" s="82"/>
      <c r="U138" s="81">
        <v>298652838</v>
      </c>
      <c r="V138" s="81">
        <v>6439</v>
      </c>
      <c r="W138" s="81">
        <v>417</v>
      </c>
      <c r="X138" s="81">
        <v>74289</v>
      </c>
      <c r="Y138" s="81">
        <v>97194</v>
      </c>
      <c r="Z138" s="81">
        <v>166059</v>
      </c>
      <c r="AA138" s="81">
        <v>35555</v>
      </c>
      <c r="AB138" s="81">
        <v>224415</v>
      </c>
      <c r="AC138" s="81">
        <v>0</v>
      </c>
      <c r="AD138" s="81">
        <v>34.127095170539988</v>
      </c>
      <c r="AE138" s="82"/>
      <c r="AF138" s="81">
        <v>2060071664.6183879</v>
      </c>
      <c r="AG138" s="81">
        <v>8936582.5765973181</v>
      </c>
      <c r="AH138" s="81">
        <v>2152338.2222145358</v>
      </c>
      <c r="AI138" s="81">
        <v>432273888.21341461</v>
      </c>
      <c r="AJ138" s="81">
        <v>380653542.89292043</v>
      </c>
      <c r="AK138" s="81">
        <v>0</v>
      </c>
      <c r="AL138" s="81">
        <v>0</v>
      </c>
      <c r="AM138" s="81">
        <v>30563633.604784496</v>
      </c>
      <c r="AN138" s="81">
        <v>0</v>
      </c>
      <c r="AO138" s="81">
        <v>0</v>
      </c>
      <c r="AP138" s="82"/>
      <c r="AQ138" s="81">
        <v>10203</v>
      </c>
      <c r="AR138" s="81">
        <v>3313</v>
      </c>
      <c r="AS138" s="81">
        <v>0</v>
      </c>
      <c r="AT138" s="81">
        <v>2</v>
      </c>
      <c r="AU138" s="81">
        <v>0</v>
      </c>
      <c r="AV138" s="81">
        <v>0</v>
      </c>
      <c r="AW138" s="81" t="s">
        <v>564</v>
      </c>
      <c r="AX138" s="82"/>
      <c r="AY138" s="81">
        <v>44837.400000000132</v>
      </c>
      <c r="AZ138" s="81">
        <v>196917.3999999995</v>
      </c>
      <c r="BA138" s="81">
        <v>0</v>
      </c>
      <c r="BB138" s="81">
        <v>187</v>
      </c>
      <c r="BC138" s="81">
        <v>0</v>
      </c>
      <c r="BD138" s="81">
        <v>0</v>
      </c>
      <c r="BE138" s="81" t="s">
        <v>564</v>
      </c>
      <c r="BF138" s="82"/>
      <c r="BG138" s="81">
        <v>0</v>
      </c>
      <c r="BH138" s="81">
        <v>0</v>
      </c>
      <c r="BI138" s="81">
        <v>763.02800000000002</v>
      </c>
      <c r="BJ138" s="81">
        <v>0</v>
      </c>
      <c r="BK138" s="81">
        <v>53.161999999999999</v>
      </c>
      <c r="BL138" s="81">
        <v>0</v>
      </c>
      <c r="BM138" s="82"/>
      <c r="BN138" s="81">
        <v>0</v>
      </c>
      <c r="BO138" s="81">
        <v>0</v>
      </c>
      <c r="BP138" s="81">
        <v>44</v>
      </c>
      <c r="BQ138" s="81">
        <v>0</v>
      </c>
      <c r="BR138" s="81">
        <v>6</v>
      </c>
      <c r="BS138" s="81">
        <v>0</v>
      </c>
      <c r="BT138"/>
      <c r="BU138" s="80">
        <v>786.654</v>
      </c>
      <c r="BV138" s="80">
        <v>29.536000000000001</v>
      </c>
      <c r="BW138" s="80">
        <v>0</v>
      </c>
      <c r="BX138" s="80">
        <v>0</v>
      </c>
      <c r="BY138" s="80">
        <v>0</v>
      </c>
      <c r="BZ138" s="80">
        <v>0</v>
      </c>
      <c r="CA138" s="80">
        <v>0</v>
      </c>
      <c r="CB138" s="80">
        <v>0</v>
      </c>
      <c r="CC138" s="80">
        <v>0</v>
      </c>
    </row>
    <row r="139" spans="1:81">
      <c r="A139" s="80" t="s">
        <v>1898</v>
      </c>
      <c r="B139" s="80">
        <v>136</v>
      </c>
      <c r="C139" s="80">
        <v>17</v>
      </c>
      <c r="D139" s="80">
        <v>8</v>
      </c>
      <c r="E139" s="80">
        <v>2020</v>
      </c>
      <c r="F139" s="80" t="s">
        <v>218</v>
      </c>
      <c r="G139" s="80" t="s">
        <v>1881</v>
      </c>
      <c r="H139" s="80" t="s">
        <v>1882</v>
      </c>
      <c r="I139" s="177"/>
      <c r="J139" s="81">
        <v>1180.1056796501721</v>
      </c>
      <c r="K139" s="81">
        <v>12.482391735111461</v>
      </c>
      <c r="L139" s="81">
        <v>11.201287239894057</v>
      </c>
      <c r="M139" s="81">
        <v>266.83762282260017</v>
      </c>
      <c r="N139" s="81">
        <v>257.51349406845924</v>
      </c>
      <c r="O139" s="81">
        <v>233.66767334741348</v>
      </c>
      <c r="P139" s="81">
        <v>160.2202545412519</v>
      </c>
      <c r="Q139" s="81">
        <v>13.22054532381069</v>
      </c>
      <c r="R139" s="81">
        <v>0</v>
      </c>
      <c r="S139" s="81">
        <v>31.4795836067</v>
      </c>
      <c r="T139" s="82"/>
      <c r="U139" s="81">
        <v>226935998</v>
      </c>
      <c r="V139" s="81">
        <v>5826</v>
      </c>
      <c r="W139" s="81">
        <v>627</v>
      </c>
      <c r="X139" s="81">
        <v>78123</v>
      </c>
      <c r="Y139" s="81">
        <v>98491</v>
      </c>
      <c r="Z139" s="81">
        <v>166973</v>
      </c>
      <c r="AA139" s="81">
        <v>36146</v>
      </c>
      <c r="AB139" s="81">
        <v>224217</v>
      </c>
      <c r="AC139" s="81">
        <v>0</v>
      </c>
      <c r="AD139" s="81">
        <v>31.4795836067</v>
      </c>
      <c r="AE139" s="82"/>
      <c r="AF139" s="81">
        <v>1766085858.10884</v>
      </c>
      <c r="AG139" s="81">
        <v>8815689.1659951936</v>
      </c>
      <c r="AH139" s="81">
        <v>2816140.8300756048</v>
      </c>
      <c r="AI139" s="81">
        <v>442044430.00222027</v>
      </c>
      <c r="AJ139" s="81">
        <v>380860921.54261351</v>
      </c>
      <c r="AK139" s="81"/>
      <c r="AL139" s="81"/>
      <c r="AM139" s="81">
        <v>29262809.602827046</v>
      </c>
      <c r="AN139" s="81"/>
      <c r="AO139" s="81"/>
      <c r="AP139" s="82"/>
      <c r="AQ139" s="81">
        <v>10731</v>
      </c>
      <c r="AR139" s="81">
        <v>3449</v>
      </c>
      <c r="AS139" s="81">
        <v>0</v>
      </c>
      <c r="AT139" s="81">
        <v>2</v>
      </c>
      <c r="AU139" s="81">
        <v>0</v>
      </c>
      <c r="AV139" s="81">
        <v>0</v>
      </c>
      <c r="AW139" s="81">
        <v>0</v>
      </c>
      <c r="AX139" s="82"/>
      <c r="AY139" s="81">
        <v>47731.900000000292</v>
      </c>
      <c r="AZ139" s="81">
        <v>206902.6000000014</v>
      </c>
      <c r="BA139" s="81">
        <v>0</v>
      </c>
      <c r="BB139" s="81">
        <v>187</v>
      </c>
      <c r="BC139" s="81">
        <v>0</v>
      </c>
      <c r="BD139" s="81">
        <v>0</v>
      </c>
      <c r="BE139" s="81">
        <v>0</v>
      </c>
      <c r="BF139" s="82"/>
      <c r="BG139" s="81">
        <v>0</v>
      </c>
      <c r="BH139" s="81">
        <v>0</v>
      </c>
      <c r="BI139" s="81">
        <v>564.13</v>
      </c>
      <c r="BJ139" s="81">
        <v>0</v>
      </c>
      <c r="BK139" s="81">
        <v>37.481000000000002</v>
      </c>
      <c r="BL139" s="81">
        <v>0</v>
      </c>
      <c r="BM139" s="82"/>
      <c r="BN139" s="81">
        <v>0</v>
      </c>
      <c r="BO139" s="81">
        <v>0</v>
      </c>
      <c r="BP139" s="81">
        <v>41</v>
      </c>
      <c r="BQ139" s="81">
        <v>0</v>
      </c>
      <c r="BR139" s="81">
        <v>5</v>
      </c>
      <c r="BS139" s="81">
        <v>0</v>
      </c>
      <c r="BT139"/>
      <c r="BU139" s="80">
        <v>582.44500000000005</v>
      </c>
      <c r="BV139" s="80">
        <v>19.166</v>
      </c>
      <c r="BW139" s="80">
        <v>0</v>
      </c>
      <c r="BX139" s="80">
        <v>0</v>
      </c>
      <c r="BY139" s="80">
        <v>0</v>
      </c>
      <c r="BZ139" s="80">
        <v>0</v>
      </c>
      <c r="CA139" s="80">
        <v>0</v>
      </c>
      <c r="CB139" s="80">
        <v>0</v>
      </c>
      <c r="CC139" s="80">
        <v>0</v>
      </c>
    </row>
    <row r="140" spans="1:81">
      <c r="A140" s="80" t="s">
        <v>1899</v>
      </c>
      <c r="B140" s="80">
        <v>136</v>
      </c>
      <c r="C140" s="80">
        <v>18</v>
      </c>
      <c r="D140" s="80">
        <v>8</v>
      </c>
      <c r="E140" s="80">
        <v>2021</v>
      </c>
      <c r="F140" s="80" t="s">
        <v>75</v>
      </c>
      <c r="G140" s="174" t="s">
        <v>1881</v>
      </c>
      <c r="H140" s="80" t="s">
        <v>1882</v>
      </c>
      <c r="I140" s="177"/>
      <c r="J140" s="81">
        <v>1127.7384220559795</v>
      </c>
      <c r="K140" s="81">
        <v>13.700861015088911</v>
      </c>
      <c r="L140" s="81">
        <v>10.970683608728272</v>
      </c>
      <c r="M140" s="81">
        <v>295.3667739642529</v>
      </c>
      <c r="N140" s="81">
        <v>271.19996426419368</v>
      </c>
      <c r="O140" s="81">
        <v>227.99260306931228</v>
      </c>
      <c r="P140" s="81">
        <v>164.31684790278101</v>
      </c>
      <c r="Q140" s="81">
        <v>13.307896009789552</v>
      </c>
      <c r="R140" s="81">
        <v>0</v>
      </c>
      <c r="S140" s="81">
        <v>27.794271161587471</v>
      </c>
      <c r="T140" s="82"/>
      <c r="U140" s="81">
        <v>230328083</v>
      </c>
      <c r="V140" s="81">
        <v>5826</v>
      </c>
      <c r="W140" s="81">
        <v>627</v>
      </c>
      <c r="X140" s="81">
        <v>78123</v>
      </c>
      <c r="Y140" s="81">
        <v>98637</v>
      </c>
      <c r="Z140" s="81">
        <v>167754</v>
      </c>
      <c r="AA140" s="81">
        <v>36151</v>
      </c>
      <c r="AB140" s="81">
        <v>223022</v>
      </c>
      <c r="AC140" s="81">
        <v>0</v>
      </c>
      <c r="AD140" s="81">
        <v>27.794271161587471</v>
      </c>
      <c r="AE140" s="82"/>
      <c r="AF140" s="81">
        <v>1659316871.3029938</v>
      </c>
      <c r="AG140" s="81">
        <v>9527069.7985931039</v>
      </c>
      <c r="AH140" s="81">
        <v>2632395.0870588687</v>
      </c>
      <c r="AI140" s="81">
        <v>483899289.68657327</v>
      </c>
      <c r="AJ140" s="81">
        <v>393063440.18005979</v>
      </c>
      <c r="AK140" s="81">
        <v>0</v>
      </c>
      <c r="AL140" s="81">
        <v>0</v>
      </c>
      <c r="AM140" s="81">
        <v>29274734.786671821</v>
      </c>
      <c r="AN140" s="81">
        <v>0</v>
      </c>
      <c r="AO140" s="81">
        <v>0</v>
      </c>
      <c r="AP140" s="82"/>
      <c r="AQ140" s="81">
        <v>11263</v>
      </c>
      <c r="AR140" s="81">
        <v>3503</v>
      </c>
      <c r="AS140" s="81">
        <v>0</v>
      </c>
      <c r="AT140" s="81">
        <v>2</v>
      </c>
      <c r="AU140" s="81">
        <v>0</v>
      </c>
      <c r="AV140" s="81">
        <v>1</v>
      </c>
      <c r="AW140" s="81"/>
      <c r="AX140" s="82"/>
      <c r="AY140" s="81">
        <v>50889.300000000403</v>
      </c>
      <c r="AZ140" s="81">
        <v>212538.6000000014</v>
      </c>
      <c r="BA140" s="81">
        <v>0</v>
      </c>
      <c r="BB140" s="81">
        <v>187</v>
      </c>
      <c r="BC140" s="81">
        <v>0</v>
      </c>
      <c r="BD140" s="81">
        <v>5335</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1900</v>
      </c>
      <c r="B141" s="80">
        <v>136</v>
      </c>
      <c r="C141" s="80">
        <v>19</v>
      </c>
      <c r="D141" s="80">
        <v>8</v>
      </c>
      <c r="E141" s="80">
        <v>2022</v>
      </c>
      <c r="F141" s="80" t="s">
        <v>568</v>
      </c>
      <c r="G141" s="174" t="s">
        <v>1881</v>
      </c>
      <c r="H141" s="80" t="s">
        <v>1882</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12005</v>
      </c>
      <c r="AR141" s="81">
        <v>3537</v>
      </c>
      <c r="AS141" s="81">
        <v>0</v>
      </c>
      <c r="AT141" s="81">
        <v>2</v>
      </c>
      <c r="AU141" s="81">
        <v>0</v>
      </c>
      <c r="AV141" s="81">
        <v>1</v>
      </c>
      <c r="AW141" s="81"/>
      <c r="AX141" s="82"/>
      <c r="AY141" s="81">
        <v>55344.500000000582</v>
      </c>
      <c r="AZ141" s="81">
        <v>219775.50000000143</v>
      </c>
      <c r="BA141" s="81">
        <v>0</v>
      </c>
      <c r="BB141" s="81">
        <v>187</v>
      </c>
      <c r="BC141" s="81">
        <v>0</v>
      </c>
      <c r="BD141" s="81">
        <v>5335</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1901</v>
      </c>
      <c r="B142" s="80">
        <v>35</v>
      </c>
      <c r="C142" s="80">
        <v>1</v>
      </c>
      <c r="D142" s="80">
        <v>3</v>
      </c>
      <c r="E142" s="80">
        <v>1990</v>
      </c>
      <c r="F142" s="80" t="s">
        <v>562</v>
      </c>
      <c r="G142" s="80" t="s">
        <v>1646</v>
      </c>
      <c r="H142" s="80" t="s">
        <v>1647</v>
      </c>
      <c r="I142" s="177"/>
      <c r="J142" s="81">
        <v>2515.110202557687</v>
      </c>
      <c r="K142" s="81">
        <v>35.600203698518662</v>
      </c>
      <c r="L142" s="81">
        <v>117.71179037145713</v>
      </c>
      <c r="M142" s="81">
        <v>205.62843414897617</v>
      </c>
      <c r="N142" s="81">
        <v>363.09076700862482</v>
      </c>
      <c r="O142" s="81">
        <v>166.23889143035603</v>
      </c>
      <c r="P142" s="81">
        <v>207.16104561917595</v>
      </c>
      <c r="Q142" s="81">
        <v>15.27308372051484</v>
      </c>
      <c r="R142" s="81">
        <v>101.12691675498708</v>
      </c>
      <c r="S142" s="81">
        <v>17.556016013542632</v>
      </c>
      <c r="T142" s="82"/>
      <c r="U142" s="81">
        <v>53368847</v>
      </c>
      <c r="V142" s="81">
        <v>10972</v>
      </c>
      <c r="W142" s="81">
        <v>1550</v>
      </c>
      <c r="X142" s="81">
        <v>85478</v>
      </c>
      <c r="Y142" s="81">
        <v>79735</v>
      </c>
      <c r="Z142" s="81">
        <v>68376</v>
      </c>
      <c r="AA142" s="81">
        <v>50301</v>
      </c>
      <c r="AB142" s="81">
        <v>247983</v>
      </c>
      <c r="AC142" s="81">
        <v>17515364</v>
      </c>
      <c r="AD142" s="81">
        <v>17.556016013542632</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1902</v>
      </c>
      <c r="B143" s="80">
        <v>36</v>
      </c>
      <c r="C143" s="80">
        <v>2</v>
      </c>
      <c r="D143" s="80">
        <v>3</v>
      </c>
      <c r="E143" s="80">
        <v>2005</v>
      </c>
      <c r="F143" s="80" t="s">
        <v>565</v>
      </c>
      <c r="G143" s="80" t="s">
        <v>1646</v>
      </c>
      <c r="H143" s="80" t="s">
        <v>1647</v>
      </c>
      <c r="I143" s="177"/>
      <c r="J143" s="81">
        <v>1855.7434440512145</v>
      </c>
      <c r="K143" s="81">
        <v>30.719536362705551</v>
      </c>
      <c r="L143" s="81">
        <v>119.17384856264077</v>
      </c>
      <c r="M143" s="81">
        <v>450.77089663010759</v>
      </c>
      <c r="N143" s="81">
        <v>653.97505073400237</v>
      </c>
      <c r="O143" s="81">
        <v>260.6257291163937</v>
      </c>
      <c r="P143" s="81">
        <v>198.11928488953222</v>
      </c>
      <c r="Q143" s="81">
        <v>14.656589004649646</v>
      </c>
      <c r="R143" s="81">
        <v>121.07634149201999</v>
      </c>
      <c r="S143" s="81">
        <v>39.249495390684174</v>
      </c>
      <c r="T143" s="82"/>
      <c r="U143" s="81">
        <v>46343192</v>
      </c>
      <c r="V143" s="81">
        <v>10353</v>
      </c>
      <c r="W143" s="81">
        <v>1220</v>
      </c>
      <c r="X143" s="81">
        <v>74936</v>
      </c>
      <c r="Y143" s="81">
        <v>99779</v>
      </c>
      <c r="Z143" s="81">
        <v>124049</v>
      </c>
      <c r="AA143" s="81">
        <v>39398</v>
      </c>
      <c r="AB143" s="81">
        <v>248776</v>
      </c>
      <c r="AC143" s="81">
        <v>21409844</v>
      </c>
      <c r="AD143" s="81">
        <v>39.249495390684174</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1903</v>
      </c>
      <c r="B144" s="80">
        <v>37</v>
      </c>
      <c r="C144" s="80">
        <v>3</v>
      </c>
      <c r="D144" s="80">
        <v>3</v>
      </c>
      <c r="E144" s="80">
        <v>2006</v>
      </c>
      <c r="F144" s="80" t="s">
        <v>566</v>
      </c>
      <c r="G144" s="80" t="s">
        <v>1646</v>
      </c>
      <c r="H144" s="80" t="s">
        <v>1647</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1904</v>
      </c>
      <c r="B145" s="80">
        <v>38</v>
      </c>
      <c r="C145" s="80">
        <v>4</v>
      </c>
      <c r="D145" s="80">
        <v>3</v>
      </c>
      <c r="E145" s="80">
        <v>2007</v>
      </c>
      <c r="F145" s="80" t="s">
        <v>567</v>
      </c>
      <c r="G145" s="80" t="s">
        <v>1646</v>
      </c>
      <c r="H145" s="80" t="s">
        <v>1647</v>
      </c>
      <c r="I145" s="177"/>
      <c r="J145" s="81">
        <v>1509.3784996766508</v>
      </c>
      <c r="K145" s="81">
        <v>30.015095640700785</v>
      </c>
      <c r="L145" s="81">
        <v>84.441872345811973</v>
      </c>
      <c r="M145" s="81">
        <v>399.11806770191652</v>
      </c>
      <c r="N145" s="81">
        <v>570.63468210160079</v>
      </c>
      <c r="O145" s="81">
        <v>250.81282762098857</v>
      </c>
      <c r="P145" s="81">
        <v>193.17384185355948</v>
      </c>
      <c r="Q145" s="81">
        <v>15.248066305664574</v>
      </c>
      <c r="R145" s="81">
        <v>92.56399134572672</v>
      </c>
      <c r="S145" s="81">
        <v>34.421388278806745</v>
      </c>
      <c r="T145" s="82"/>
      <c r="U145" s="81">
        <v>58574523</v>
      </c>
      <c r="V145" s="81">
        <v>9439</v>
      </c>
      <c r="W145" s="81">
        <v>1002</v>
      </c>
      <c r="X145" s="81">
        <v>86381</v>
      </c>
      <c r="Y145" s="81">
        <v>101128</v>
      </c>
      <c r="Z145" s="81">
        <v>124100</v>
      </c>
      <c r="AA145" s="81">
        <v>37829</v>
      </c>
      <c r="AB145" s="81">
        <v>245128</v>
      </c>
      <c r="AC145" s="81">
        <v>16837666</v>
      </c>
      <c r="AD145" s="81">
        <v>34.421388278806745</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1905</v>
      </c>
      <c r="B146" s="80">
        <v>39</v>
      </c>
      <c r="C146" s="80">
        <v>5</v>
      </c>
      <c r="D146" s="80">
        <v>3</v>
      </c>
      <c r="E146" s="80">
        <v>2008</v>
      </c>
      <c r="F146" s="80" t="s">
        <v>84</v>
      </c>
      <c r="G146" s="80" t="s">
        <v>1646</v>
      </c>
      <c r="H146" s="80" t="s">
        <v>1647</v>
      </c>
      <c r="I146" s="177"/>
      <c r="J146" s="81">
        <v>1384.4643797710307</v>
      </c>
      <c r="K146" s="81">
        <v>21.637809587210157</v>
      </c>
      <c r="L146" s="81">
        <v>75.099305072358675</v>
      </c>
      <c r="M146" s="81">
        <v>420.67108302990334</v>
      </c>
      <c r="N146" s="81">
        <v>545.79875257362676</v>
      </c>
      <c r="O146" s="81">
        <v>243.24349228882343</v>
      </c>
      <c r="P146" s="81">
        <v>188.48549441355942</v>
      </c>
      <c r="Q146" s="81">
        <v>14.913064652848867</v>
      </c>
      <c r="R146" s="81">
        <v>88.169704245056039</v>
      </c>
      <c r="S146" s="81">
        <v>39.47863906554683</v>
      </c>
      <c r="T146" s="82"/>
      <c r="U146" s="81">
        <v>58914996</v>
      </c>
      <c r="V146" s="81">
        <v>9439</v>
      </c>
      <c r="W146" s="81">
        <v>1002</v>
      </c>
      <c r="X146" s="81">
        <v>86381</v>
      </c>
      <c r="Y146" s="81">
        <v>101705</v>
      </c>
      <c r="Z146" s="81">
        <v>124579</v>
      </c>
      <c r="AA146" s="81">
        <v>36953</v>
      </c>
      <c r="AB146" s="81">
        <v>243682</v>
      </c>
      <c r="AC146" s="81">
        <v>16654044</v>
      </c>
      <c r="AD146" s="81">
        <v>39.47863906554683</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1906</v>
      </c>
      <c r="B147" s="80">
        <v>40</v>
      </c>
      <c r="C147" s="80">
        <v>6</v>
      </c>
      <c r="D147" s="80">
        <v>3</v>
      </c>
      <c r="E147" s="80">
        <v>2009</v>
      </c>
      <c r="F147" s="80" t="s">
        <v>85</v>
      </c>
      <c r="G147" s="80" t="s">
        <v>1646</v>
      </c>
      <c r="H147" s="80" t="s">
        <v>1647</v>
      </c>
      <c r="I147" s="177"/>
      <c r="J147" s="81">
        <v>1253.0472383921729</v>
      </c>
      <c r="K147" s="81">
        <v>22.624046122254274</v>
      </c>
      <c r="L147" s="81">
        <v>83.609666877256345</v>
      </c>
      <c r="M147" s="81">
        <v>452.76288285914421</v>
      </c>
      <c r="N147" s="81">
        <v>560.17486071840131</v>
      </c>
      <c r="O147" s="81">
        <v>248.27880517632877</v>
      </c>
      <c r="P147" s="81">
        <v>179.56500004149444</v>
      </c>
      <c r="Q147" s="81">
        <v>14.103971201502768</v>
      </c>
      <c r="R147" s="81">
        <v>87.665341214025801</v>
      </c>
      <c r="S147" s="81">
        <v>28.192099872567823</v>
      </c>
      <c r="T147" s="82"/>
      <c r="U147" s="81">
        <v>50365118</v>
      </c>
      <c r="V147" s="81">
        <v>10258</v>
      </c>
      <c r="W147" s="81">
        <v>1400</v>
      </c>
      <c r="X147" s="81">
        <v>95088</v>
      </c>
      <c r="Y147" s="81">
        <v>102218</v>
      </c>
      <c r="Z147" s="81">
        <v>125511</v>
      </c>
      <c r="AA147" s="81">
        <v>36141</v>
      </c>
      <c r="AB147" s="81">
        <v>241928</v>
      </c>
      <c r="AC147" s="81">
        <v>16154414</v>
      </c>
      <c r="AD147" s="81">
        <v>28.192099872567823</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27.619</v>
      </c>
      <c r="BI147" s="81">
        <v>3331.9500000000003</v>
      </c>
      <c r="BJ147" s="81">
        <v>15.906000000000001</v>
      </c>
      <c r="BK147" s="81">
        <v>68.838999999999999</v>
      </c>
      <c r="BL147" s="81">
        <v>0</v>
      </c>
      <c r="BM147" s="82"/>
      <c r="BN147" s="81">
        <v>0</v>
      </c>
      <c r="BO147" s="81">
        <v>1</v>
      </c>
      <c r="BP147" s="81">
        <v>22</v>
      </c>
      <c r="BQ147" s="81">
        <v>2</v>
      </c>
      <c r="BR147" s="81">
        <v>12</v>
      </c>
      <c r="BS147" s="81">
        <v>0</v>
      </c>
      <c r="BT147"/>
      <c r="BU147" s="80"/>
      <c r="BV147" s="80"/>
      <c r="BW147" s="80"/>
      <c r="BX147" s="80"/>
      <c r="BY147" s="80"/>
      <c r="BZ147" s="80"/>
      <c r="CA147" s="80"/>
      <c r="CB147" s="80"/>
      <c r="CC147" s="80"/>
    </row>
    <row r="148" spans="1:81">
      <c r="A148" s="80" t="s">
        <v>1907</v>
      </c>
      <c r="B148" s="80">
        <v>41</v>
      </c>
      <c r="C148" s="80">
        <v>7</v>
      </c>
      <c r="D148" s="80">
        <v>3</v>
      </c>
      <c r="E148" s="80">
        <v>2010</v>
      </c>
      <c r="F148" s="80" t="s">
        <v>86</v>
      </c>
      <c r="G148" s="80" t="s">
        <v>1646</v>
      </c>
      <c r="H148" s="80" t="s">
        <v>1647</v>
      </c>
      <c r="I148" s="177"/>
      <c r="J148" s="81">
        <v>1309.7973986188128</v>
      </c>
      <c r="K148" s="81">
        <v>26.283758374894482</v>
      </c>
      <c r="L148" s="81">
        <v>77.181439749764763</v>
      </c>
      <c r="M148" s="81">
        <v>430.23886692896309</v>
      </c>
      <c r="N148" s="81">
        <v>575.92476273416196</v>
      </c>
      <c r="O148" s="81">
        <v>246.90203623009592</v>
      </c>
      <c r="P148" s="81">
        <v>179.16026829920625</v>
      </c>
      <c r="Q148" s="81">
        <v>14.64990942417573</v>
      </c>
      <c r="R148" s="81">
        <v>92.623689127552581</v>
      </c>
      <c r="S148" s="81">
        <v>21.747542479436664</v>
      </c>
      <c r="T148" s="82"/>
      <c r="U148" s="81">
        <v>51904031</v>
      </c>
      <c r="V148" s="81">
        <v>10258</v>
      </c>
      <c r="W148" s="81">
        <v>1400</v>
      </c>
      <c r="X148" s="81">
        <v>95088</v>
      </c>
      <c r="Y148" s="81">
        <v>102999</v>
      </c>
      <c r="Z148" s="81">
        <v>125395</v>
      </c>
      <c r="AA148" s="81">
        <v>35159</v>
      </c>
      <c r="AB148" s="81">
        <v>240789</v>
      </c>
      <c r="AC148" s="81">
        <v>16174742</v>
      </c>
      <c r="AD148" s="81">
        <v>21.747542479436664</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25.856000000000002</v>
      </c>
      <c r="BI148" s="81">
        <v>3623.4650000000001</v>
      </c>
      <c r="BJ148" s="81">
        <v>13.949</v>
      </c>
      <c r="BK148" s="81">
        <v>122.193</v>
      </c>
      <c r="BL148" s="81">
        <v>0</v>
      </c>
      <c r="BM148" s="82"/>
      <c r="BN148" s="81">
        <v>0</v>
      </c>
      <c r="BO148" s="81">
        <v>1</v>
      </c>
      <c r="BP148" s="81">
        <v>22</v>
      </c>
      <c r="BQ148" s="81">
        <v>2</v>
      </c>
      <c r="BR148" s="81">
        <v>14</v>
      </c>
      <c r="BS148" s="81">
        <v>0</v>
      </c>
      <c r="BT148"/>
      <c r="BU148" s="80">
        <v>3026.8119999999999</v>
      </c>
      <c r="BV148" s="80">
        <v>585.60799999999995</v>
      </c>
      <c r="BW148" s="80">
        <v>151.77199999999999</v>
      </c>
      <c r="BX148" s="80">
        <v>0</v>
      </c>
      <c r="BY148" s="80">
        <v>21.271000000000001</v>
      </c>
      <c r="BZ148" s="80">
        <v>0</v>
      </c>
      <c r="CA148" s="80">
        <v>0</v>
      </c>
      <c r="CB148" s="80">
        <v>0</v>
      </c>
      <c r="CC148" s="80">
        <v>0</v>
      </c>
    </row>
    <row r="149" spans="1:81">
      <c r="A149" s="80" t="s">
        <v>1908</v>
      </c>
      <c r="B149" s="80">
        <v>42</v>
      </c>
      <c r="C149" s="80">
        <v>8</v>
      </c>
      <c r="D149" s="80">
        <v>3</v>
      </c>
      <c r="E149" s="80">
        <v>2011</v>
      </c>
      <c r="F149" s="80" t="s">
        <v>87</v>
      </c>
      <c r="G149" s="80" t="s">
        <v>1646</v>
      </c>
      <c r="H149" s="80" t="s">
        <v>1647</v>
      </c>
      <c r="I149" s="177"/>
      <c r="J149" s="81">
        <v>1187.2867679965034</v>
      </c>
      <c r="K149" s="81">
        <v>30.563198977945699</v>
      </c>
      <c r="L149" s="81">
        <v>69.882534076550016</v>
      </c>
      <c r="M149" s="81">
        <v>506.81001965781076</v>
      </c>
      <c r="N149" s="81">
        <v>660.54141484508818</v>
      </c>
      <c r="O149" s="81">
        <v>246.4102200983034</v>
      </c>
      <c r="P149" s="81">
        <v>174.68549762422055</v>
      </c>
      <c r="Q149" s="81">
        <v>16.816829808227016</v>
      </c>
      <c r="R149" s="81">
        <v>72.967810604941363</v>
      </c>
      <c r="S149" s="81">
        <v>10.173763618530668</v>
      </c>
      <c r="T149" s="82"/>
      <c r="U149" s="81">
        <v>44561710</v>
      </c>
      <c r="V149" s="81">
        <v>10258</v>
      </c>
      <c r="W149" s="81">
        <v>1400</v>
      </c>
      <c r="X149" s="81">
        <v>95088</v>
      </c>
      <c r="Y149" s="81">
        <v>103733</v>
      </c>
      <c r="Z149" s="81">
        <v>127864</v>
      </c>
      <c r="AA149" s="81">
        <v>35301</v>
      </c>
      <c r="AB149" s="81">
        <v>239630</v>
      </c>
      <c r="AC149" s="81">
        <v>12721190</v>
      </c>
      <c r="AD149" s="81">
        <v>10.173763618530668</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23.645</v>
      </c>
      <c r="BI149" s="81">
        <v>3173.0659999999998</v>
      </c>
      <c r="BJ149" s="81">
        <v>25.407</v>
      </c>
      <c r="BK149" s="81">
        <v>71.394000000000005</v>
      </c>
      <c r="BL149" s="81">
        <v>0</v>
      </c>
      <c r="BM149" s="82"/>
      <c r="BN149" s="81">
        <v>0</v>
      </c>
      <c r="BO149" s="81">
        <v>1</v>
      </c>
      <c r="BP149" s="81">
        <v>23</v>
      </c>
      <c r="BQ149" s="81">
        <v>2</v>
      </c>
      <c r="BR149" s="81">
        <v>12</v>
      </c>
      <c r="BS149" s="81">
        <v>0</v>
      </c>
      <c r="BT149"/>
      <c r="BU149" s="80">
        <v>2628.5540000000001</v>
      </c>
      <c r="BV149" s="80">
        <v>545.17700000000002</v>
      </c>
      <c r="BW149" s="80">
        <v>98.176000000000002</v>
      </c>
      <c r="BX149" s="80">
        <v>0</v>
      </c>
      <c r="BY149" s="80">
        <v>21.605</v>
      </c>
      <c r="BZ149" s="80">
        <v>0</v>
      </c>
      <c r="CA149" s="80">
        <v>0</v>
      </c>
      <c r="CB149" s="80">
        <v>0</v>
      </c>
      <c r="CC149" s="80">
        <v>0</v>
      </c>
    </row>
    <row r="150" spans="1:81">
      <c r="A150" s="80" t="s">
        <v>1909</v>
      </c>
      <c r="B150" s="80">
        <v>43</v>
      </c>
      <c r="C150" s="80">
        <v>9</v>
      </c>
      <c r="D150" s="80">
        <v>3</v>
      </c>
      <c r="E150" s="80">
        <v>2012</v>
      </c>
      <c r="F150" s="80" t="s">
        <v>88</v>
      </c>
      <c r="G150" s="80" t="s">
        <v>1646</v>
      </c>
      <c r="H150" s="80" t="s">
        <v>1647</v>
      </c>
      <c r="I150" s="177"/>
      <c r="J150" s="81">
        <v>1540.8010859565993</v>
      </c>
      <c r="K150" s="81">
        <v>33.612727053568292</v>
      </c>
      <c r="L150" s="81">
        <v>68.097383010593376</v>
      </c>
      <c r="M150" s="81">
        <v>549.5652222383676</v>
      </c>
      <c r="N150" s="81">
        <v>669.33323367093078</v>
      </c>
      <c r="O150" s="81">
        <v>247.68517966745534</v>
      </c>
      <c r="P150" s="81">
        <v>175.58981354818917</v>
      </c>
      <c r="Q150" s="81">
        <v>18.236162477696833</v>
      </c>
      <c r="R150" s="81">
        <v>105.45884394201224</v>
      </c>
      <c r="S150" s="81">
        <v>28.176606333084386</v>
      </c>
      <c r="T150" s="82"/>
      <c r="U150" s="81">
        <v>51198374</v>
      </c>
      <c r="V150" s="81">
        <v>10258</v>
      </c>
      <c r="W150" s="81">
        <v>1400</v>
      </c>
      <c r="X150" s="81">
        <v>95088</v>
      </c>
      <c r="Y150" s="81">
        <v>104930</v>
      </c>
      <c r="Z150" s="81">
        <v>129545</v>
      </c>
      <c r="AA150" s="81">
        <v>35283</v>
      </c>
      <c r="AB150" s="81">
        <v>239172</v>
      </c>
      <c r="AC150" s="81">
        <v>17909465</v>
      </c>
      <c r="AD150" s="81">
        <v>28.176606333084386</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29.481999999999999</v>
      </c>
      <c r="BI150" s="81">
        <v>4048.942</v>
      </c>
      <c r="BJ150" s="81">
        <v>28.286999999999999</v>
      </c>
      <c r="BK150" s="81">
        <v>136.04300000000001</v>
      </c>
      <c r="BL150" s="81">
        <v>0</v>
      </c>
      <c r="BM150" s="82"/>
      <c r="BN150" s="81">
        <v>0</v>
      </c>
      <c r="BO150" s="81">
        <v>1</v>
      </c>
      <c r="BP150" s="81">
        <v>23</v>
      </c>
      <c r="BQ150" s="81">
        <v>2</v>
      </c>
      <c r="BR150" s="81">
        <v>14</v>
      </c>
      <c r="BS150" s="81">
        <v>0</v>
      </c>
      <c r="BT150"/>
      <c r="BU150" s="80">
        <v>3467.683</v>
      </c>
      <c r="BV150" s="80">
        <v>650.67600000000004</v>
      </c>
      <c r="BW150" s="80">
        <v>100.333</v>
      </c>
      <c r="BX150" s="80">
        <v>0</v>
      </c>
      <c r="BY150" s="80">
        <v>24.062000000000001</v>
      </c>
      <c r="BZ150" s="80">
        <v>0</v>
      </c>
      <c r="CA150" s="80">
        <v>0</v>
      </c>
      <c r="CB150" s="80">
        <v>0</v>
      </c>
      <c r="CC150" s="80">
        <v>0</v>
      </c>
    </row>
    <row r="151" spans="1:81">
      <c r="A151" s="80" t="s">
        <v>1910</v>
      </c>
      <c r="B151" s="80">
        <v>44</v>
      </c>
      <c r="C151" s="80">
        <v>10</v>
      </c>
      <c r="D151" s="80">
        <v>3</v>
      </c>
      <c r="E151" s="80">
        <v>2013</v>
      </c>
      <c r="F151" s="80" t="s">
        <v>89</v>
      </c>
      <c r="G151" s="80" t="s">
        <v>1646</v>
      </c>
      <c r="H151" s="80" t="s">
        <v>1647</v>
      </c>
      <c r="I151" s="177"/>
      <c r="J151" s="81">
        <v>1474.1961182440837</v>
      </c>
      <c r="K151" s="81">
        <v>31.063167951104695</v>
      </c>
      <c r="L151" s="81">
        <v>58.774947168614176</v>
      </c>
      <c r="M151" s="81">
        <v>512.23630932581432</v>
      </c>
      <c r="N151" s="81">
        <v>661.32065404133925</v>
      </c>
      <c r="O151" s="81">
        <v>240.39175060549087</v>
      </c>
      <c r="P151" s="81">
        <v>174.51802587917103</v>
      </c>
      <c r="Q151" s="81">
        <v>18.477847159089983</v>
      </c>
      <c r="R151" s="81">
        <v>118.53710852463244</v>
      </c>
      <c r="S151" s="81">
        <v>31.818507143331445</v>
      </c>
      <c r="T151" s="82"/>
      <c r="U151" s="81">
        <v>49068446</v>
      </c>
      <c r="V151" s="81">
        <v>10258</v>
      </c>
      <c r="W151" s="81">
        <v>1400</v>
      </c>
      <c r="X151" s="81">
        <v>95088</v>
      </c>
      <c r="Y151" s="81">
        <v>105569</v>
      </c>
      <c r="Z151" s="81">
        <v>131344</v>
      </c>
      <c r="AA151" s="81">
        <v>34936</v>
      </c>
      <c r="AB151" s="81">
        <v>238867</v>
      </c>
      <c r="AC151" s="81">
        <v>19650111</v>
      </c>
      <c r="AD151" s="81">
        <v>31.818507143331445</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32.65</v>
      </c>
      <c r="BI151" s="81">
        <v>4141.3559999999998</v>
      </c>
      <c r="BJ151" s="81">
        <v>23.596</v>
      </c>
      <c r="BK151" s="81">
        <v>153.19399999999999</v>
      </c>
      <c r="BL151" s="81">
        <v>0</v>
      </c>
      <c r="BM151" s="82"/>
      <c r="BN151" s="81">
        <v>0</v>
      </c>
      <c r="BO151" s="81">
        <v>1</v>
      </c>
      <c r="BP151" s="81">
        <v>25</v>
      </c>
      <c r="BQ151" s="81">
        <v>2</v>
      </c>
      <c r="BR151" s="81">
        <v>13</v>
      </c>
      <c r="BS151" s="81">
        <v>0</v>
      </c>
      <c r="BT151"/>
      <c r="BU151" s="80">
        <v>3544.297</v>
      </c>
      <c r="BV151" s="80">
        <v>685.21500000000003</v>
      </c>
      <c r="BW151" s="80">
        <v>96.120999999999995</v>
      </c>
      <c r="BX151" s="80">
        <v>0</v>
      </c>
      <c r="BY151" s="80">
        <v>25.163</v>
      </c>
      <c r="BZ151" s="80">
        <v>0</v>
      </c>
      <c r="CA151" s="80">
        <v>0</v>
      </c>
      <c r="CB151" s="80">
        <v>0</v>
      </c>
      <c r="CC151" s="80">
        <v>0</v>
      </c>
    </row>
    <row r="152" spans="1:81">
      <c r="A152" s="80" t="s">
        <v>1911</v>
      </c>
      <c r="B152" s="80">
        <v>45</v>
      </c>
      <c r="C152" s="80">
        <v>11</v>
      </c>
      <c r="D152" s="80">
        <v>3</v>
      </c>
      <c r="E152" s="80">
        <v>2014</v>
      </c>
      <c r="F152" s="80" t="s">
        <v>90</v>
      </c>
      <c r="G152" s="80" t="s">
        <v>1646</v>
      </c>
      <c r="H152" s="80" t="s">
        <v>1647</v>
      </c>
      <c r="I152" s="177"/>
      <c r="J152" s="81">
        <v>1278.5565766525635</v>
      </c>
      <c r="K152" s="81">
        <v>32.11931367300928</v>
      </c>
      <c r="L152" s="81">
        <v>62.946625709154311</v>
      </c>
      <c r="M152" s="81">
        <v>508.23287536389199</v>
      </c>
      <c r="N152" s="81">
        <v>639.00760139008037</v>
      </c>
      <c r="O152" s="81">
        <v>230.26924839041504</v>
      </c>
      <c r="P152" s="81">
        <v>173.75360105770051</v>
      </c>
      <c r="Q152" s="81">
        <v>17.630912496688335</v>
      </c>
      <c r="R152" s="81">
        <v>116.31739280881877</v>
      </c>
      <c r="S152" s="81">
        <v>31.239877927844397</v>
      </c>
      <c r="T152" s="82"/>
      <c r="U152" s="81">
        <v>50155844</v>
      </c>
      <c r="V152" s="81">
        <v>9637</v>
      </c>
      <c r="W152" s="81">
        <v>1238</v>
      </c>
      <c r="X152" s="81">
        <v>92246</v>
      </c>
      <c r="Y152" s="81">
        <v>106287</v>
      </c>
      <c r="Z152" s="81">
        <v>132508</v>
      </c>
      <c r="AA152" s="81">
        <v>34603</v>
      </c>
      <c r="AB152" s="81">
        <v>237550</v>
      </c>
      <c r="AC152" s="81">
        <v>19342775</v>
      </c>
      <c r="AD152" s="81">
        <v>31.239877927844397</v>
      </c>
      <c r="AE152" s="82"/>
      <c r="AF152" s="81">
        <v>703180545.0747515</v>
      </c>
      <c r="AG152" s="81">
        <v>26064548.232832536</v>
      </c>
      <c r="AH152" s="81">
        <v>11195113.689137328</v>
      </c>
      <c r="AI152" s="81">
        <v>594002322.15879643</v>
      </c>
      <c r="AJ152" s="81">
        <v>602588512.38205683</v>
      </c>
      <c r="AK152" s="81">
        <v>0</v>
      </c>
      <c r="AL152" s="81">
        <v>0</v>
      </c>
      <c r="AM152" s="81">
        <v>32612065.239284463</v>
      </c>
      <c r="AN152" s="81">
        <v>0</v>
      </c>
      <c r="AO152" s="81">
        <v>0</v>
      </c>
      <c r="AP152" s="82"/>
      <c r="AQ152" s="81">
        <v>2807</v>
      </c>
      <c r="AR152" s="81">
        <v>334</v>
      </c>
      <c r="AS152" s="81">
        <v>0</v>
      </c>
      <c r="AT152" s="81">
        <v>2</v>
      </c>
      <c r="AU152" s="81">
        <v>0</v>
      </c>
      <c r="AV152" s="81">
        <v>0</v>
      </c>
      <c r="AW152" s="81" t="s">
        <v>564</v>
      </c>
      <c r="AX152" s="82"/>
      <c r="AY152" s="81">
        <v>11599</v>
      </c>
      <c r="AZ152" s="81">
        <v>32197</v>
      </c>
      <c r="BA152" s="81">
        <v>0</v>
      </c>
      <c r="BB152" s="81">
        <v>1575</v>
      </c>
      <c r="BC152" s="81">
        <v>0</v>
      </c>
      <c r="BD152" s="81">
        <v>0</v>
      </c>
      <c r="BE152" s="81" t="s">
        <v>564</v>
      </c>
      <c r="BF152" s="82"/>
      <c r="BG152" s="81">
        <v>0</v>
      </c>
      <c r="BH152" s="81">
        <v>31.484000000000002</v>
      </c>
      <c r="BI152" s="81">
        <v>3721.4459999999999</v>
      </c>
      <c r="BJ152" s="81">
        <v>35.368000000000002</v>
      </c>
      <c r="BK152" s="81">
        <v>109.491</v>
      </c>
      <c r="BL152" s="81">
        <v>0</v>
      </c>
      <c r="BM152" s="82"/>
      <c r="BN152" s="81">
        <v>0</v>
      </c>
      <c r="BO152" s="81">
        <v>1</v>
      </c>
      <c r="BP152" s="81">
        <v>24</v>
      </c>
      <c r="BQ152" s="81">
        <v>2</v>
      </c>
      <c r="BR152" s="81">
        <v>14</v>
      </c>
      <c r="BS152" s="81">
        <v>0</v>
      </c>
      <c r="BT152"/>
      <c r="BU152" s="80">
        <v>3171.5810000000001</v>
      </c>
      <c r="BV152" s="80">
        <v>602.40599999999995</v>
      </c>
      <c r="BW152" s="80">
        <v>99.628</v>
      </c>
      <c r="BX152" s="80">
        <v>0</v>
      </c>
      <c r="BY152" s="80">
        <v>24.173999999999999</v>
      </c>
      <c r="BZ152" s="80">
        <v>0</v>
      </c>
      <c r="CA152" s="80">
        <v>0</v>
      </c>
      <c r="CB152" s="80">
        <v>0</v>
      </c>
      <c r="CC152" s="80">
        <v>0</v>
      </c>
    </row>
    <row r="153" spans="1:81">
      <c r="A153" s="80" t="s">
        <v>1912</v>
      </c>
      <c r="B153" s="80">
        <v>46</v>
      </c>
      <c r="C153" s="80">
        <v>12</v>
      </c>
      <c r="D153" s="80">
        <v>3</v>
      </c>
      <c r="E153" s="80">
        <v>2015</v>
      </c>
      <c r="F153" s="80" t="s">
        <v>91</v>
      </c>
      <c r="G153" s="80" t="s">
        <v>1646</v>
      </c>
      <c r="H153" s="80" t="s">
        <v>1647</v>
      </c>
      <c r="I153" s="177"/>
      <c r="J153" s="81">
        <v>1308.9335683105867</v>
      </c>
      <c r="K153" s="81">
        <v>30.946453058275726</v>
      </c>
      <c r="L153" s="81">
        <v>55.63750610063375</v>
      </c>
      <c r="M153" s="81">
        <v>439.94856699678689</v>
      </c>
      <c r="N153" s="81">
        <v>595.39395942066358</v>
      </c>
      <c r="O153" s="81">
        <v>229.4832090633534</v>
      </c>
      <c r="P153" s="81">
        <v>173.05611419098983</v>
      </c>
      <c r="Q153" s="81">
        <v>17.138304742231732</v>
      </c>
      <c r="R153" s="81">
        <v>112.77655471056578</v>
      </c>
      <c r="S153" s="81">
        <v>22.683933179200537</v>
      </c>
      <c r="T153" s="82"/>
      <c r="U153" s="81">
        <v>51270056</v>
      </c>
      <c r="V153" s="81">
        <v>9637</v>
      </c>
      <c r="W153" s="81">
        <v>1238</v>
      </c>
      <c r="X153" s="81">
        <v>92246</v>
      </c>
      <c r="Y153" s="81">
        <v>106907</v>
      </c>
      <c r="Z153" s="81">
        <v>133328</v>
      </c>
      <c r="AA153" s="81">
        <v>34437</v>
      </c>
      <c r="AB153" s="81">
        <v>235878</v>
      </c>
      <c r="AC153" s="81">
        <v>19318939</v>
      </c>
      <c r="AD153" s="81">
        <v>22.683933179200537</v>
      </c>
      <c r="AE153" s="82"/>
      <c r="AF153" s="81">
        <v>716923353.73184419</v>
      </c>
      <c r="AG153" s="81">
        <v>24133315.816015482</v>
      </c>
      <c r="AH153" s="81">
        <v>8371931.3652666276</v>
      </c>
      <c r="AI153" s="81">
        <v>563283359.40907705</v>
      </c>
      <c r="AJ153" s="81">
        <v>543631140.33374143</v>
      </c>
      <c r="AK153" s="81">
        <v>0</v>
      </c>
      <c r="AL153" s="81">
        <v>0</v>
      </c>
      <c r="AM153" s="81">
        <v>32326090.429004718</v>
      </c>
      <c r="AN153" s="81">
        <v>0</v>
      </c>
      <c r="AO153" s="81">
        <v>0</v>
      </c>
      <c r="AP153" s="82"/>
      <c r="AQ153" s="81">
        <v>3109</v>
      </c>
      <c r="AR153" s="81">
        <v>534</v>
      </c>
      <c r="AS153" s="81">
        <v>0</v>
      </c>
      <c r="AT153" s="81">
        <v>2</v>
      </c>
      <c r="AU153" s="81">
        <v>0</v>
      </c>
      <c r="AV153" s="81">
        <v>0</v>
      </c>
      <c r="AW153" s="81" t="s">
        <v>564</v>
      </c>
      <c r="AX153" s="82"/>
      <c r="AY153" s="81">
        <v>13193.4</v>
      </c>
      <c r="AZ153" s="81">
        <v>62992.7</v>
      </c>
      <c r="BA153" s="81">
        <v>0</v>
      </c>
      <c r="BB153" s="81">
        <v>1575</v>
      </c>
      <c r="BC153" s="81">
        <v>0</v>
      </c>
      <c r="BD153" s="81">
        <v>0</v>
      </c>
      <c r="BE153" s="81" t="s">
        <v>564</v>
      </c>
      <c r="BF153" s="82"/>
      <c r="BG153" s="81">
        <v>0</v>
      </c>
      <c r="BH153" s="81">
        <v>31.388999999999999</v>
      </c>
      <c r="BI153" s="81">
        <v>4080.3919999999998</v>
      </c>
      <c r="BJ153" s="81">
        <v>44.762999999999998</v>
      </c>
      <c r="BK153" s="81">
        <v>146.95700000000002</v>
      </c>
      <c r="BL153" s="81">
        <v>0</v>
      </c>
      <c r="BM153" s="82"/>
      <c r="BN153" s="81">
        <v>0</v>
      </c>
      <c r="BO153" s="81">
        <v>1</v>
      </c>
      <c r="BP153" s="81">
        <v>24</v>
      </c>
      <c r="BQ153" s="81">
        <v>3</v>
      </c>
      <c r="BR153" s="81">
        <v>15</v>
      </c>
      <c r="BS153" s="81">
        <v>0</v>
      </c>
      <c r="BT153"/>
      <c r="BU153" s="80">
        <v>3494.7379999999998</v>
      </c>
      <c r="BV153" s="80">
        <v>686.67</v>
      </c>
      <c r="BW153" s="80">
        <v>99.093000000000004</v>
      </c>
      <c r="BX153" s="80">
        <v>0</v>
      </c>
      <c r="BY153" s="80">
        <v>23</v>
      </c>
      <c r="BZ153" s="80">
        <v>0</v>
      </c>
      <c r="CA153" s="80">
        <v>0</v>
      </c>
      <c r="CB153" s="80">
        <v>0</v>
      </c>
      <c r="CC153" s="80">
        <v>0</v>
      </c>
    </row>
    <row r="154" spans="1:81">
      <c r="A154" s="80" t="s">
        <v>1913</v>
      </c>
      <c r="B154" s="80">
        <v>47</v>
      </c>
      <c r="C154" s="80">
        <v>13</v>
      </c>
      <c r="D154" s="80">
        <v>3</v>
      </c>
      <c r="E154" s="80">
        <v>2016</v>
      </c>
      <c r="F154" s="80" t="s">
        <v>92</v>
      </c>
      <c r="G154" s="80" t="s">
        <v>1646</v>
      </c>
      <c r="H154" s="80" t="s">
        <v>1647</v>
      </c>
      <c r="I154" s="177"/>
      <c r="J154" s="81">
        <v>1200.1653092110159</v>
      </c>
      <c r="K154" s="81">
        <v>28.484748518341767</v>
      </c>
      <c r="L154" s="81">
        <v>69.133150573464761</v>
      </c>
      <c r="M154" s="81">
        <v>413.97285937605852</v>
      </c>
      <c r="N154" s="81">
        <v>649.81007705877289</v>
      </c>
      <c r="O154" s="81">
        <v>228.47499704604181</v>
      </c>
      <c r="P154" s="81">
        <v>170.72577131902554</v>
      </c>
      <c r="Q154" s="81">
        <v>16.54124397046952</v>
      </c>
      <c r="R154" s="81">
        <v>113.55263121007974</v>
      </c>
      <c r="S154" s="81">
        <v>32.034244506287024</v>
      </c>
      <c r="T154" s="82"/>
      <c r="U154" s="81">
        <v>53809868.000000007</v>
      </c>
      <c r="V154" s="81">
        <v>9637</v>
      </c>
      <c r="W154" s="81">
        <v>1238</v>
      </c>
      <c r="X154" s="81">
        <v>92246</v>
      </c>
      <c r="Y154" s="81">
        <v>107567</v>
      </c>
      <c r="Z154" s="81">
        <v>134374</v>
      </c>
      <c r="AA154" s="81">
        <v>35138</v>
      </c>
      <c r="AB154" s="81">
        <v>234189</v>
      </c>
      <c r="AC154" s="81">
        <v>19393671.657621969</v>
      </c>
      <c r="AD154" s="81">
        <v>32.034244506287017</v>
      </c>
      <c r="AE154" s="82"/>
      <c r="AF154" s="81">
        <v>658025091.72765207</v>
      </c>
      <c r="AG154" s="81">
        <v>22619724.745490469</v>
      </c>
      <c r="AH154" s="81">
        <v>7669971.4278754881</v>
      </c>
      <c r="AI154" s="81">
        <v>575116630.29717338</v>
      </c>
      <c r="AJ154" s="81">
        <v>594183791.9200958</v>
      </c>
      <c r="AK154" s="81">
        <v>0</v>
      </c>
      <c r="AL154" s="81">
        <v>0</v>
      </c>
      <c r="AM154" s="81">
        <v>32119554.43478715</v>
      </c>
      <c r="AN154" s="81">
        <v>0</v>
      </c>
      <c r="AO154" s="81">
        <v>0</v>
      </c>
      <c r="AP154" s="82"/>
      <c r="AQ154" s="81">
        <v>3400</v>
      </c>
      <c r="AR154" s="81">
        <v>605</v>
      </c>
      <c r="AS154" s="81">
        <v>0</v>
      </c>
      <c r="AT154" s="81">
        <v>2</v>
      </c>
      <c r="AU154" s="81">
        <v>0</v>
      </c>
      <c r="AV154" s="81">
        <v>0</v>
      </c>
      <c r="AW154" s="81" t="s">
        <v>564</v>
      </c>
      <c r="AX154" s="82"/>
      <c r="AY154" s="81">
        <v>14816.5</v>
      </c>
      <c r="AZ154" s="81">
        <v>67329.100000000006</v>
      </c>
      <c r="BA154" s="81">
        <v>0</v>
      </c>
      <c r="BB154" s="81">
        <v>1575</v>
      </c>
      <c r="BC154" s="81">
        <v>0</v>
      </c>
      <c r="BD154" s="81">
        <v>0</v>
      </c>
      <c r="BE154" s="81" t="s">
        <v>564</v>
      </c>
      <c r="BF154" s="82"/>
      <c r="BG154" s="81">
        <v>0</v>
      </c>
      <c r="BH154" s="81">
        <v>30.873000000000001</v>
      </c>
      <c r="BI154" s="81">
        <v>3905.6779999999999</v>
      </c>
      <c r="BJ154" s="81">
        <v>42.493000000000002</v>
      </c>
      <c r="BK154" s="81">
        <v>162.44900000000001</v>
      </c>
      <c r="BL154" s="81">
        <v>0</v>
      </c>
      <c r="BM154" s="82"/>
      <c r="BN154" s="81">
        <v>0</v>
      </c>
      <c r="BO154" s="81">
        <v>1</v>
      </c>
      <c r="BP154" s="81">
        <v>26</v>
      </c>
      <c r="BQ154" s="81">
        <v>3</v>
      </c>
      <c r="BR154" s="81">
        <v>15</v>
      </c>
      <c r="BS154" s="81">
        <v>0</v>
      </c>
      <c r="BT154"/>
      <c r="BU154" s="80">
        <v>3297.0160000000001</v>
      </c>
      <c r="BV154" s="80">
        <v>695.12699999999995</v>
      </c>
      <c r="BW154" s="80">
        <v>125.35</v>
      </c>
      <c r="BX154" s="80">
        <v>0</v>
      </c>
      <c r="BY154" s="80">
        <v>24</v>
      </c>
      <c r="BZ154" s="80">
        <v>0</v>
      </c>
      <c r="CA154" s="80">
        <v>0</v>
      </c>
      <c r="CB154" s="80">
        <v>0</v>
      </c>
      <c r="CC154" s="80">
        <v>0</v>
      </c>
    </row>
    <row r="155" spans="1:81">
      <c r="A155" s="80" t="s">
        <v>1914</v>
      </c>
      <c r="B155" s="80">
        <v>48</v>
      </c>
      <c r="C155" s="80">
        <v>14</v>
      </c>
      <c r="D155" s="80">
        <v>3</v>
      </c>
      <c r="E155" s="80">
        <v>2017</v>
      </c>
      <c r="F155" s="80" t="s">
        <v>71</v>
      </c>
      <c r="G155" s="80" t="s">
        <v>1646</v>
      </c>
      <c r="H155" s="80" t="s">
        <v>1647</v>
      </c>
      <c r="I155" s="177"/>
      <c r="J155" s="81">
        <v>1167.3373412198005</v>
      </c>
      <c r="K155" s="81">
        <v>31.171343753924592</v>
      </c>
      <c r="L155" s="81">
        <v>67.474799802937582</v>
      </c>
      <c r="M155" s="81">
        <v>369.14199579261361</v>
      </c>
      <c r="N155" s="81">
        <v>591.20204200844182</v>
      </c>
      <c r="O155" s="81">
        <v>226.23706886143489</v>
      </c>
      <c r="P155" s="81">
        <v>169.61048891603011</v>
      </c>
      <c r="Q155" s="81">
        <v>15.870409394634756</v>
      </c>
      <c r="R155" s="81">
        <v>111.60695747376721</v>
      </c>
      <c r="S155" s="81">
        <v>24.308610850586096</v>
      </c>
      <c r="T155" s="82"/>
      <c r="U155" s="81">
        <v>53413505.000000007</v>
      </c>
      <c r="V155" s="81">
        <v>9637</v>
      </c>
      <c r="W155" s="81">
        <v>1238</v>
      </c>
      <c r="X155" s="81">
        <v>92246</v>
      </c>
      <c r="Y155" s="81">
        <v>108127</v>
      </c>
      <c r="Z155" s="81">
        <v>135265</v>
      </c>
      <c r="AA155" s="81">
        <v>35131</v>
      </c>
      <c r="AB155" s="81">
        <v>232361</v>
      </c>
      <c r="AC155" s="81">
        <v>19439587</v>
      </c>
      <c r="AD155" s="81">
        <v>24.308610850586099</v>
      </c>
      <c r="AE155" s="82"/>
      <c r="AF155" s="81">
        <v>680037852.08107615</v>
      </c>
      <c r="AG155" s="81">
        <v>24242099.74119547</v>
      </c>
      <c r="AH155" s="81">
        <v>10370564.00274442</v>
      </c>
      <c r="AI155" s="81">
        <v>535139871.76563358</v>
      </c>
      <c r="AJ155" s="81">
        <v>567748994.75601101</v>
      </c>
      <c r="AK155" s="81">
        <v>0</v>
      </c>
      <c r="AL155" s="81">
        <v>0</v>
      </c>
      <c r="AM155" s="81">
        <v>31918706.109164879</v>
      </c>
      <c r="AN155" s="81">
        <v>0</v>
      </c>
      <c r="AO155" s="81">
        <v>0</v>
      </c>
      <c r="AP155" s="82"/>
      <c r="AQ155" s="81">
        <v>3656</v>
      </c>
      <c r="AR155" s="81">
        <v>687</v>
      </c>
      <c r="AS155" s="81">
        <v>0</v>
      </c>
      <c r="AT155" s="81">
        <v>2</v>
      </c>
      <c r="AU155" s="81">
        <v>0</v>
      </c>
      <c r="AV155" s="81">
        <v>1</v>
      </c>
      <c r="AW155" s="81" t="s">
        <v>564</v>
      </c>
      <c r="AX155" s="82"/>
      <c r="AY155" s="81">
        <v>16357</v>
      </c>
      <c r="AZ155" s="81">
        <v>76242.799999999988</v>
      </c>
      <c r="BA155" s="81">
        <v>0</v>
      </c>
      <c r="BB155" s="81">
        <v>1575</v>
      </c>
      <c r="BC155" s="81">
        <v>0</v>
      </c>
      <c r="BD155" s="81">
        <v>12400</v>
      </c>
      <c r="BE155" s="81" t="s">
        <v>564</v>
      </c>
      <c r="BF155" s="82"/>
      <c r="BG155" s="81">
        <v>0</v>
      </c>
      <c r="BH155" s="81">
        <v>30.388000000000002</v>
      </c>
      <c r="BI155" s="81">
        <v>3871.375</v>
      </c>
      <c r="BJ155" s="81">
        <v>32.679000000000002</v>
      </c>
      <c r="BK155" s="81">
        <v>151.185</v>
      </c>
      <c r="BL155" s="81">
        <v>0</v>
      </c>
      <c r="BM155" s="82"/>
      <c r="BN155" s="81">
        <v>0</v>
      </c>
      <c r="BO155" s="81">
        <v>1</v>
      </c>
      <c r="BP155" s="81">
        <v>26</v>
      </c>
      <c r="BQ155" s="81">
        <v>3</v>
      </c>
      <c r="BR155" s="81">
        <v>15</v>
      </c>
      <c r="BS155" s="81">
        <v>0</v>
      </c>
      <c r="BT155"/>
      <c r="BU155" s="80">
        <v>3237.9929999999999</v>
      </c>
      <c r="BV155" s="80">
        <v>698.64200000000005</v>
      </c>
      <c r="BW155" s="80">
        <v>123.694</v>
      </c>
      <c r="BX155" s="80">
        <v>2E-3</v>
      </c>
      <c r="BY155" s="80">
        <v>25.295999999999999</v>
      </c>
      <c r="BZ155" s="80">
        <v>0</v>
      </c>
      <c r="CA155" s="80">
        <v>0</v>
      </c>
      <c r="CB155" s="80">
        <v>0</v>
      </c>
      <c r="CC155" s="80">
        <v>0</v>
      </c>
    </row>
    <row r="156" spans="1:81">
      <c r="A156" s="80" t="s">
        <v>1915</v>
      </c>
      <c r="B156" s="80">
        <v>49</v>
      </c>
      <c r="C156" s="80">
        <v>15</v>
      </c>
      <c r="D156" s="80">
        <v>3</v>
      </c>
      <c r="E156" s="80">
        <v>2018</v>
      </c>
      <c r="F156" s="80" t="s">
        <v>93</v>
      </c>
      <c r="G156" s="80" t="s">
        <v>1646</v>
      </c>
      <c r="H156" s="80" t="s">
        <v>1647</v>
      </c>
      <c r="I156" s="177"/>
      <c r="J156" s="81">
        <v>1338.6771496946731</v>
      </c>
      <c r="K156" s="81">
        <v>29.088146608721466</v>
      </c>
      <c r="L156" s="81">
        <v>62.268494552224546</v>
      </c>
      <c r="M156" s="81">
        <v>400.18276881022092</v>
      </c>
      <c r="N156" s="81">
        <v>574.28212012692586</v>
      </c>
      <c r="O156" s="81">
        <v>222.59214265280221</v>
      </c>
      <c r="P156" s="81">
        <v>167.6401326262048</v>
      </c>
      <c r="Q156" s="81">
        <v>14.57996179378685</v>
      </c>
      <c r="R156" s="81">
        <v>125.35407860428383</v>
      </c>
      <c r="S156" s="81">
        <v>35.734962418641295</v>
      </c>
      <c r="T156" s="82"/>
      <c r="U156" s="81">
        <v>56908588</v>
      </c>
      <c r="V156" s="81">
        <v>9637</v>
      </c>
      <c r="W156" s="81">
        <v>1238</v>
      </c>
      <c r="X156" s="81">
        <v>92246</v>
      </c>
      <c r="Y156" s="81">
        <v>108507</v>
      </c>
      <c r="Z156" s="81">
        <v>135634</v>
      </c>
      <c r="AA156" s="81">
        <v>35072</v>
      </c>
      <c r="AB156" s="81">
        <v>230042</v>
      </c>
      <c r="AC156" s="81">
        <v>21748476</v>
      </c>
      <c r="AD156" s="81">
        <v>35.734962418641302</v>
      </c>
      <c r="AE156" s="82"/>
      <c r="AF156" s="81">
        <v>774921914.72084486</v>
      </c>
      <c r="AG156" s="81">
        <v>22224501.26566096</v>
      </c>
      <c r="AH156" s="81">
        <v>9869565.9565431681</v>
      </c>
      <c r="AI156" s="81">
        <v>566233289.53544807</v>
      </c>
      <c r="AJ156" s="81">
        <v>539781389.90074515</v>
      </c>
      <c r="AK156" s="81">
        <v>0</v>
      </c>
      <c r="AL156" s="81">
        <v>0</v>
      </c>
      <c r="AM156" s="81">
        <v>31665536.810329121</v>
      </c>
      <c r="AN156" s="81">
        <v>0</v>
      </c>
      <c r="AO156" s="81">
        <v>0</v>
      </c>
      <c r="AP156" s="82"/>
      <c r="AQ156" s="81">
        <v>3913</v>
      </c>
      <c r="AR156" s="81">
        <v>801</v>
      </c>
      <c r="AS156" s="81">
        <v>8</v>
      </c>
      <c r="AT156" s="81">
        <v>2</v>
      </c>
      <c r="AU156" s="81">
        <v>0</v>
      </c>
      <c r="AV156" s="81">
        <v>1</v>
      </c>
      <c r="AW156" s="81" t="s">
        <v>564</v>
      </c>
      <c r="AX156" s="82"/>
      <c r="AY156" s="81">
        <v>17829.000000000018</v>
      </c>
      <c r="AZ156" s="81">
        <v>82360</v>
      </c>
      <c r="BA156" s="81">
        <v>158</v>
      </c>
      <c r="BB156" s="81">
        <v>1575</v>
      </c>
      <c r="BC156" s="81">
        <v>0</v>
      </c>
      <c r="BD156" s="81">
        <v>12400</v>
      </c>
      <c r="BE156" s="81" t="s">
        <v>564</v>
      </c>
      <c r="BF156" s="82"/>
      <c r="BG156" s="81">
        <v>0</v>
      </c>
      <c r="BH156" s="81">
        <v>30.22</v>
      </c>
      <c r="BI156" s="81">
        <v>3936.9870000000001</v>
      </c>
      <c r="BJ156" s="81">
        <v>29.99</v>
      </c>
      <c r="BK156" s="81">
        <v>168.2715</v>
      </c>
      <c r="BL156" s="81">
        <v>0</v>
      </c>
      <c r="BM156" s="82"/>
      <c r="BN156" s="81">
        <v>0</v>
      </c>
      <c r="BO156" s="81">
        <v>1</v>
      </c>
      <c r="BP156" s="81">
        <v>25</v>
      </c>
      <c r="BQ156" s="81">
        <v>2</v>
      </c>
      <c r="BR156" s="81">
        <v>15</v>
      </c>
      <c r="BS156" s="81">
        <v>0</v>
      </c>
      <c r="BT156"/>
      <c r="BU156" s="80">
        <v>3298.0030000000002</v>
      </c>
      <c r="BV156" s="80">
        <v>725.85749999999996</v>
      </c>
      <c r="BW156" s="80">
        <v>118.608</v>
      </c>
      <c r="BX156" s="80">
        <v>0</v>
      </c>
      <c r="BY156" s="80">
        <v>23</v>
      </c>
      <c r="BZ156" s="80">
        <v>0</v>
      </c>
      <c r="CA156" s="80">
        <v>0</v>
      </c>
      <c r="CB156" s="80">
        <v>0</v>
      </c>
      <c r="CC156" s="80">
        <v>0</v>
      </c>
    </row>
    <row r="157" spans="1:81">
      <c r="A157" s="80" t="s">
        <v>1916</v>
      </c>
      <c r="B157" s="80">
        <v>50</v>
      </c>
      <c r="C157" s="80">
        <v>16</v>
      </c>
      <c r="D157" s="80">
        <v>3</v>
      </c>
      <c r="E157" s="80">
        <v>2019</v>
      </c>
      <c r="F157" s="80" t="s">
        <v>73</v>
      </c>
      <c r="G157" s="80" t="s">
        <v>1646</v>
      </c>
      <c r="H157" s="80" t="s">
        <v>1647</v>
      </c>
      <c r="I157" s="177"/>
      <c r="J157" s="81">
        <v>1281.9911829078064</v>
      </c>
      <c r="K157" s="81">
        <v>25.812359990680726</v>
      </c>
      <c r="L157" s="81">
        <v>62.91888929579212</v>
      </c>
      <c r="M157" s="81">
        <v>370.58355994652209</v>
      </c>
      <c r="N157" s="81">
        <v>565.82901272396759</v>
      </c>
      <c r="O157" s="81">
        <v>216.68714397088277</v>
      </c>
      <c r="P157" s="81">
        <v>163.87645739837706</v>
      </c>
      <c r="Q157" s="81">
        <v>14.058002849435386</v>
      </c>
      <c r="R157" s="81">
        <v>130.13967114328088</v>
      </c>
      <c r="S157" s="81">
        <v>32.794058530268018</v>
      </c>
      <c r="T157" s="82"/>
      <c r="U157" s="81">
        <v>54747518</v>
      </c>
      <c r="V157" s="81">
        <v>9637</v>
      </c>
      <c r="W157" s="81">
        <v>1238</v>
      </c>
      <c r="X157" s="81">
        <v>92246</v>
      </c>
      <c r="Y157" s="81">
        <v>108829</v>
      </c>
      <c r="Z157" s="81">
        <v>135661</v>
      </c>
      <c r="AA157" s="81">
        <v>34028</v>
      </c>
      <c r="AB157" s="81">
        <v>227812</v>
      </c>
      <c r="AC157" s="81">
        <v>22948572</v>
      </c>
      <c r="AD157" s="81">
        <v>32.794058530268018</v>
      </c>
      <c r="AE157" s="82"/>
      <c r="AF157" s="81">
        <v>722936561.32168102</v>
      </c>
      <c r="AG157" s="81">
        <v>19467227.800500389</v>
      </c>
      <c r="AH157" s="81">
        <v>10478479.463803129</v>
      </c>
      <c r="AI157" s="81">
        <v>540961280.43037426</v>
      </c>
      <c r="AJ157" s="81">
        <v>526787540.27555752</v>
      </c>
      <c r="AK157" s="81">
        <v>0</v>
      </c>
      <c r="AL157" s="81">
        <v>0</v>
      </c>
      <c r="AM157" s="81">
        <v>31026279.432182189</v>
      </c>
      <c r="AN157" s="81">
        <v>0</v>
      </c>
      <c r="AO157" s="81">
        <v>0</v>
      </c>
      <c r="AP157" s="82"/>
      <c r="AQ157" s="81">
        <v>4171</v>
      </c>
      <c r="AR157" s="81">
        <v>920</v>
      </c>
      <c r="AS157" s="81">
        <v>9</v>
      </c>
      <c r="AT157" s="81">
        <v>2</v>
      </c>
      <c r="AU157" s="81">
        <v>0</v>
      </c>
      <c r="AV157" s="81">
        <v>2</v>
      </c>
      <c r="AW157" s="81" t="s">
        <v>564</v>
      </c>
      <c r="AX157" s="82"/>
      <c r="AY157" s="81">
        <v>19326.199999999961</v>
      </c>
      <c r="AZ157" s="81">
        <v>87539.1</v>
      </c>
      <c r="BA157" s="81">
        <v>177.9</v>
      </c>
      <c r="BB157" s="81">
        <v>1575</v>
      </c>
      <c r="BC157" s="81">
        <v>0</v>
      </c>
      <c r="BD157" s="81">
        <v>87349.25</v>
      </c>
      <c r="BE157" s="81" t="s">
        <v>564</v>
      </c>
      <c r="BF157" s="82"/>
      <c r="BG157" s="81">
        <v>0</v>
      </c>
      <c r="BH157" s="81">
        <v>30.731999999999999</v>
      </c>
      <c r="BI157" s="81">
        <v>3863.7310000000002</v>
      </c>
      <c r="BJ157" s="81">
        <v>30.37</v>
      </c>
      <c r="BK157" s="81">
        <v>86.256999999999991</v>
      </c>
      <c r="BL157" s="81">
        <v>0</v>
      </c>
      <c r="BM157" s="82"/>
      <c r="BN157" s="81">
        <v>0</v>
      </c>
      <c r="BO157" s="81">
        <v>1</v>
      </c>
      <c r="BP157" s="81">
        <v>25</v>
      </c>
      <c r="BQ157" s="81">
        <v>3</v>
      </c>
      <c r="BR157" s="81">
        <v>10</v>
      </c>
      <c r="BS157" s="81">
        <v>0</v>
      </c>
      <c r="BT157"/>
      <c r="BU157" s="80">
        <v>3211.9119999999998</v>
      </c>
      <c r="BV157" s="80">
        <v>660.68399999999997</v>
      </c>
      <c r="BW157" s="80">
        <v>116.444</v>
      </c>
      <c r="BX157" s="80">
        <v>0</v>
      </c>
      <c r="BY157" s="80">
        <v>22.05</v>
      </c>
      <c r="BZ157" s="80">
        <v>0</v>
      </c>
      <c r="CA157" s="80">
        <v>0</v>
      </c>
      <c r="CB157" s="80">
        <v>0</v>
      </c>
      <c r="CC157" s="80">
        <v>0</v>
      </c>
    </row>
    <row r="158" spans="1:81">
      <c r="A158" s="80" t="s">
        <v>1917</v>
      </c>
      <c r="B158" s="80">
        <v>51</v>
      </c>
      <c r="C158" s="80">
        <v>17</v>
      </c>
      <c r="D158" s="80">
        <v>3</v>
      </c>
      <c r="E158" s="80">
        <v>2020</v>
      </c>
      <c r="F158" s="80" t="s">
        <v>218</v>
      </c>
      <c r="G158" s="174" t="s">
        <v>1646</v>
      </c>
      <c r="H158" s="80" t="s">
        <v>1647</v>
      </c>
      <c r="I158" s="177"/>
      <c r="J158" s="81">
        <v>1039.035245139369</v>
      </c>
      <c r="K158" s="81">
        <v>28.915261126345019</v>
      </c>
      <c r="L158" s="81">
        <v>56.778935296185644</v>
      </c>
      <c r="M158" s="81">
        <v>333.36814475056161</v>
      </c>
      <c r="N158" s="81">
        <v>498.18645959370974</v>
      </c>
      <c r="O158" s="81">
        <v>190.16627116859206</v>
      </c>
      <c r="P158" s="81">
        <v>153.96144307076423</v>
      </c>
      <c r="Q158" s="81">
        <v>13.316537366283669</v>
      </c>
      <c r="R158" s="81">
        <v>125.11827160674194</v>
      </c>
      <c r="S158" s="81">
        <v>23.69221265407721</v>
      </c>
      <c r="T158" s="82"/>
      <c r="U158" s="81">
        <v>52320791</v>
      </c>
      <c r="V158" s="81">
        <v>9640</v>
      </c>
      <c r="W158" s="81">
        <v>1207</v>
      </c>
      <c r="X158" s="81">
        <v>90068</v>
      </c>
      <c r="Y158" s="81">
        <v>109504</v>
      </c>
      <c r="Z158" s="81">
        <v>135888</v>
      </c>
      <c r="AA158" s="81">
        <v>34734</v>
      </c>
      <c r="AB158" s="81">
        <v>225845</v>
      </c>
      <c r="AC158" s="81">
        <v>22178210</v>
      </c>
      <c r="AD158" s="81">
        <v>23.69221265407721</v>
      </c>
      <c r="AE158" s="82"/>
      <c r="AF158" s="81">
        <v>612241495.71238291</v>
      </c>
      <c r="AG158" s="81">
        <v>22276634.004471488</v>
      </c>
      <c r="AH158" s="81">
        <v>9900557.6078042388</v>
      </c>
      <c r="AI158" s="81">
        <v>508996435.03959918</v>
      </c>
      <c r="AJ158" s="81">
        <v>484438959.56027538</v>
      </c>
      <c r="AK158" s="81"/>
      <c r="AL158" s="81"/>
      <c r="AM158" s="81">
        <v>29475281.690284297</v>
      </c>
      <c r="AN158" s="81"/>
      <c r="AO158" s="81"/>
      <c r="AP158" s="82"/>
      <c r="AQ158" s="81">
        <v>4397</v>
      </c>
      <c r="AR158" s="81">
        <v>1028</v>
      </c>
      <c r="AS158" s="81">
        <v>9</v>
      </c>
      <c r="AT158" s="81">
        <v>2</v>
      </c>
      <c r="AU158" s="81">
        <v>0</v>
      </c>
      <c r="AV158" s="81">
        <v>2</v>
      </c>
      <c r="AW158" s="81">
        <v>9</v>
      </c>
      <c r="AX158" s="82"/>
      <c r="AY158" s="81">
        <v>20677.79999999997</v>
      </c>
      <c r="AZ158" s="81">
        <v>95240.399999999951</v>
      </c>
      <c r="BA158" s="81">
        <v>177.9</v>
      </c>
      <c r="BB158" s="81">
        <v>1575</v>
      </c>
      <c r="BC158" s="81">
        <v>0</v>
      </c>
      <c r="BD158" s="81">
        <v>87349.251000000004</v>
      </c>
      <c r="BE158" s="81">
        <v>177.9</v>
      </c>
      <c r="BF158" s="82"/>
      <c r="BG158" s="81">
        <v>0</v>
      </c>
      <c r="BH158" s="81">
        <v>29.888000000000002</v>
      </c>
      <c r="BI158" s="81">
        <v>3255.145</v>
      </c>
      <c r="BJ158" s="81">
        <v>28.931999999999999</v>
      </c>
      <c r="BK158" s="81">
        <v>182.60500000000002</v>
      </c>
      <c r="BL158" s="81">
        <v>0</v>
      </c>
      <c r="BM158" s="82"/>
      <c r="BN158" s="81">
        <v>0</v>
      </c>
      <c r="BO158" s="81">
        <v>1</v>
      </c>
      <c r="BP158" s="81">
        <v>25</v>
      </c>
      <c r="BQ158" s="81">
        <v>2</v>
      </c>
      <c r="BR158" s="81">
        <v>13</v>
      </c>
      <c r="BS158" s="81">
        <v>0</v>
      </c>
      <c r="BT158"/>
      <c r="BU158" s="80">
        <v>2633.3009999999999</v>
      </c>
      <c r="BV158" s="80">
        <v>706.70899999999995</v>
      </c>
      <c r="BW158" s="80">
        <v>132.71299999999999</v>
      </c>
      <c r="BX158" s="80">
        <v>0</v>
      </c>
      <c r="BY158" s="80">
        <v>23.847000000000001</v>
      </c>
      <c r="BZ158" s="80">
        <v>0</v>
      </c>
      <c r="CA158" s="80">
        <v>0</v>
      </c>
      <c r="CB158" s="80">
        <v>0</v>
      </c>
      <c r="CC158" s="80">
        <v>0</v>
      </c>
    </row>
    <row r="159" spans="1:81">
      <c r="A159" s="80" t="s">
        <v>1648</v>
      </c>
      <c r="B159" s="80">
        <v>51</v>
      </c>
      <c r="C159" s="80">
        <v>18</v>
      </c>
      <c r="D159" s="80">
        <v>3</v>
      </c>
      <c r="E159" s="80">
        <v>2021</v>
      </c>
      <c r="F159" s="80" t="s">
        <v>75</v>
      </c>
      <c r="G159" s="174" t="s">
        <v>1646</v>
      </c>
      <c r="H159" s="80" t="s">
        <v>1647</v>
      </c>
      <c r="I159" s="177"/>
      <c r="J159" s="81">
        <v>1150.9015093662579</v>
      </c>
      <c r="K159" s="81">
        <v>34.272752598497235</v>
      </c>
      <c r="L159" s="81">
        <v>45.289820238881632</v>
      </c>
      <c r="M159" s="81">
        <v>377.22283555085767</v>
      </c>
      <c r="N159" s="81">
        <v>487.40894259432565</v>
      </c>
      <c r="O159" s="81">
        <v>184.43652128786252</v>
      </c>
      <c r="P159" s="81">
        <v>157.14892255790298</v>
      </c>
      <c r="Q159" s="81">
        <v>13.332480369879736</v>
      </c>
      <c r="R159" s="81">
        <v>136.89577311740214</v>
      </c>
      <c r="S159" s="81">
        <v>38.511169658480213</v>
      </c>
      <c r="T159" s="82"/>
      <c r="U159" s="81">
        <v>53492647</v>
      </c>
      <c r="V159" s="81">
        <v>9640</v>
      </c>
      <c r="W159" s="81">
        <v>1207</v>
      </c>
      <c r="X159" s="81">
        <v>90068</v>
      </c>
      <c r="Y159" s="81">
        <v>109607</v>
      </c>
      <c r="Z159" s="81">
        <v>135706</v>
      </c>
      <c r="AA159" s="81">
        <v>34574</v>
      </c>
      <c r="AB159" s="81">
        <v>223434</v>
      </c>
      <c r="AC159" s="81">
        <v>23520024.999999996</v>
      </c>
      <c r="AD159" s="81">
        <v>38.511169658480213</v>
      </c>
      <c r="AE159" s="82"/>
      <c r="AF159" s="81">
        <v>678674675.05852199</v>
      </c>
      <c r="AG159" s="81">
        <v>24665122.06604021</v>
      </c>
      <c r="AH159" s="81">
        <v>7598140.0317799486</v>
      </c>
      <c r="AI159" s="81">
        <v>568036249.06390142</v>
      </c>
      <c r="AJ159" s="81">
        <v>511346625.16032273</v>
      </c>
      <c r="AK159" s="81">
        <v>0</v>
      </c>
      <c r="AL159" s="81">
        <v>0</v>
      </c>
      <c r="AM159" s="81">
        <v>29328815.508448638</v>
      </c>
      <c r="AN159" s="81">
        <v>0</v>
      </c>
      <c r="AO159" s="81">
        <v>0</v>
      </c>
      <c r="AP159" s="82"/>
      <c r="AQ159" s="81">
        <v>4637</v>
      </c>
      <c r="AR159" s="81">
        <v>1116</v>
      </c>
      <c r="AS159" s="81">
        <v>8</v>
      </c>
      <c r="AT159" s="81">
        <v>2</v>
      </c>
      <c r="AU159" s="81">
        <v>0</v>
      </c>
      <c r="AV159" s="81">
        <v>2</v>
      </c>
      <c r="AW159" s="81"/>
      <c r="AX159" s="82"/>
      <c r="AY159" s="81">
        <v>22233.599999999959</v>
      </c>
      <c r="AZ159" s="81">
        <v>110451.9</v>
      </c>
      <c r="BA159" s="81">
        <v>158.1</v>
      </c>
      <c r="BB159" s="81">
        <v>1575</v>
      </c>
      <c r="BC159" s="81">
        <v>0</v>
      </c>
      <c r="BD159" s="81">
        <v>87349.251000000004</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1645</v>
      </c>
      <c r="B160" s="80">
        <v>51</v>
      </c>
      <c r="C160" s="80">
        <v>19</v>
      </c>
      <c r="D160" s="80">
        <v>3</v>
      </c>
      <c r="E160" s="80">
        <v>2022</v>
      </c>
      <c r="F160" s="80" t="s">
        <v>568</v>
      </c>
      <c r="G160" s="80" t="s">
        <v>1646</v>
      </c>
      <c r="H160" s="80" t="s">
        <v>1647</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4910</v>
      </c>
      <c r="AR160" s="81">
        <v>1155</v>
      </c>
      <c r="AS160" s="81">
        <v>2</v>
      </c>
      <c r="AT160" s="81">
        <v>2</v>
      </c>
      <c r="AU160" s="81">
        <v>0</v>
      </c>
      <c r="AV160" s="81">
        <v>2</v>
      </c>
      <c r="AW160" s="81"/>
      <c r="AX160" s="82"/>
      <c r="AY160" s="81">
        <v>23984.00000000008</v>
      </c>
      <c r="AZ160" s="81">
        <v>112155.39999999997</v>
      </c>
      <c r="BA160" s="81">
        <v>39.299999999999997</v>
      </c>
      <c r="BB160" s="81">
        <v>1575</v>
      </c>
      <c r="BC160" s="81">
        <v>0</v>
      </c>
      <c r="BD160" s="81">
        <v>87350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1918</v>
      </c>
      <c r="B161" s="80">
        <v>154</v>
      </c>
      <c r="C161" s="80">
        <v>1</v>
      </c>
      <c r="D161" s="80">
        <v>10</v>
      </c>
      <c r="E161" s="80">
        <v>1990</v>
      </c>
      <c r="F161" s="80" t="s">
        <v>562</v>
      </c>
      <c r="G161" s="80" t="s">
        <v>1919</v>
      </c>
      <c r="H161" s="80" t="s">
        <v>1920</v>
      </c>
      <c r="I161" s="177"/>
      <c r="J161" s="81">
        <v>133.35397902548718</v>
      </c>
      <c r="K161" s="81">
        <v>21.815184714924261</v>
      </c>
      <c r="L161" s="81">
        <v>0</v>
      </c>
      <c r="M161" s="81">
        <v>160.62115791669623</v>
      </c>
      <c r="N161" s="81">
        <v>167.75151839980435</v>
      </c>
      <c r="O161" s="81">
        <v>74.97233963726876</v>
      </c>
      <c r="P161" s="81">
        <v>87.854305583353437</v>
      </c>
      <c r="Q161" s="81">
        <v>11.382245272073598</v>
      </c>
      <c r="R161" s="81">
        <v>0</v>
      </c>
      <c r="S161" s="81">
        <v>14.313721672852653</v>
      </c>
      <c r="T161" s="82"/>
      <c r="U161" s="81">
        <v>33264567</v>
      </c>
      <c r="V161" s="81">
        <v>8376</v>
      </c>
      <c r="W161" s="81">
        <v>0</v>
      </c>
      <c r="X161" s="81">
        <v>66998</v>
      </c>
      <c r="Y161" s="81">
        <v>73435</v>
      </c>
      <c r="Z161" s="81">
        <v>30837</v>
      </c>
      <c r="AA161" s="81">
        <v>21332</v>
      </c>
      <c r="AB161" s="81">
        <v>184809</v>
      </c>
      <c r="AC161" s="81">
        <v>0</v>
      </c>
      <c r="AD161" s="81">
        <v>14.313721672852653</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1921</v>
      </c>
      <c r="B162" s="80">
        <v>155</v>
      </c>
      <c r="C162" s="80">
        <v>2</v>
      </c>
      <c r="D162" s="80">
        <v>10</v>
      </c>
      <c r="E162" s="80">
        <v>2005</v>
      </c>
      <c r="F162" s="80" t="s">
        <v>565</v>
      </c>
      <c r="G162" s="80" t="s">
        <v>1919</v>
      </c>
      <c r="H162" s="80" t="s">
        <v>1920</v>
      </c>
      <c r="I162" s="177"/>
      <c r="J162" s="81">
        <v>136.86058386697079</v>
      </c>
      <c r="K162" s="81">
        <v>13.899975344046748</v>
      </c>
      <c r="L162" s="81">
        <v>0.33300989204773768</v>
      </c>
      <c r="M162" s="81">
        <v>234.47448385021718</v>
      </c>
      <c r="N162" s="81">
        <v>230.58082363431657</v>
      </c>
      <c r="O162" s="81">
        <v>70.389473535349239</v>
      </c>
      <c r="P162" s="81">
        <v>69.09383660039019</v>
      </c>
      <c r="Q162" s="81">
        <v>10.477762035409047</v>
      </c>
      <c r="R162" s="81">
        <v>0</v>
      </c>
      <c r="S162" s="81">
        <v>11.702742258916542</v>
      </c>
      <c r="T162" s="82"/>
      <c r="U162" s="81">
        <v>17391764</v>
      </c>
      <c r="V162" s="81">
        <v>6514</v>
      </c>
      <c r="W162" s="81">
        <v>4</v>
      </c>
      <c r="X162" s="81">
        <v>55840</v>
      </c>
      <c r="Y162" s="81">
        <v>87118</v>
      </c>
      <c r="Z162" s="81">
        <v>33503</v>
      </c>
      <c r="AA162" s="81">
        <v>13740</v>
      </c>
      <c r="AB162" s="81">
        <v>177846</v>
      </c>
      <c r="AC162" s="81">
        <v>0</v>
      </c>
      <c r="AD162" s="81">
        <v>11.702742258916542</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1922</v>
      </c>
      <c r="B163" s="80">
        <v>156</v>
      </c>
      <c r="C163" s="80">
        <v>3</v>
      </c>
      <c r="D163" s="80">
        <v>10</v>
      </c>
      <c r="E163" s="80">
        <v>2006</v>
      </c>
      <c r="F163" s="80" t="s">
        <v>566</v>
      </c>
      <c r="G163" s="80" t="s">
        <v>1919</v>
      </c>
      <c r="H163" s="80" t="s">
        <v>1920</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1923</v>
      </c>
      <c r="B164" s="80">
        <v>157</v>
      </c>
      <c r="C164" s="80">
        <v>4</v>
      </c>
      <c r="D164" s="80">
        <v>10</v>
      </c>
      <c r="E164" s="80">
        <v>2007</v>
      </c>
      <c r="F164" s="80" t="s">
        <v>567</v>
      </c>
      <c r="G164" s="80" t="s">
        <v>1919</v>
      </c>
      <c r="H164" s="80" t="s">
        <v>1920</v>
      </c>
      <c r="I164" s="177"/>
      <c r="J164" s="81">
        <v>139.10105575003013</v>
      </c>
      <c r="K164" s="81">
        <v>13.934256797397975</v>
      </c>
      <c r="L164" s="81">
        <v>0.55809419511535241</v>
      </c>
      <c r="M164" s="81">
        <v>251.52485875916088</v>
      </c>
      <c r="N164" s="81">
        <v>253.16209698025034</v>
      </c>
      <c r="O164" s="81">
        <v>67.559800174975081</v>
      </c>
      <c r="P164" s="81">
        <v>66.660269411202137</v>
      </c>
      <c r="Q164" s="81">
        <v>11.369677520654781</v>
      </c>
      <c r="R164" s="81">
        <v>0</v>
      </c>
      <c r="S164" s="81">
        <v>14.022268066545518</v>
      </c>
      <c r="T164" s="82"/>
      <c r="U164" s="81">
        <v>15299463</v>
      </c>
      <c r="V164" s="81">
        <v>5879</v>
      </c>
      <c r="W164" s="81">
        <v>5</v>
      </c>
      <c r="X164" s="81">
        <v>64162</v>
      </c>
      <c r="Y164" s="81">
        <v>91130</v>
      </c>
      <c r="Z164" s="81">
        <v>33428</v>
      </c>
      <c r="AA164" s="81">
        <v>13054</v>
      </c>
      <c r="AB164" s="81">
        <v>182779</v>
      </c>
      <c r="AC164" s="81">
        <v>0</v>
      </c>
      <c r="AD164" s="81">
        <v>14.022268066545518</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1924</v>
      </c>
      <c r="B165" s="80">
        <v>158</v>
      </c>
      <c r="C165" s="80">
        <v>5</v>
      </c>
      <c r="D165" s="80">
        <v>10</v>
      </c>
      <c r="E165" s="80">
        <v>2008</v>
      </c>
      <c r="F165" s="80" t="s">
        <v>84</v>
      </c>
      <c r="G165" s="80" t="s">
        <v>1919</v>
      </c>
      <c r="H165" s="80" t="s">
        <v>1920</v>
      </c>
      <c r="I165" s="177"/>
      <c r="J165" s="81">
        <v>92.177872891301632</v>
      </c>
      <c r="K165" s="81">
        <v>11.053494577681786</v>
      </c>
      <c r="L165" s="81">
        <v>0.49942382603229452</v>
      </c>
      <c r="M165" s="81">
        <v>250.99597061719456</v>
      </c>
      <c r="N165" s="81">
        <v>254.36279729299287</v>
      </c>
      <c r="O165" s="81">
        <v>64.357144858538831</v>
      </c>
      <c r="P165" s="81">
        <v>64.304295404209228</v>
      </c>
      <c r="Q165" s="81">
        <v>11.328646449135181</v>
      </c>
      <c r="R165" s="81">
        <v>0</v>
      </c>
      <c r="S165" s="81">
        <v>17.237938775882366</v>
      </c>
      <c r="T165" s="82"/>
      <c r="U165" s="81">
        <v>12929225</v>
      </c>
      <c r="V165" s="81">
        <v>5879</v>
      </c>
      <c r="W165" s="81">
        <v>5</v>
      </c>
      <c r="X165" s="81">
        <v>64162</v>
      </c>
      <c r="Y165" s="81">
        <v>93134</v>
      </c>
      <c r="Z165" s="81">
        <v>32961</v>
      </c>
      <c r="AA165" s="81">
        <v>12607</v>
      </c>
      <c r="AB165" s="81">
        <v>185112</v>
      </c>
      <c r="AC165" s="81">
        <v>0</v>
      </c>
      <c r="AD165" s="81">
        <v>17.237938775882366</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1925</v>
      </c>
      <c r="B166" s="80">
        <v>159</v>
      </c>
      <c r="C166" s="80">
        <v>6</v>
      </c>
      <c r="D166" s="80">
        <v>10</v>
      </c>
      <c r="E166" s="80">
        <v>2009</v>
      </c>
      <c r="F166" s="80" t="s">
        <v>85</v>
      </c>
      <c r="G166" s="80" t="s">
        <v>1919</v>
      </c>
      <c r="H166" s="80" t="s">
        <v>1920</v>
      </c>
      <c r="I166" s="177"/>
      <c r="J166" s="81">
        <v>83.270149516116291</v>
      </c>
      <c r="K166" s="81">
        <v>10.582026716079428</v>
      </c>
      <c r="L166" s="81">
        <v>0</v>
      </c>
      <c r="M166" s="81">
        <v>233.28302374721011</v>
      </c>
      <c r="N166" s="81">
        <v>237.14004765948499</v>
      </c>
      <c r="O166" s="81">
        <v>64.768383959042282</v>
      </c>
      <c r="P166" s="81">
        <v>60.118328228385572</v>
      </c>
      <c r="Q166" s="81">
        <v>10.967585389733781</v>
      </c>
      <c r="R166" s="81">
        <v>0</v>
      </c>
      <c r="S166" s="81">
        <v>19.43611257923769</v>
      </c>
      <c r="T166" s="82"/>
      <c r="U166" s="81">
        <v>10286649</v>
      </c>
      <c r="V166" s="81">
        <v>6489</v>
      </c>
      <c r="W166" s="81">
        <v>0</v>
      </c>
      <c r="X166" s="81">
        <v>68141</v>
      </c>
      <c r="Y166" s="81">
        <v>95146</v>
      </c>
      <c r="Z166" s="81">
        <v>32742</v>
      </c>
      <c r="AA166" s="81">
        <v>12100</v>
      </c>
      <c r="AB166" s="81">
        <v>188129</v>
      </c>
      <c r="AC166" s="81">
        <v>0</v>
      </c>
      <c r="AD166" s="81">
        <v>19.43611257923769</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0</v>
      </c>
      <c r="BJ166" s="81">
        <v>0</v>
      </c>
      <c r="BK166" s="81">
        <v>47.002000000000002</v>
      </c>
      <c r="BL166" s="81">
        <v>0</v>
      </c>
      <c r="BM166" s="82"/>
      <c r="BN166" s="81">
        <v>0</v>
      </c>
      <c r="BO166" s="81">
        <v>0</v>
      </c>
      <c r="BP166" s="81">
        <v>0</v>
      </c>
      <c r="BQ166" s="81">
        <v>0</v>
      </c>
      <c r="BR166" s="81">
        <v>4</v>
      </c>
      <c r="BS166" s="81">
        <v>0</v>
      </c>
      <c r="BT166"/>
      <c r="BU166" s="80"/>
      <c r="BV166" s="80"/>
      <c r="BW166" s="80"/>
      <c r="BX166" s="80"/>
      <c r="BY166" s="80"/>
      <c r="BZ166" s="80"/>
      <c r="CA166" s="80"/>
      <c r="CB166" s="80"/>
      <c r="CC166" s="80"/>
    </row>
    <row r="167" spans="1:81">
      <c r="A167" s="80" t="s">
        <v>1926</v>
      </c>
      <c r="B167" s="80">
        <v>160</v>
      </c>
      <c r="C167" s="80">
        <v>7</v>
      </c>
      <c r="D167" s="80">
        <v>10</v>
      </c>
      <c r="E167" s="80">
        <v>2010</v>
      </c>
      <c r="F167" s="80" t="s">
        <v>86</v>
      </c>
      <c r="G167" s="80" t="s">
        <v>1919</v>
      </c>
      <c r="H167" s="80" t="s">
        <v>1920</v>
      </c>
      <c r="I167" s="177"/>
      <c r="J167" s="81">
        <v>69.917779869351065</v>
      </c>
      <c r="K167" s="81">
        <v>9.4863729057358466</v>
      </c>
      <c r="L167" s="81">
        <v>0</v>
      </c>
      <c r="M167" s="81">
        <v>235.99674030284817</v>
      </c>
      <c r="N167" s="81">
        <v>242.72502944039084</v>
      </c>
      <c r="O167" s="81">
        <v>64.242375980536224</v>
      </c>
      <c r="P167" s="81">
        <v>59.996956652773243</v>
      </c>
      <c r="Q167" s="81">
        <v>11.525831708364064</v>
      </c>
      <c r="R167" s="81">
        <v>0</v>
      </c>
      <c r="S167" s="81">
        <v>23.239623091874329</v>
      </c>
      <c r="T167" s="82"/>
      <c r="U167" s="81">
        <v>9232378</v>
      </c>
      <c r="V167" s="81">
        <v>6489</v>
      </c>
      <c r="W167" s="81">
        <v>0</v>
      </c>
      <c r="X167" s="81">
        <v>68141</v>
      </c>
      <c r="Y167" s="81">
        <v>96063</v>
      </c>
      <c r="Z167" s="81">
        <v>32627</v>
      </c>
      <c r="AA167" s="81">
        <v>11774</v>
      </c>
      <c r="AB167" s="81">
        <v>189441</v>
      </c>
      <c r="AC167" s="81">
        <v>0</v>
      </c>
      <c r="AD167" s="81">
        <v>23.239623091874329</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2.5369999999999999</v>
      </c>
      <c r="BJ167" s="81">
        <v>0</v>
      </c>
      <c r="BK167" s="81">
        <v>45.482999999999997</v>
      </c>
      <c r="BL167" s="81">
        <v>0</v>
      </c>
      <c r="BM167" s="82"/>
      <c r="BN167" s="81">
        <v>0</v>
      </c>
      <c r="BO167" s="81">
        <v>0</v>
      </c>
      <c r="BP167" s="81">
        <v>1</v>
      </c>
      <c r="BQ167" s="81">
        <v>0</v>
      </c>
      <c r="BR167" s="81">
        <v>4</v>
      </c>
      <c r="BS167" s="81">
        <v>0</v>
      </c>
      <c r="BT167"/>
      <c r="BU167" s="80">
        <v>40.784999999999997</v>
      </c>
      <c r="BV167" s="80">
        <v>0</v>
      </c>
      <c r="BW167" s="80">
        <v>0</v>
      </c>
      <c r="BX167" s="80">
        <v>0</v>
      </c>
      <c r="BY167" s="80">
        <v>7.2350000000000003</v>
      </c>
      <c r="BZ167" s="80">
        <v>0</v>
      </c>
      <c r="CA167" s="80">
        <v>0</v>
      </c>
      <c r="CB167" s="80">
        <v>0</v>
      </c>
      <c r="CC167" s="80">
        <v>0</v>
      </c>
    </row>
    <row r="168" spans="1:81">
      <c r="A168" s="80" t="s">
        <v>1927</v>
      </c>
      <c r="B168" s="80">
        <v>161</v>
      </c>
      <c r="C168" s="80">
        <v>8</v>
      </c>
      <c r="D168" s="80">
        <v>10</v>
      </c>
      <c r="E168" s="80">
        <v>2011</v>
      </c>
      <c r="F168" s="80" t="s">
        <v>87</v>
      </c>
      <c r="G168" s="80" t="s">
        <v>1919</v>
      </c>
      <c r="H168" s="80" t="s">
        <v>1920</v>
      </c>
      <c r="I168" s="177"/>
      <c r="J168" s="81">
        <v>85.590662096657425</v>
      </c>
      <c r="K168" s="81">
        <v>14.321115161934701</v>
      </c>
      <c r="L168" s="81">
        <v>0</v>
      </c>
      <c r="M168" s="81">
        <v>300.09842112737266</v>
      </c>
      <c r="N168" s="81">
        <v>282.8276169026671</v>
      </c>
      <c r="O168" s="81">
        <v>62.85518784588519</v>
      </c>
      <c r="P168" s="81">
        <v>57.758395747143204</v>
      </c>
      <c r="Q168" s="81">
        <v>13.354231708081288</v>
      </c>
      <c r="R168" s="81">
        <v>0</v>
      </c>
      <c r="S168" s="81">
        <v>22.943242328951676</v>
      </c>
      <c r="T168" s="82"/>
      <c r="U168" s="81">
        <v>10618870</v>
      </c>
      <c r="V168" s="81">
        <v>6489</v>
      </c>
      <c r="W168" s="81">
        <v>0</v>
      </c>
      <c r="X168" s="81">
        <v>68141</v>
      </c>
      <c r="Y168" s="81">
        <v>96905</v>
      </c>
      <c r="Z168" s="81">
        <v>32616</v>
      </c>
      <c r="AA168" s="81">
        <v>11672</v>
      </c>
      <c r="AB168" s="81">
        <v>190290</v>
      </c>
      <c r="AC168" s="81">
        <v>0</v>
      </c>
      <c r="AD168" s="81">
        <v>22.943242328951676</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2.492</v>
      </c>
      <c r="BJ168" s="81">
        <v>0</v>
      </c>
      <c r="BK168" s="81">
        <v>32.620999999999995</v>
      </c>
      <c r="BL168" s="81">
        <v>0</v>
      </c>
      <c r="BM168" s="82"/>
      <c r="BN168" s="81">
        <v>0</v>
      </c>
      <c r="BO168" s="81">
        <v>0</v>
      </c>
      <c r="BP168" s="81">
        <v>1</v>
      </c>
      <c r="BQ168" s="81">
        <v>0</v>
      </c>
      <c r="BR168" s="81">
        <v>4</v>
      </c>
      <c r="BS168" s="81">
        <v>0</v>
      </c>
      <c r="BT168"/>
      <c r="BU168" s="80">
        <v>35.113</v>
      </c>
      <c r="BV168" s="80">
        <v>0</v>
      </c>
      <c r="BW168" s="80">
        <v>0</v>
      </c>
      <c r="BX168" s="80">
        <v>0</v>
      </c>
      <c r="BY168" s="80">
        <v>0</v>
      </c>
      <c r="BZ168" s="80">
        <v>0</v>
      </c>
      <c r="CA168" s="80">
        <v>0</v>
      </c>
      <c r="CB168" s="80">
        <v>0</v>
      </c>
      <c r="CC168" s="80">
        <v>0</v>
      </c>
    </row>
    <row r="169" spans="1:81">
      <c r="A169" s="80" t="s">
        <v>1928</v>
      </c>
      <c r="B169" s="80">
        <v>162</v>
      </c>
      <c r="C169" s="80">
        <v>9</v>
      </c>
      <c r="D169" s="80">
        <v>10</v>
      </c>
      <c r="E169" s="80">
        <v>2012</v>
      </c>
      <c r="F169" s="80" t="s">
        <v>88</v>
      </c>
      <c r="G169" s="80" t="s">
        <v>1919</v>
      </c>
      <c r="H169" s="80" t="s">
        <v>1920</v>
      </c>
      <c r="I169" s="177"/>
      <c r="J169" s="81">
        <v>71.708917339596596</v>
      </c>
      <c r="K169" s="81">
        <v>14.126769632233373</v>
      </c>
      <c r="L169" s="81">
        <v>0</v>
      </c>
      <c r="M169" s="81">
        <v>315.97781185239853</v>
      </c>
      <c r="N169" s="81">
        <v>326.88155547713393</v>
      </c>
      <c r="O169" s="81">
        <v>62.57470809492051</v>
      </c>
      <c r="P169" s="81">
        <v>56.668684830463107</v>
      </c>
      <c r="Q169" s="81">
        <v>15.7640039640984</v>
      </c>
      <c r="R169" s="81">
        <v>0</v>
      </c>
      <c r="S169" s="81">
        <v>23.677350171352423</v>
      </c>
      <c r="T169" s="82"/>
      <c r="U169" s="81">
        <v>9593302</v>
      </c>
      <c r="V169" s="81">
        <v>6489</v>
      </c>
      <c r="W169" s="81">
        <v>0</v>
      </c>
      <c r="X169" s="81">
        <v>68141</v>
      </c>
      <c r="Y169" s="81">
        <v>106082</v>
      </c>
      <c r="Z169" s="81">
        <v>32728</v>
      </c>
      <c r="AA169" s="81">
        <v>11387</v>
      </c>
      <c r="AB169" s="81">
        <v>206749</v>
      </c>
      <c r="AC169" s="81">
        <v>0</v>
      </c>
      <c r="AD169" s="81">
        <v>23.677350171352423</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2.7029999999999998</v>
      </c>
      <c r="BJ169" s="81">
        <v>0</v>
      </c>
      <c r="BK169" s="81">
        <v>42.683</v>
      </c>
      <c r="BL169" s="81">
        <v>0</v>
      </c>
      <c r="BM169" s="82"/>
      <c r="BN169" s="81">
        <v>0</v>
      </c>
      <c r="BO169" s="81">
        <v>0</v>
      </c>
      <c r="BP169" s="81">
        <v>1</v>
      </c>
      <c r="BQ169" s="81">
        <v>0</v>
      </c>
      <c r="BR169" s="81">
        <v>4</v>
      </c>
      <c r="BS169" s="81">
        <v>0</v>
      </c>
      <c r="BT169"/>
      <c r="BU169" s="80">
        <v>38.42</v>
      </c>
      <c r="BV169" s="80">
        <v>0</v>
      </c>
      <c r="BW169" s="80">
        <v>0</v>
      </c>
      <c r="BX169" s="80">
        <v>0</v>
      </c>
      <c r="BY169" s="80">
        <v>6.9660000000000002</v>
      </c>
      <c r="BZ169" s="80">
        <v>0</v>
      </c>
      <c r="CA169" s="80">
        <v>0</v>
      </c>
      <c r="CB169" s="80">
        <v>0</v>
      </c>
      <c r="CC169" s="80">
        <v>0</v>
      </c>
    </row>
    <row r="170" spans="1:81">
      <c r="A170" s="80" t="s">
        <v>1929</v>
      </c>
      <c r="B170" s="80">
        <v>163</v>
      </c>
      <c r="C170" s="80">
        <v>10</v>
      </c>
      <c r="D170" s="80">
        <v>10</v>
      </c>
      <c r="E170" s="80">
        <v>2013</v>
      </c>
      <c r="F170" s="80" t="s">
        <v>89</v>
      </c>
      <c r="G170" s="80" t="s">
        <v>1919</v>
      </c>
      <c r="H170" s="80" t="s">
        <v>1920</v>
      </c>
      <c r="I170" s="177"/>
      <c r="J170" s="81">
        <v>70.631052542281736</v>
      </c>
      <c r="K170" s="81">
        <v>12.181912876907957</v>
      </c>
      <c r="L170" s="81">
        <v>0</v>
      </c>
      <c r="M170" s="81">
        <v>336.20651861239463</v>
      </c>
      <c r="N170" s="81">
        <v>317.16668602568848</v>
      </c>
      <c r="O170" s="81">
        <v>60.308415871311446</v>
      </c>
      <c r="P170" s="81">
        <v>55.513476688665783</v>
      </c>
      <c r="Q170" s="81">
        <v>16.061857832507833</v>
      </c>
      <c r="R170" s="81">
        <v>0</v>
      </c>
      <c r="S170" s="81">
        <v>25.686475077049646</v>
      </c>
      <c r="T170" s="82"/>
      <c r="U170" s="81">
        <v>9143120</v>
      </c>
      <c r="V170" s="81">
        <v>6489</v>
      </c>
      <c r="W170" s="81">
        <v>0</v>
      </c>
      <c r="X170" s="81">
        <v>68141</v>
      </c>
      <c r="Y170" s="81">
        <v>107063</v>
      </c>
      <c r="Z170" s="81">
        <v>32951</v>
      </c>
      <c r="AA170" s="81">
        <v>11113</v>
      </c>
      <c r="AB170" s="81">
        <v>207635</v>
      </c>
      <c r="AC170" s="81">
        <v>0</v>
      </c>
      <c r="AD170" s="81">
        <v>25.686475077049646</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2.7970000000000002</v>
      </c>
      <c r="BJ170" s="81">
        <v>0</v>
      </c>
      <c r="BK170" s="81">
        <v>47.521000000000001</v>
      </c>
      <c r="BL170" s="81">
        <v>0</v>
      </c>
      <c r="BM170" s="82"/>
      <c r="BN170" s="81">
        <v>0</v>
      </c>
      <c r="BO170" s="81">
        <v>0</v>
      </c>
      <c r="BP170" s="81">
        <v>1</v>
      </c>
      <c r="BQ170" s="81">
        <v>0</v>
      </c>
      <c r="BR170" s="81">
        <v>4</v>
      </c>
      <c r="BS170" s="81">
        <v>0</v>
      </c>
      <c r="BT170"/>
      <c r="BU170" s="80">
        <v>43.408000000000001</v>
      </c>
      <c r="BV170" s="80">
        <v>0</v>
      </c>
      <c r="BW170" s="80">
        <v>0</v>
      </c>
      <c r="BX170" s="80">
        <v>0</v>
      </c>
      <c r="BY170" s="80">
        <v>6.91</v>
      </c>
      <c r="BZ170" s="80">
        <v>0</v>
      </c>
      <c r="CA170" s="80">
        <v>0</v>
      </c>
      <c r="CB170" s="80">
        <v>0</v>
      </c>
      <c r="CC170" s="80">
        <v>0</v>
      </c>
    </row>
    <row r="171" spans="1:81">
      <c r="A171" s="80" t="s">
        <v>1930</v>
      </c>
      <c r="B171" s="80">
        <v>164</v>
      </c>
      <c r="C171" s="80">
        <v>11</v>
      </c>
      <c r="D171" s="80">
        <v>10</v>
      </c>
      <c r="E171" s="80">
        <v>2014</v>
      </c>
      <c r="F171" s="80" t="s">
        <v>90</v>
      </c>
      <c r="G171" s="80" t="s">
        <v>1919</v>
      </c>
      <c r="H171" s="80" t="s">
        <v>1920</v>
      </c>
      <c r="I171" s="177"/>
      <c r="J171" s="81">
        <v>63.35998487419765</v>
      </c>
      <c r="K171" s="81">
        <v>10.46492547826279</v>
      </c>
      <c r="L171" s="81">
        <v>0.44246656392005274</v>
      </c>
      <c r="M171" s="81">
        <v>301.48293944997857</v>
      </c>
      <c r="N171" s="81">
        <v>288.53311130985117</v>
      </c>
      <c r="O171" s="81">
        <v>57.348352296707269</v>
      </c>
      <c r="P171" s="81">
        <v>55.315136527226791</v>
      </c>
      <c r="Q171" s="81">
        <v>15.518394448305934</v>
      </c>
      <c r="R171" s="81">
        <v>0</v>
      </c>
      <c r="S171" s="81">
        <v>24.399458511699635</v>
      </c>
      <c r="T171" s="82"/>
      <c r="U171" s="81">
        <v>9407813</v>
      </c>
      <c r="V171" s="81">
        <v>5330</v>
      </c>
      <c r="W171" s="81">
        <v>5</v>
      </c>
      <c r="X171" s="81">
        <v>67479</v>
      </c>
      <c r="Y171" s="81">
        <v>108564</v>
      </c>
      <c r="Z171" s="81">
        <v>33001</v>
      </c>
      <c r="AA171" s="81">
        <v>11016</v>
      </c>
      <c r="AB171" s="81">
        <v>209087</v>
      </c>
      <c r="AC171" s="81">
        <v>0</v>
      </c>
      <c r="AD171" s="81">
        <v>24.399458511699635</v>
      </c>
      <c r="AE171" s="82"/>
      <c r="AF171" s="81">
        <v>88049445.791715518</v>
      </c>
      <c r="AG171" s="81">
        <v>9859525.7317280937</v>
      </c>
      <c r="AH171" s="81">
        <v>111364.33867181187</v>
      </c>
      <c r="AI171" s="81">
        <v>414015941.37699455</v>
      </c>
      <c r="AJ171" s="81">
        <v>400951463.39484566</v>
      </c>
      <c r="AK171" s="81">
        <v>0</v>
      </c>
      <c r="AL171" s="81">
        <v>0</v>
      </c>
      <c r="AM171" s="81">
        <v>28704520.668012083</v>
      </c>
      <c r="AN171" s="81">
        <v>0</v>
      </c>
      <c r="AO171" s="81">
        <v>0</v>
      </c>
      <c r="AP171" s="82"/>
      <c r="AQ171" s="81">
        <v>504</v>
      </c>
      <c r="AR171" s="81">
        <v>26</v>
      </c>
      <c r="AS171" s="81">
        <v>0</v>
      </c>
      <c r="AT171" s="81">
        <v>0</v>
      </c>
      <c r="AU171" s="81">
        <v>0</v>
      </c>
      <c r="AV171" s="81">
        <v>0</v>
      </c>
      <c r="AW171" s="81" t="s">
        <v>564</v>
      </c>
      <c r="AX171" s="82"/>
      <c r="AY171" s="81">
        <v>1904.6999999999998</v>
      </c>
      <c r="AZ171" s="81">
        <v>399.4</v>
      </c>
      <c r="BA171" s="81">
        <v>0</v>
      </c>
      <c r="BB171" s="81">
        <v>0</v>
      </c>
      <c r="BC171" s="81">
        <v>0</v>
      </c>
      <c r="BD171" s="81">
        <v>0</v>
      </c>
      <c r="BE171" s="81" t="s">
        <v>564</v>
      </c>
      <c r="BF171" s="82"/>
      <c r="BG171" s="81">
        <v>0</v>
      </c>
      <c r="BH171" s="81">
        <v>0</v>
      </c>
      <c r="BI171" s="81">
        <v>2.8759999999999999</v>
      </c>
      <c r="BJ171" s="81">
        <v>0</v>
      </c>
      <c r="BK171" s="81">
        <v>48.225999999999999</v>
      </c>
      <c r="BL171" s="81">
        <v>0</v>
      </c>
      <c r="BM171" s="82"/>
      <c r="BN171" s="81">
        <v>0</v>
      </c>
      <c r="BO171" s="81">
        <v>0</v>
      </c>
      <c r="BP171" s="81">
        <v>1</v>
      </c>
      <c r="BQ171" s="81">
        <v>0</v>
      </c>
      <c r="BR171" s="81">
        <v>4</v>
      </c>
      <c r="BS171" s="81">
        <v>0</v>
      </c>
      <c r="BT171"/>
      <c r="BU171" s="80">
        <v>44.131</v>
      </c>
      <c r="BV171" s="80">
        <v>0</v>
      </c>
      <c r="BW171" s="80">
        <v>0</v>
      </c>
      <c r="BX171" s="80">
        <v>0</v>
      </c>
      <c r="BY171" s="80">
        <v>6.9710000000000001</v>
      </c>
      <c r="BZ171" s="80">
        <v>0</v>
      </c>
      <c r="CA171" s="80">
        <v>0</v>
      </c>
      <c r="CB171" s="80">
        <v>0</v>
      </c>
      <c r="CC171" s="80">
        <v>0</v>
      </c>
    </row>
    <row r="172" spans="1:81">
      <c r="A172" s="80" t="s">
        <v>1931</v>
      </c>
      <c r="B172" s="80">
        <v>165</v>
      </c>
      <c r="C172" s="80">
        <v>12</v>
      </c>
      <c r="D172" s="80">
        <v>10</v>
      </c>
      <c r="E172" s="80">
        <v>2015</v>
      </c>
      <c r="F172" s="80" t="s">
        <v>91</v>
      </c>
      <c r="G172" s="80" t="s">
        <v>1919</v>
      </c>
      <c r="H172" s="80" t="s">
        <v>1920</v>
      </c>
      <c r="I172" s="177"/>
      <c r="J172" s="81">
        <v>69.166431271728328</v>
      </c>
      <c r="K172" s="81">
        <v>11.129590861199832</v>
      </c>
      <c r="L172" s="81">
        <v>0.55152283031423444</v>
      </c>
      <c r="M172" s="81">
        <v>320.75958056540327</v>
      </c>
      <c r="N172" s="81">
        <v>293.30536316663432</v>
      </c>
      <c r="O172" s="81">
        <v>56.816578146985599</v>
      </c>
      <c r="P172" s="81">
        <v>55.182774049169772</v>
      </c>
      <c r="Q172" s="81">
        <v>15.350421748514236</v>
      </c>
      <c r="R172" s="81">
        <v>0</v>
      </c>
      <c r="S172" s="81">
        <v>26.243323711550914</v>
      </c>
      <c r="T172" s="82"/>
      <c r="U172" s="81">
        <v>9316686</v>
      </c>
      <c r="V172" s="81">
        <v>5330</v>
      </c>
      <c r="W172" s="81">
        <v>5</v>
      </c>
      <c r="X172" s="81">
        <v>67479</v>
      </c>
      <c r="Y172" s="81">
        <v>110853</v>
      </c>
      <c r="Z172" s="81">
        <v>33010</v>
      </c>
      <c r="AA172" s="81">
        <v>10981</v>
      </c>
      <c r="AB172" s="81">
        <v>211271</v>
      </c>
      <c r="AC172" s="81">
        <v>0</v>
      </c>
      <c r="AD172" s="81">
        <v>26.243323711550914</v>
      </c>
      <c r="AE172" s="82"/>
      <c r="AF172" s="81">
        <v>93688332.293132991</v>
      </c>
      <c r="AG172" s="81">
        <v>9224977.3851632066</v>
      </c>
      <c r="AH172" s="81">
        <v>112405.66507670538</v>
      </c>
      <c r="AI172" s="81">
        <v>394819718.53129554</v>
      </c>
      <c r="AJ172" s="81">
        <v>418489211.45129383</v>
      </c>
      <c r="AK172" s="81">
        <v>0</v>
      </c>
      <c r="AL172" s="81">
        <v>0</v>
      </c>
      <c r="AM172" s="81">
        <v>28953804.301487442</v>
      </c>
      <c r="AN172" s="81">
        <v>0</v>
      </c>
      <c r="AO172" s="81">
        <v>0</v>
      </c>
      <c r="AP172" s="82"/>
      <c r="AQ172" s="81">
        <v>554</v>
      </c>
      <c r="AR172" s="81">
        <v>37</v>
      </c>
      <c r="AS172" s="81">
        <v>0</v>
      </c>
      <c r="AT172" s="81">
        <v>0</v>
      </c>
      <c r="AU172" s="81">
        <v>0</v>
      </c>
      <c r="AV172" s="81">
        <v>0</v>
      </c>
      <c r="AW172" s="81" t="s">
        <v>564</v>
      </c>
      <c r="AX172" s="82"/>
      <c r="AY172" s="81">
        <v>2112.3999999999996</v>
      </c>
      <c r="AZ172" s="81">
        <v>538.70000000000005</v>
      </c>
      <c r="BA172" s="81">
        <v>0</v>
      </c>
      <c r="BB172" s="81">
        <v>0</v>
      </c>
      <c r="BC172" s="81">
        <v>0</v>
      </c>
      <c r="BD172" s="81">
        <v>0</v>
      </c>
      <c r="BE172" s="81" t="s">
        <v>564</v>
      </c>
      <c r="BF172" s="82"/>
      <c r="BG172" s="81">
        <v>0</v>
      </c>
      <c r="BH172" s="81">
        <v>0</v>
      </c>
      <c r="BI172" s="81">
        <v>2.9329999999999998</v>
      </c>
      <c r="BJ172" s="81">
        <v>0</v>
      </c>
      <c r="BK172" s="81">
        <v>45.222000000000001</v>
      </c>
      <c r="BL172" s="81">
        <v>0</v>
      </c>
      <c r="BM172" s="82"/>
      <c r="BN172" s="81">
        <v>0</v>
      </c>
      <c r="BO172" s="81">
        <v>0</v>
      </c>
      <c r="BP172" s="81">
        <v>1</v>
      </c>
      <c r="BQ172" s="81">
        <v>0</v>
      </c>
      <c r="BR172" s="81">
        <v>4</v>
      </c>
      <c r="BS172" s="81">
        <v>0</v>
      </c>
      <c r="BT172"/>
      <c r="BU172" s="80">
        <v>42.088999999999999</v>
      </c>
      <c r="BV172" s="80">
        <v>0</v>
      </c>
      <c r="BW172" s="80">
        <v>0</v>
      </c>
      <c r="BX172" s="80">
        <v>3.0289999999999999</v>
      </c>
      <c r="BY172" s="80">
        <v>3.0369999999999999</v>
      </c>
      <c r="BZ172" s="80">
        <v>0</v>
      </c>
      <c r="CA172" s="80">
        <v>0</v>
      </c>
      <c r="CB172" s="80">
        <v>0</v>
      </c>
      <c r="CC172" s="80">
        <v>0</v>
      </c>
    </row>
    <row r="173" spans="1:81">
      <c r="A173" s="80" t="s">
        <v>1932</v>
      </c>
      <c r="B173" s="80">
        <v>166</v>
      </c>
      <c r="C173" s="80">
        <v>13</v>
      </c>
      <c r="D173" s="80">
        <v>10</v>
      </c>
      <c r="E173" s="80">
        <v>2016</v>
      </c>
      <c r="F173" s="80" t="s">
        <v>92</v>
      </c>
      <c r="G173" s="80" t="s">
        <v>1919</v>
      </c>
      <c r="H173" s="80" t="s">
        <v>1920</v>
      </c>
      <c r="I173" s="177"/>
      <c r="J173" s="81">
        <v>57.424964080170774</v>
      </c>
      <c r="K173" s="81">
        <v>11.463348842232023</v>
      </c>
      <c r="L173" s="81">
        <v>0.62324460950417748</v>
      </c>
      <c r="M173" s="81">
        <v>247.06757512164941</v>
      </c>
      <c r="N173" s="81">
        <v>282.79090957947875</v>
      </c>
      <c r="O173" s="81">
        <v>56.362969600363463</v>
      </c>
      <c r="P173" s="81">
        <v>53.941530911942095</v>
      </c>
      <c r="Q173" s="81">
        <v>15.052603351475394</v>
      </c>
      <c r="R173" s="81">
        <v>0</v>
      </c>
      <c r="S173" s="81">
        <v>32.280690837760353</v>
      </c>
      <c r="T173" s="82"/>
      <c r="U173" s="81">
        <v>9044680</v>
      </c>
      <c r="V173" s="81">
        <v>5330</v>
      </c>
      <c r="W173" s="81">
        <v>5</v>
      </c>
      <c r="X173" s="81">
        <v>67479</v>
      </c>
      <c r="Y173" s="81">
        <v>112677</v>
      </c>
      <c r="Z173" s="81">
        <v>33149</v>
      </c>
      <c r="AA173" s="81">
        <v>11102</v>
      </c>
      <c r="AB173" s="81">
        <v>213113</v>
      </c>
      <c r="AC173" s="81">
        <v>0</v>
      </c>
      <c r="AD173" s="81">
        <v>32.280690837760353</v>
      </c>
      <c r="AE173" s="82"/>
      <c r="AF173" s="81">
        <v>82628298.834381074</v>
      </c>
      <c r="AG173" s="81">
        <v>9068397.4459470809</v>
      </c>
      <c r="AH173" s="81">
        <v>96670.658971211771</v>
      </c>
      <c r="AI173" s="81">
        <v>381737175.83544862</v>
      </c>
      <c r="AJ173" s="81">
        <v>408170844.02125418</v>
      </c>
      <c r="AK173" s="81">
        <v>0</v>
      </c>
      <c r="AL173" s="81">
        <v>0</v>
      </c>
      <c r="AM173" s="81">
        <v>29228933.059455361</v>
      </c>
      <c r="AN173" s="81">
        <v>0</v>
      </c>
      <c r="AO173" s="81">
        <v>0</v>
      </c>
      <c r="AP173" s="82"/>
      <c r="AQ173" s="81">
        <v>606</v>
      </c>
      <c r="AR173" s="81">
        <v>45</v>
      </c>
      <c r="AS173" s="81">
        <v>0</v>
      </c>
      <c r="AT173" s="81">
        <v>0</v>
      </c>
      <c r="AU173" s="81">
        <v>0</v>
      </c>
      <c r="AV173" s="81">
        <v>0</v>
      </c>
      <c r="AW173" s="81" t="s">
        <v>564</v>
      </c>
      <c r="AX173" s="82"/>
      <c r="AY173" s="81">
        <v>2349.9</v>
      </c>
      <c r="AZ173" s="81">
        <v>627.4</v>
      </c>
      <c r="BA173" s="81">
        <v>0</v>
      </c>
      <c r="BB173" s="81">
        <v>0</v>
      </c>
      <c r="BC173" s="81">
        <v>0</v>
      </c>
      <c r="BD173" s="81">
        <v>0</v>
      </c>
      <c r="BE173" s="81" t="s">
        <v>564</v>
      </c>
      <c r="BF173" s="82"/>
      <c r="BG173" s="81">
        <v>0</v>
      </c>
      <c r="BH173" s="81">
        <v>0</v>
      </c>
      <c r="BI173" s="81">
        <v>0</v>
      </c>
      <c r="BJ173" s="81">
        <v>0</v>
      </c>
      <c r="BK173" s="81">
        <v>40.525999999999996</v>
      </c>
      <c r="BL173" s="81">
        <v>0</v>
      </c>
      <c r="BM173" s="82"/>
      <c r="BN173" s="81">
        <v>0</v>
      </c>
      <c r="BO173" s="81">
        <v>0</v>
      </c>
      <c r="BP173" s="81">
        <v>0</v>
      </c>
      <c r="BQ173" s="81">
        <v>0</v>
      </c>
      <c r="BR173" s="81">
        <v>4</v>
      </c>
      <c r="BS173" s="81">
        <v>0</v>
      </c>
      <c r="BT173"/>
      <c r="BU173" s="80">
        <v>40.526000000000003</v>
      </c>
      <c r="BV173" s="80">
        <v>0</v>
      </c>
      <c r="BW173" s="80">
        <v>0</v>
      </c>
      <c r="BX173" s="80">
        <v>0</v>
      </c>
      <c r="BY173" s="80">
        <v>0</v>
      </c>
      <c r="BZ173" s="80">
        <v>0</v>
      </c>
      <c r="CA173" s="80">
        <v>0</v>
      </c>
      <c r="CB173" s="80">
        <v>0</v>
      </c>
      <c r="CC173" s="80">
        <v>0</v>
      </c>
    </row>
    <row r="174" spans="1:81">
      <c r="A174" s="80" t="s">
        <v>1933</v>
      </c>
      <c r="B174" s="80">
        <v>167</v>
      </c>
      <c r="C174" s="80">
        <v>14</v>
      </c>
      <c r="D174" s="80">
        <v>10</v>
      </c>
      <c r="E174" s="80">
        <v>2017</v>
      </c>
      <c r="F174" s="80" t="s">
        <v>71</v>
      </c>
      <c r="G174" s="80" t="s">
        <v>1919</v>
      </c>
      <c r="H174" s="80" t="s">
        <v>1920</v>
      </c>
      <c r="I174" s="177"/>
      <c r="J174" s="81">
        <v>49.323024044303445</v>
      </c>
      <c r="K174" s="81">
        <v>11.727207138764227</v>
      </c>
      <c r="L174" s="81">
        <v>0.51330313006583472</v>
      </c>
      <c r="M174" s="81">
        <v>247.87123070944497</v>
      </c>
      <c r="N174" s="81">
        <v>292.42396114100546</v>
      </c>
      <c r="O174" s="81">
        <v>55.32116430459336</v>
      </c>
      <c r="P174" s="81">
        <v>53.271530406179053</v>
      </c>
      <c r="Q174" s="81">
        <v>14.660326621515585</v>
      </c>
      <c r="R174" s="81">
        <v>0</v>
      </c>
      <c r="S174" s="81">
        <v>33.793775773681865</v>
      </c>
      <c r="T174" s="82"/>
      <c r="U174" s="81">
        <v>8391592</v>
      </c>
      <c r="V174" s="81">
        <v>5330</v>
      </c>
      <c r="W174" s="81">
        <v>5</v>
      </c>
      <c r="X174" s="81">
        <v>67479</v>
      </c>
      <c r="Y174" s="81">
        <v>114209</v>
      </c>
      <c r="Z174" s="81">
        <v>33076</v>
      </c>
      <c r="AA174" s="81">
        <v>11034</v>
      </c>
      <c r="AB174" s="81">
        <v>214644</v>
      </c>
      <c r="AC174" s="81">
        <v>0</v>
      </c>
      <c r="AD174" s="81">
        <v>33.793775773681872</v>
      </c>
      <c r="AE174" s="82"/>
      <c r="AF174" s="81">
        <v>72929503.837064072</v>
      </c>
      <c r="AG174" s="81">
        <v>9483983.3175216746</v>
      </c>
      <c r="AH174" s="81">
        <v>108184.8883730473</v>
      </c>
      <c r="AI174" s="81">
        <v>399528944.15434009</v>
      </c>
      <c r="AJ174" s="81">
        <v>422294114.02870542</v>
      </c>
      <c r="AK174" s="81">
        <v>0</v>
      </c>
      <c r="AL174" s="81">
        <v>0</v>
      </c>
      <c r="AM174" s="81">
        <v>29484977.0576628</v>
      </c>
      <c r="AN174" s="81">
        <v>0</v>
      </c>
      <c r="AO174" s="81">
        <v>0</v>
      </c>
      <c r="AP174" s="82"/>
      <c r="AQ174" s="81">
        <v>636</v>
      </c>
      <c r="AR174" s="81">
        <v>50</v>
      </c>
      <c r="AS174" s="81">
        <v>0</v>
      </c>
      <c r="AT174" s="81">
        <v>0</v>
      </c>
      <c r="AU174" s="81">
        <v>0</v>
      </c>
      <c r="AV174" s="81">
        <v>0</v>
      </c>
      <c r="AW174" s="81" t="s">
        <v>564</v>
      </c>
      <c r="AX174" s="82"/>
      <c r="AY174" s="81">
        <v>2473.1</v>
      </c>
      <c r="AZ174" s="81">
        <v>707.09999999999991</v>
      </c>
      <c r="BA174" s="81">
        <v>0</v>
      </c>
      <c r="BB174" s="81">
        <v>0</v>
      </c>
      <c r="BC174" s="81">
        <v>0</v>
      </c>
      <c r="BD174" s="81">
        <v>0</v>
      </c>
      <c r="BE174" s="81" t="s">
        <v>564</v>
      </c>
      <c r="BF174" s="82"/>
      <c r="BG174" s="81">
        <v>0</v>
      </c>
      <c r="BH174" s="81">
        <v>0</v>
      </c>
      <c r="BI174" s="81">
        <v>0</v>
      </c>
      <c r="BJ174" s="81">
        <v>0</v>
      </c>
      <c r="BK174" s="81">
        <v>44.098999999999997</v>
      </c>
      <c r="BL174" s="81">
        <v>0</v>
      </c>
      <c r="BM174" s="82"/>
      <c r="BN174" s="81">
        <v>0</v>
      </c>
      <c r="BO174" s="81">
        <v>0</v>
      </c>
      <c r="BP174" s="81">
        <v>0</v>
      </c>
      <c r="BQ174" s="81">
        <v>0</v>
      </c>
      <c r="BR174" s="81">
        <v>4</v>
      </c>
      <c r="BS174" s="81">
        <v>0</v>
      </c>
      <c r="BT174"/>
      <c r="BU174" s="80">
        <v>37.926000000000002</v>
      </c>
      <c r="BV174" s="80">
        <v>0</v>
      </c>
      <c r="BW174" s="80">
        <v>0</v>
      </c>
      <c r="BX174" s="80">
        <v>3.0169999999999999</v>
      </c>
      <c r="BY174" s="80">
        <v>3.1560000000000001</v>
      </c>
      <c r="BZ174" s="80">
        <v>0</v>
      </c>
      <c r="CA174" s="80">
        <v>0</v>
      </c>
      <c r="CB174" s="80">
        <v>0</v>
      </c>
      <c r="CC174" s="80">
        <v>0</v>
      </c>
    </row>
    <row r="175" spans="1:81">
      <c r="A175" s="80" t="s">
        <v>1934</v>
      </c>
      <c r="B175" s="80">
        <v>168</v>
      </c>
      <c r="C175" s="80">
        <v>15</v>
      </c>
      <c r="D175" s="80">
        <v>10</v>
      </c>
      <c r="E175" s="80">
        <v>2018</v>
      </c>
      <c r="F175" s="80" t="s">
        <v>93</v>
      </c>
      <c r="G175" s="80" t="s">
        <v>1919</v>
      </c>
      <c r="H175" s="80" t="s">
        <v>1920</v>
      </c>
      <c r="I175" s="177"/>
      <c r="J175" s="81">
        <v>48.845825705954091</v>
      </c>
      <c r="K175" s="81">
        <v>11.025008848111215</v>
      </c>
      <c r="L175" s="81">
        <v>0.47969719431641611</v>
      </c>
      <c r="M175" s="81">
        <v>245.98121651490467</v>
      </c>
      <c r="N175" s="81">
        <v>282.43786650586293</v>
      </c>
      <c r="O175" s="81">
        <v>54.312981708822932</v>
      </c>
      <c r="P175" s="81">
        <v>52.898989158708048</v>
      </c>
      <c r="Q175" s="81">
        <v>13.687831042839877</v>
      </c>
      <c r="R175" s="81">
        <v>0</v>
      </c>
      <c r="S175" s="81">
        <v>34.176426798709088</v>
      </c>
      <c r="T175" s="82"/>
      <c r="U175" s="81">
        <v>8396107</v>
      </c>
      <c r="V175" s="81">
        <v>5330</v>
      </c>
      <c r="W175" s="81">
        <v>5</v>
      </c>
      <c r="X175" s="81">
        <v>67479</v>
      </c>
      <c r="Y175" s="81">
        <v>115944</v>
      </c>
      <c r="Z175" s="81">
        <v>33095</v>
      </c>
      <c r="AA175" s="81">
        <v>11067</v>
      </c>
      <c r="AB175" s="81">
        <v>215966</v>
      </c>
      <c r="AC175" s="81">
        <v>0</v>
      </c>
      <c r="AD175" s="81">
        <v>34.176426798709088</v>
      </c>
      <c r="AE175" s="82"/>
      <c r="AF175" s="81">
        <v>70971878.408040047</v>
      </c>
      <c r="AG175" s="81">
        <v>8411611.3408615645</v>
      </c>
      <c r="AH175" s="81">
        <v>103047.9684932705</v>
      </c>
      <c r="AI175" s="81">
        <v>382591418.22422051</v>
      </c>
      <c r="AJ175" s="81">
        <v>419358040.43857682</v>
      </c>
      <c r="AK175" s="81">
        <v>0</v>
      </c>
      <c r="AL175" s="81">
        <v>0</v>
      </c>
      <c r="AM175" s="81">
        <v>29727959.775951959</v>
      </c>
      <c r="AN175" s="81">
        <v>0</v>
      </c>
      <c r="AO175" s="81">
        <v>0</v>
      </c>
      <c r="AP175" s="82"/>
      <c r="AQ175" s="81">
        <v>668</v>
      </c>
      <c r="AR175" s="81">
        <v>56</v>
      </c>
      <c r="AS175" s="81">
        <v>0</v>
      </c>
      <c r="AT175" s="81">
        <v>0</v>
      </c>
      <c r="AU175" s="81">
        <v>0</v>
      </c>
      <c r="AV175" s="81">
        <v>0</v>
      </c>
      <c r="AW175" s="81" t="s">
        <v>564</v>
      </c>
      <c r="AX175" s="82"/>
      <c r="AY175" s="81">
        <v>2606.8000000000011</v>
      </c>
      <c r="AZ175" s="81">
        <v>774</v>
      </c>
      <c r="BA175" s="81">
        <v>0</v>
      </c>
      <c r="BB175" s="81">
        <v>0</v>
      </c>
      <c r="BC175" s="81">
        <v>0</v>
      </c>
      <c r="BD175" s="81">
        <v>0</v>
      </c>
      <c r="BE175" s="81" t="s">
        <v>564</v>
      </c>
      <c r="BF175" s="82"/>
      <c r="BG175" s="81">
        <v>0</v>
      </c>
      <c r="BH175" s="81">
        <v>0</v>
      </c>
      <c r="BI175" s="81">
        <v>0</v>
      </c>
      <c r="BJ175" s="81">
        <v>0</v>
      </c>
      <c r="BK175" s="81">
        <v>43.728000000000002</v>
      </c>
      <c r="BL175" s="81">
        <v>0</v>
      </c>
      <c r="BM175" s="82"/>
      <c r="BN175" s="81">
        <v>0</v>
      </c>
      <c r="BO175" s="81">
        <v>0</v>
      </c>
      <c r="BP175" s="81">
        <v>0</v>
      </c>
      <c r="BQ175" s="81">
        <v>0</v>
      </c>
      <c r="BR175" s="81">
        <v>4</v>
      </c>
      <c r="BS175" s="81">
        <v>0</v>
      </c>
      <c r="BT175"/>
      <c r="BU175" s="80">
        <v>37.357999999999997</v>
      </c>
      <c r="BV175" s="80">
        <v>0</v>
      </c>
      <c r="BW175" s="80">
        <v>0</v>
      </c>
      <c r="BX175" s="80">
        <v>3.0840000000000001</v>
      </c>
      <c r="BY175" s="80">
        <v>3.286</v>
      </c>
      <c r="BZ175" s="80">
        <v>0</v>
      </c>
      <c r="CA175" s="80">
        <v>0</v>
      </c>
      <c r="CB175" s="80">
        <v>0</v>
      </c>
      <c r="CC175" s="80">
        <v>0</v>
      </c>
    </row>
    <row r="176" spans="1:81">
      <c r="A176" s="80" t="s">
        <v>1935</v>
      </c>
      <c r="B176" s="80">
        <v>169</v>
      </c>
      <c r="C176" s="80">
        <v>16</v>
      </c>
      <c r="D176" s="80">
        <v>10</v>
      </c>
      <c r="E176" s="80">
        <v>2019</v>
      </c>
      <c r="F176" s="80" t="s">
        <v>73</v>
      </c>
      <c r="G176" s="80" t="s">
        <v>1919</v>
      </c>
      <c r="H176" s="80" t="s">
        <v>1920</v>
      </c>
      <c r="I176" s="177"/>
      <c r="J176" s="81">
        <v>45.070733202754312</v>
      </c>
      <c r="K176" s="81">
        <v>9.9838227882269468</v>
      </c>
      <c r="L176" s="81">
        <v>0.48638298407827163</v>
      </c>
      <c r="M176" s="81">
        <v>237.997792085535</v>
      </c>
      <c r="N176" s="81">
        <v>267.46805721812393</v>
      </c>
      <c r="O176" s="81">
        <v>52.508629384265191</v>
      </c>
      <c r="P176" s="81">
        <v>51.756796980732283</v>
      </c>
      <c r="Q176" s="81">
        <v>13.399816896140223</v>
      </c>
      <c r="R176" s="81">
        <v>0</v>
      </c>
      <c r="S176" s="81">
        <v>36.066494563605929</v>
      </c>
      <c r="T176" s="82"/>
      <c r="U176" s="81">
        <v>8100757</v>
      </c>
      <c r="V176" s="81">
        <v>5330</v>
      </c>
      <c r="W176" s="81">
        <v>5</v>
      </c>
      <c r="X176" s="81">
        <v>67479</v>
      </c>
      <c r="Y176" s="81">
        <v>117228</v>
      </c>
      <c r="Z176" s="81">
        <v>32874</v>
      </c>
      <c r="AA176" s="81">
        <v>10747</v>
      </c>
      <c r="AB176" s="81">
        <v>217146</v>
      </c>
      <c r="AC176" s="81">
        <v>0</v>
      </c>
      <c r="AD176" s="81">
        <v>36.066494563605929</v>
      </c>
      <c r="AE176" s="82"/>
      <c r="AF176" s="81">
        <v>68893263.543222278</v>
      </c>
      <c r="AG176" s="81">
        <v>8113273.7767536864</v>
      </c>
      <c r="AH176" s="81">
        <v>109537.4763466133</v>
      </c>
      <c r="AI176" s="81">
        <v>386292740.69252813</v>
      </c>
      <c r="AJ176" s="81">
        <v>398335296.33693588</v>
      </c>
      <c r="AK176" s="81">
        <v>0</v>
      </c>
      <c r="AL176" s="81">
        <v>0</v>
      </c>
      <c r="AM176" s="81">
        <v>29573650.525787201</v>
      </c>
      <c r="AN176" s="81">
        <v>0</v>
      </c>
      <c r="AO176" s="81">
        <v>0</v>
      </c>
      <c r="AP176" s="82"/>
      <c r="AQ176" s="81">
        <v>692</v>
      </c>
      <c r="AR176" s="81">
        <v>60</v>
      </c>
      <c r="AS176" s="81">
        <v>0</v>
      </c>
      <c r="AT176" s="81">
        <v>0</v>
      </c>
      <c r="AU176" s="81">
        <v>0</v>
      </c>
      <c r="AV176" s="81">
        <v>0</v>
      </c>
      <c r="AW176" s="81" t="s">
        <v>564</v>
      </c>
      <c r="AX176" s="82"/>
      <c r="AY176" s="81">
        <v>2716.599999999999</v>
      </c>
      <c r="AZ176" s="81">
        <v>829.50000000000023</v>
      </c>
      <c r="BA176" s="81">
        <v>0</v>
      </c>
      <c r="BB176" s="81">
        <v>0</v>
      </c>
      <c r="BC176" s="81">
        <v>0</v>
      </c>
      <c r="BD176" s="81">
        <v>0</v>
      </c>
      <c r="BE176" s="81" t="s">
        <v>564</v>
      </c>
      <c r="BF176" s="82"/>
      <c r="BG176" s="81">
        <v>0</v>
      </c>
      <c r="BH176" s="81">
        <v>0</v>
      </c>
      <c r="BI176" s="81">
        <v>4.6280000000000001</v>
      </c>
      <c r="BJ176" s="81">
        <v>0</v>
      </c>
      <c r="BK176" s="81">
        <v>44.243000000000002</v>
      </c>
      <c r="BL176" s="81">
        <v>0</v>
      </c>
      <c r="BM176" s="82"/>
      <c r="BN176" s="81">
        <v>0</v>
      </c>
      <c r="BO176" s="81">
        <v>0</v>
      </c>
      <c r="BP176" s="81">
        <v>1</v>
      </c>
      <c r="BQ176" s="81">
        <v>0</v>
      </c>
      <c r="BR176" s="81">
        <v>4</v>
      </c>
      <c r="BS176" s="81">
        <v>0</v>
      </c>
      <c r="BT176"/>
      <c r="BU176" s="80">
        <v>42.438000000000002</v>
      </c>
      <c r="BV176" s="80">
        <v>0</v>
      </c>
      <c r="BW176" s="80">
        <v>0</v>
      </c>
      <c r="BX176" s="80">
        <v>3.1469999999999998</v>
      </c>
      <c r="BY176" s="80">
        <v>3.286</v>
      </c>
      <c r="BZ176" s="80">
        <v>0</v>
      </c>
      <c r="CA176" s="80">
        <v>0</v>
      </c>
      <c r="CB176" s="80">
        <v>0</v>
      </c>
      <c r="CC176" s="80">
        <v>0</v>
      </c>
    </row>
    <row r="177" spans="1:81">
      <c r="A177" s="80" t="s">
        <v>1936</v>
      </c>
      <c r="B177" s="80">
        <v>170</v>
      </c>
      <c r="C177" s="80">
        <v>17</v>
      </c>
      <c r="D177" s="80">
        <v>10</v>
      </c>
      <c r="E177" s="80">
        <v>2020</v>
      </c>
      <c r="F177" s="80" t="s">
        <v>218</v>
      </c>
      <c r="G177" s="80" t="s">
        <v>1919</v>
      </c>
      <c r="H177" s="80" t="s">
        <v>1920</v>
      </c>
      <c r="I177" s="177"/>
      <c r="J177" s="81">
        <v>43.488352873207177</v>
      </c>
      <c r="K177" s="81">
        <v>10.279839433566131</v>
      </c>
      <c r="L177" s="81">
        <v>0.71313550959172978</v>
      </c>
      <c r="M177" s="81">
        <v>206.07987290882591</v>
      </c>
      <c r="N177" s="81">
        <v>268.63568143947845</v>
      </c>
      <c r="O177" s="81">
        <v>45.905629585712688</v>
      </c>
      <c r="P177" s="81">
        <v>48.261996664780355</v>
      </c>
      <c r="Q177" s="81">
        <v>12.767590243787703</v>
      </c>
      <c r="R177" s="81">
        <v>0</v>
      </c>
      <c r="S177" s="81">
        <v>31.99462352358459</v>
      </c>
      <c r="T177" s="82"/>
      <c r="U177" s="81">
        <v>8584652</v>
      </c>
      <c r="V177" s="81">
        <v>5440</v>
      </c>
      <c r="W177" s="81">
        <v>9</v>
      </c>
      <c r="X177" s="81">
        <v>66950</v>
      </c>
      <c r="Y177" s="81">
        <v>117153</v>
      </c>
      <c r="Z177" s="81">
        <v>32803</v>
      </c>
      <c r="AA177" s="81">
        <v>10888</v>
      </c>
      <c r="AB177" s="81">
        <v>216535</v>
      </c>
      <c r="AC177" s="81">
        <v>0</v>
      </c>
      <c r="AD177" s="81">
        <v>31.99462352358459</v>
      </c>
      <c r="AE177" s="82"/>
      <c r="AF177" s="81">
        <v>68393042.355779752</v>
      </c>
      <c r="AG177" s="81">
        <v>7864747.1675171144</v>
      </c>
      <c r="AH177" s="81">
        <v>166823.29148625256</v>
      </c>
      <c r="AI177" s="81">
        <v>339677277.87070459</v>
      </c>
      <c r="AJ177" s="81">
        <v>398986771.62472588</v>
      </c>
      <c r="AK177" s="81"/>
      <c r="AL177" s="81"/>
      <c r="AM177" s="81">
        <v>28260223.254026923</v>
      </c>
      <c r="AN177" s="81"/>
      <c r="AO177" s="81"/>
      <c r="AP177" s="82"/>
      <c r="AQ177" s="81">
        <v>734</v>
      </c>
      <c r="AR177" s="81">
        <v>61</v>
      </c>
      <c r="AS177" s="81">
        <v>0</v>
      </c>
      <c r="AT177" s="81">
        <v>0</v>
      </c>
      <c r="AU177" s="81">
        <v>0</v>
      </c>
      <c r="AV177" s="81">
        <v>0</v>
      </c>
      <c r="AW177" s="81">
        <v>0</v>
      </c>
      <c r="AX177" s="82"/>
      <c r="AY177" s="81">
        <v>2896.3000000000011</v>
      </c>
      <c r="AZ177" s="81">
        <v>839.80000000000007</v>
      </c>
      <c r="BA177" s="81">
        <v>0</v>
      </c>
      <c r="BB177" s="81">
        <v>0</v>
      </c>
      <c r="BC177" s="81">
        <v>0</v>
      </c>
      <c r="BD177" s="81">
        <v>0</v>
      </c>
      <c r="BE177" s="81">
        <v>0</v>
      </c>
      <c r="BF177" s="82"/>
      <c r="BG177" s="81">
        <v>0</v>
      </c>
      <c r="BH177" s="81">
        <v>0</v>
      </c>
      <c r="BI177" s="81">
        <v>0</v>
      </c>
      <c r="BJ177" s="81">
        <v>0</v>
      </c>
      <c r="BK177" s="81">
        <v>43.579000000000001</v>
      </c>
      <c r="BL177" s="81">
        <v>0</v>
      </c>
      <c r="BM177" s="82"/>
      <c r="BN177" s="81">
        <v>0</v>
      </c>
      <c r="BO177" s="81">
        <v>0</v>
      </c>
      <c r="BP177" s="81">
        <v>0</v>
      </c>
      <c r="BQ177" s="81">
        <v>0</v>
      </c>
      <c r="BR177" s="81">
        <v>4</v>
      </c>
      <c r="BS177" s="81">
        <v>0</v>
      </c>
      <c r="BT177"/>
      <c r="BU177" s="80">
        <v>37.146000000000001</v>
      </c>
      <c r="BV177" s="80">
        <v>0</v>
      </c>
      <c r="BW177" s="80">
        <v>0</v>
      </c>
      <c r="BX177" s="80">
        <v>3.1469999999999998</v>
      </c>
      <c r="BY177" s="80">
        <v>3.286</v>
      </c>
      <c r="BZ177" s="80">
        <v>0</v>
      </c>
      <c r="CA177" s="80">
        <v>0</v>
      </c>
      <c r="CB177" s="80">
        <v>0</v>
      </c>
      <c r="CC177" s="80">
        <v>0</v>
      </c>
    </row>
    <row r="178" spans="1:81">
      <c r="A178" s="80" t="s">
        <v>1937</v>
      </c>
      <c r="B178" s="80">
        <v>170</v>
      </c>
      <c r="C178" s="80">
        <v>18</v>
      </c>
      <c r="D178" s="80">
        <v>10</v>
      </c>
      <c r="E178" s="80">
        <v>2021</v>
      </c>
      <c r="F178" s="80" t="s">
        <v>75</v>
      </c>
      <c r="G178" s="174" t="s">
        <v>1919</v>
      </c>
      <c r="H178" s="80" t="s">
        <v>1920</v>
      </c>
      <c r="I178" s="177"/>
      <c r="J178" s="81">
        <v>42.876140011592369</v>
      </c>
      <c r="K178" s="81">
        <v>11.773974206729438</v>
      </c>
      <c r="L178" s="81">
        <v>0.76652186365632313</v>
      </c>
      <c r="M178" s="81">
        <v>224.64605600917236</v>
      </c>
      <c r="N178" s="81">
        <v>257.25886218648071</v>
      </c>
      <c r="O178" s="81">
        <v>44.55093487256373</v>
      </c>
      <c r="P178" s="81">
        <v>48.966429765612574</v>
      </c>
      <c r="Q178" s="81">
        <v>12.861618269220388</v>
      </c>
      <c r="R178" s="81">
        <v>0</v>
      </c>
      <c r="S178" s="81">
        <v>30.463629840238731</v>
      </c>
      <c r="T178" s="82"/>
      <c r="U178" s="81">
        <v>8349689</v>
      </c>
      <c r="V178" s="81">
        <v>5440</v>
      </c>
      <c r="W178" s="81">
        <v>9</v>
      </c>
      <c r="X178" s="81">
        <v>66950</v>
      </c>
      <c r="Y178" s="81">
        <v>117089</v>
      </c>
      <c r="Z178" s="81">
        <v>32780</v>
      </c>
      <c r="AA178" s="81">
        <v>10773</v>
      </c>
      <c r="AB178" s="81">
        <v>215543</v>
      </c>
      <c r="AC178" s="81">
        <v>0</v>
      </c>
      <c r="AD178" s="81">
        <v>30.463629840238731</v>
      </c>
      <c r="AE178" s="82"/>
      <c r="AF178" s="81">
        <v>66331456.431064494</v>
      </c>
      <c r="AG178" s="81">
        <v>9027069.8800680991</v>
      </c>
      <c r="AH178" s="81">
        <v>170611.73457940697</v>
      </c>
      <c r="AI178" s="81">
        <v>365986763.17005008</v>
      </c>
      <c r="AJ178" s="81">
        <v>371398732.21233851</v>
      </c>
      <c r="AK178" s="81">
        <v>0</v>
      </c>
      <c r="AL178" s="81">
        <v>0</v>
      </c>
      <c r="AM178" s="81">
        <v>28293012.169757266</v>
      </c>
      <c r="AN178" s="81">
        <v>0</v>
      </c>
      <c r="AO178" s="81">
        <v>0</v>
      </c>
      <c r="AP178" s="82"/>
      <c r="AQ178" s="81">
        <v>788</v>
      </c>
      <c r="AR178" s="81">
        <v>61</v>
      </c>
      <c r="AS178" s="81">
        <v>0</v>
      </c>
      <c r="AT178" s="81">
        <v>0</v>
      </c>
      <c r="AU178" s="81">
        <v>0</v>
      </c>
      <c r="AV178" s="81">
        <v>0</v>
      </c>
      <c r="AW178" s="81"/>
      <c r="AX178" s="82"/>
      <c r="AY178" s="81">
        <v>3140.9000000000019</v>
      </c>
      <c r="AZ178" s="81">
        <v>839.80000000000007</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1938</v>
      </c>
      <c r="B179" s="80">
        <v>170</v>
      </c>
      <c r="C179" s="80">
        <v>19</v>
      </c>
      <c r="D179" s="80">
        <v>10</v>
      </c>
      <c r="E179" s="80">
        <v>2022</v>
      </c>
      <c r="F179" s="80" t="s">
        <v>568</v>
      </c>
      <c r="G179" s="174" t="s">
        <v>1919</v>
      </c>
      <c r="H179" s="80" t="s">
        <v>1920</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842</v>
      </c>
      <c r="AR179" s="81">
        <v>61</v>
      </c>
      <c r="AS179" s="81">
        <v>0</v>
      </c>
      <c r="AT179" s="81">
        <v>0</v>
      </c>
      <c r="AU179" s="81">
        <v>0</v>
      </c>
      <c r="AV179" s="81">
        <v>0</v>
      </c>
      <c r="AW179" s="81"/>
      <c r="AX179" s="82"/>
      <c r="AY179" s="81">
        <v>3358.5000000000018</v>
      </c>
      <c r="AZ179" s="81">
        <v>839.80000000000007</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1939</v>
      </c>
      <c r="B180" s="80">
        <v>171</v>
      </c>
      <c r="C180" s="80">
        <v>1</v>
      </c>
      <c r="D180" s="80">
        <v>11</v>
      </c>
      <c r="E180" s="80">
        <v>1990</v>
      </c>
      <c r="F180" s="80" t="s">
        <v>562</v>
      </c>
      <c r="G180" s="80" t="s">
        <v>1940</v>
      </c>
      <c r="H180" s="80" t="s">
        <v>1941</v>
      </c>
      <c r="I180" s="177"/>
      <c r="J180" s="81">
        <v>502.9920075855926</v>
      </c>
      <c r="K180" s="81">
        <v>15.875240202197807</v>
      </c>
      <c r="L180" s="81">
        <v>8.8313842598733885</v>
      </c>
      <c r="M180" s="81">
        <v>106.14632684461425</v>
      </c>
      <c r="N180" s="81">
        <v>150.09900939939826</v>
      </c>
      <c r="O180" s="81">
        <v>180.24286964842744</v>
      </c>
      <c r="P180" s="81">
        <v>190.37845161710558</v>
      </c>
      <c r="Q180" s="81">
        <v>10.793760114020348</v>
      </c>
      <c r="R180" s="81">
        <v>0</v>
      </c>
      <c r="S180" s="81">
        <v>11.464829118567435</v>
      </c>
      <c r="T180" s="82"/>
      <c r="U180" s="81">
        <v>97412586</v>
      </c>
      <c r="V180" s="81">
        <v>5597</v>
      </c>
      <c r="W180" s="81">
        <v>121</v>
      </c>
      <c r="X180" s="81">
        <v>42202</v>
      </c>
      <c r="Y180" s="81">
        <v>52498</v>
      </c>
      <c r="Z180" s="81">
        <v>74136</v>
      </c>
      <c r="AA180" s="81">
        <v>46226</v>
      </c>
      <c r="AB180" s="81">
        <v>175254</v>
      </c>
      <c r="AC180" s="81">
        <v>0</v>
      </c>
      <c r="AD180" s="81">
        <v>11.464829118567435</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1942</v>
      </c>
      <c r="B181" s="80">
        <v>172</v>
      </c>
      <c r="C181" s="80">
        <v>2</v>
      </c>
      <c r="D181" s="80">
        <v>11</v>
      </c>
      <c r="E181" s="80">
        <v>2005</v>
      </c>
      <c r="F181" s="80" t="s">
        <v>565</v>
      </c>
      <c r="G181" s="80" t="s">
        <v>1940</v>
      </c>
      <c r="H181" s="80" t="s">
        <v>1941</v>
      </c>
      <c r="I181" s="177"/>
      <c r="J181" s="81">
        <v>599.08895687156109</v>
      </c>
      <c r="K181" s="81">
        <v>10.887920766693753</v>
      </c>
      <c r="L181" s="81">
        <v>10.402437525939112</v>
      </c>
      <c r="M181" s="81">
        <v>219.07776548626865</v>
      </c>
      <c r="N181" s="81">
        <v>241.29808542979333</v>
      </c>
      <c r="O181" s="81">
        <v>283.61476351402354</v>
      </c>
      <c r="P181" s="81">
        <v>190.60646160852909</v>
      </c>
      <c r="Q181" s="81">
        <v>11.611400672687033</v>
      </c>
      <c r="R181" s="81">
        <v>0</v>
      </c>
      <c r="S181" s="81">
        <v>26.375273760000006</v>
      </c>
      <c r="T181" s="82"/>
      <c r="U181" s="81">
        <v>106394316</v>
      </c>
      <c r="V181" s="81">
        <v>4834</v>
      </c>
      <c r="W181" s="81">
        <v>133</v>
      </c>
      <c r="X181" s="81">
        <v>47673</v>
      </c>
      <c r="Y181" s="81">
        <v>70555</v>
      </c>
      <c r="Z181" s="81">
        <v>134991</v>
      </c>
      <c r="AA181" s="81">
        <v>37904</v>
      </c>
      <c r="AB181" s="81">
        <v>197088</v>
      </c>
      <c r="AC181" s="81">
        <v>0</v>
      </c>
      <c r="AD181" s="81">
        <v>26.375273760000006</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1943</v>
      </c>
      <c r="B182" s="80">
        <v>173</v>
      </c>
      <c r="C182" s="80">
        <v>3</v>
      </c>
      <c r="D182" s="80">
        <v>11</v>
      </c>
      <c r="E182" s="80">
        <v>2006</v>
      </c>
      <c r="F182" s="80" t="s">
        <v>566</v>
      </c>
      <c r="G182" s="80" t="s">
        <v>1940</v>
      </c>
      <c r="H182" s="80" t="s">
        <v>1941</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1944</v>
      </c>
      <c r="B183" s="80">
        <v>174</v>
      </c>
      <c r="C183" s="80">
        <v>4</v>
      </c>
      <c r="D183" s="80">
        <v>11</v>
      </c>
      <c r="E183" s="80">
        <v>2007</v>
      </c>
      <c r="F183" s="80" t="s">
        <v>567</v>
      </c>
      <c r="G183" s="80" t="s">
        <v>1940</v>
      </c>
      <c r="H183" s="80" t="s">
        <v>1941</v>
      </c>
      <c r="I183" s="177"/>
      <c r="J183" s="81">
        <v>612.91745622509507</v>
      </c>
      <c r="K183" s="81">
        <v>11.235260332633297</v>
      </c>
      <c r="L183" s="81">
        <v>5.3898463021159424</v>
      </c>
      <c r="M183" s="81">
        <v>244.34532406372787</v>
      </c>
      <c r="N183" s="81">
        <v>244.93611764605447</v>
      </c>
      <c r="O183" s="81">
        <v>275.78295240146656</v>
      </c>
      <c r="P183" s="81">
        <v>190.03334348617102</v>
      </c>
      <c r="Q183" s="81">
        <v>12.356987450175311</v>
      </c>
      <c r="R183" s="81">
        <v>0</v>
      </c>
      <c r="S183" s="81">
        <v>16.662884004999999</v>
      </c>
      <c r="T183" s="82"/>
      <c r="U183" s="81">
        <v>109788594</v>
      </c>
      <c r="V183" s="81">
        <v>4798</v>
      </c>
      <c r="W183" s="81">
        <v>128</v>
      </c>
      <c r="X183" s="81">
        <v>56981</v>
      </c>
      <c r="Y183" s="81">
        <v>72821</v>
      </c>
      <c r="Z183" s="81">
        <v>136455</v>
      </c>
      <c r="AA183" s="81">
        <v>37214</v>
      </c>
      <c r="AB183" s="81">
        <v>198651</v>
      </c>
      <c r="AC183" s="81">
        <v>0</v>
      </c>
      <c r="AD183" s="81">
        <v>16.662884004999999</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1945</v>
      </c>
      <c r="B184" s="80">
        <v>175</v>
      </c>
      <c r="C184" s="80">
        <v>5</v>
      </c>
      <c r="D184" s="80">
        <v>11</v>
      </c>
      <c r="E184" s="80">
        <v>2008</v>
      </c>
      <c r="F184" s="80" t="s">
        <v>84</v>
      </c>
      <c r="G184" s="80" t="s">
        <v>1940</v>
      </c>
      <c r="H184" s="80" t="s">
        <v>1941</v>
      </c>
      <c r="I184" s="177"/>
      <c r="J184" s="81">
        <v>652.93838247222777</v>
      </c>
      <c r="K184" s="81">
        <v>8.3935584531213792</v>
      </c>
      <c r="L184" s="81">
        <v>4.7501708083685976</v>
      </c>
      <c r="M184" s="81">
        <v>259.04445856728427</v>
      </c>
      <c r="N184" s="81">
        <v>256.27953112635032</v>
      </c>
      <c r="O184" s="81">
        <v>268.92894602548427</v>
      </c>
      <c r="P184" s="81">
        <v>183.76226307031376</v>
      </c>
      <c r="Q184" s="81">
        <v>12.207707112924551</v>
      </c>
      <c r="R184" s="81">
        <v>0</v>
      </c>
      <c r="S184" s="81">
        <v>24.055775019920006</v>
      </c>
      <c r="T184" s="82"/>
      <c r="U184" s="81">
        <v>122648542</v>
      </c>
      <c r="V184" s="81">
        <v>4798</v>
      </c>
      <c r="W184" s="81">
        <v>128</v>
      </c>
      <c r="X184" s="81">
        <v>56981</v>
      </c>
      <c r="Y184" s="81">
        <v>73733</v>
      </c>
      <c r="Z184" s="81">
        <v>137734</v>
      </c>
      <c r="AA184" s="81">
        <v>36027</v>
      </c>
      <c r="AB184" s="81">
        <v>199476</v>
      </c>
      <c r="AC184" s="81">
        <v>0</v>
      </c>
      <c r="AD184" s="81">
        <v>24.055775019920006</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1946</v>
      </c>
      <c r="B185" s="80">
        <v>176</v>
      </c>
      <c r="C185" s="80">
        <v>6</v>
      </c>
      <c r="D185" s="80">
        <v>11</v>
      </c>
      <c r="E185" s="80">
        <v>2009</v>
      </c>
      <c r="F185" s="80" t="s">
        <v>85</v>
      </c>
      <c r="G185" s="80" t="s">
        <v>1940</v>
      </c>
      <c r="H185" s="80" t="s">
        <v>1941</v>
      </c>
      <c r="I185" s="177"/>
      <c r="J185" s="81">
        <v>567.41447649576776</v>
      </c>
      <c r="K185" s="81">
        <v>8.6983189726093695</v>
      </c>
      <c r="L185" s="81">
        <v>8.4332935255081498</v>
      </c>
      <c r="M185" s="81">
        <v>270.77521786791459</v>
      </c>
      <c r="N185" s="81">
        <v>229.87985556157543</v>
      </c>
      <c r="O185" s="81">
        <v>274.58218314662332</v>
      </c>
      <c r="P185" s="81">
        <v>175.71941441762911</v>
      </c>
      <c r="Q185" s="81">
        <v>11.649149852370469</v>
      </c>
      <c r="R185" s="81">
        <v>0</v>
      </c>
      <c r="S185" s="81">
        <v>18.592882664320001</v>
      </c>
      <c r="T185" s="82"/>
      <c r="U185" s="81">
        <v>95992164</v>
      </c>
      <c r="V185" s="81">
        <v>5256</v>
      </c>
      <c r="W185" s="81">
        <v>329</v>
      </c>
      <c r="X185" s="81">
        <v>63728</v>
      </c>
      <c r="Y185" s="81">
        <v>74582</v>
      </c>
      <c r="Z185" s="81">
        <v>138808</v>
      </c>
      <c r="AA185" s="81">
        <v>35367</v>
      </c>
      <c r="AB185" s="81">
        <v>199820</v>
      </c>
      <c r="AC185" s="81">
        <v>0</v>
      </c>
      <c r="AD185" s="81">
        <v>18.592882664320001</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350.92553999999996</v>
      </c>
      <c r="BJ185" s="81">
        <v>0</v>
      </c>
      <c r="BK185" s="81">
        <v>43.707999999999998</v>
      </c>
      <c r="BL185" s="81">
        <v>0</v>
      </c>
      <c r="BM185" s="82"/>
      <c r="BN185" s="81">
        <v>0</v>
      </c>
      <c r="BO185" s="81">
        <v>0</v>
      </c>
      <c r="BP185" s="81">
        <v>41</v>
      </c>
      <c r="BQ185" s="81">
        <v>0</v>
      </c>
      <c r="BR185" s="81">
        <v>6</v>
      </c>
      <c r="BS185" s="81">
        <v>0</v>
      </c>
      <c r="BT185"/>
      <c r="BU185" s="80"/>
      <c r="BV185" s="80"/>
      <c r="BW185" s="80"/>
      <c r="BX185" s="80"/>
      <c r="BY185" s="80"/>
      <c r="BZ185" s="80"/>
      <c r="CA185" s="80"/>
      <c r="CB185" s="80"/>
      <c r="CC185" s="80"/>
    </row>
    <row r="186" spans="1:81">
      <c r="A186" s="80" t="s">
        <v>1947</v>
      </c>
      <c r="B186" s="80">
        <v>177</v>
      </c>
      <c r="C186" s="80">
        <v>7</v>
      </c>
      <c r="D186" s="80">
        <v>11</v>
      </c>
      <c r="E186" s="80">
        <v>2010</v>
      </c>
      <c r="F186" s="80" t="s">
        <v>86</v>
      </c>
      <c r="G186" s="80" t="s">
        <v>1940</v>
      </c>
      <c r="H186" s="80" t="s">
        <v>1941</v>
      </c>
      <c r="I186" s="177"/>
      <c r="J186" s="81">
        <v>562.50205614147217</v>
      </c>
      <c r="K186" s="81">
        <v>9.2754794348561891</v>
      </c>
      <c r="L186" s="81">
        <v>8.104779626880168</v>
      </c>
      <c r="M186" s="81">
        <v>280.31276019669963</v>
      </c>
      <c r="N186" s="81">
        <v>248.11374544334609</v>
      </c>
      <c r="O186" s="81">
        <v>276.10812820665802</v>
      </c>
      <c r="P186" s="81">
        <v>177.41753352977798</v>
      </c>
      <c r="Q186" s="81">
        <v>12.187541399825614</v>
      </c>
      <c r="R186" s="81">
        <v>0</v>
      </c>
      <c r="S186" s="81">
        <v>29.730195701304002</v>
      </c>
      <c r="T186" s="82"/>
      <c r="U186" s="81">
        <v>102333038</v>
      </c>
      <c r="V186" s="81">
        <v>5256</v>
      </c>
      <c r="W186" s="81">
        <v>329</v>
      </c>
      <c r="X186" s="81">
        <v>63728</v>
      </c>
      <c r="Y186" s="81">
        <v>75643</v>
      </c>
      <c r="Z186" s="81">
        <v>140228</v>
      </c>
      <c r="AA186" s="81">
        <v>34817</v>
      </c>
      <c r="AB186" s="81">
        <v>200317</v>
      </c>
      <c r="AC186" s="81">
        <v>0</v>
      </c>
      <c r="AD186" s="81">
        <v>29.730195701304002</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361.21800000000002</v>
      </c>
      <c r="BJ186" s="81">
        <v>0</v>
      </c>
      <c r="BK186" s="81">
        <v>55.724000000000004</v>
      </c>
      <c r="BL186" s="81">
        <v>0</v>
      </c>
      <c r="BM186" s="82"/>
      <c r="BN186" s="81">
        <v>0</v>
      </c>
      <c r="BO186" s="81">
        <v>0</v>
      </c>
      <c r="BP186" s="81">
        <v>44</v>
      </c>
      <c r="BQ186" s="81">
        <v>0</v>
      </c>
      <c r="BR186" s="81">
        <v>7</v>
      </c>
      <c r="BS186" s="81">
        <v>0</v>
      </c>
      <c r="BT186"/>
      <c r="BU186" s="80">
        <v>387.80900000000003</v>
      </c>
      <c r="BV186" s="80">
        <v>23.722999999999999</v>
      </c>
      <c r="BW186" s="80">
        <v>0</v>
      </c>
      <c r="BX186" s="80">
        <v>0</v>
      </c>
      <c r="BY186" s="80">
        <v>0</v>
      </c>
      <c r="BZ186" s="80">
        <v>5.41</v>
      </c>
      <c r="CA186" s="80">
        <v>0</v>
      </c>
      <c r="CB186" s="80">
        <v>0</v>
      </c>
      <c r="CC186" s="80">
        <v>0</v>
      </c>
    </row>
    <row r="187" spans="1:81">
      <c r="A187" s="80" t="s">
        <v>1948</v>
      </c>
      <c r="B187" s="80">
        <v>178</v>
      </c>
      <c r="C187" s="80">
        <v>8</v>
      </c>
      <c r="D187" s="80">
        <v>11</v>
      </c>
      <c r="E187" s="80">
        <v>2011</v>
      </c>
      <c r="F187" s="80" t="s">
        <v>87</v>
      </c>
      <c r="G187" s="80" t="s">
        <v>1940</v>
      </c>
      <c r="H187" s="80" t="s">
        <v>1941</v>
      </c>
      <c r="I187" s="177"/>
      <c r="J187" s="81">
        <v>663.27932985994926</v>
      </c>
      <c r="K187" s="81">
        <v>12.123151027172366</v>
      </c>
      <c r="L187" s="81">
        <v>12.762167823807365</v>
      </c>
      <c r="M187" s="81">
        <v>330.8435447070151</v>
      </c>
      <c r="N187" s="81">
        <v>267.35142795571625</v>
      </c>
      <c r="O187" s="81">
        <v>274.01053897029158</v>
      </c>
      <c r="P187" s="81">
        <v>172.04796978552733</v>
      </c>
      <c r="Q187" s="81">
        <v>14.088226712731151</v>
      </c>
      <c r="R187" s="81">
        <v>0</v>
      </c>
      <c r="S187" s="81">
        <v>29.921402716800003</v>
      </c>
      <c r="T187" s="82"/>
      <c r="U187" s="81">
        <v>107130526</v>
      </c>
      <c r="V187" s="81">
        <v>5256</v>
      </c>
      <c r="W187" s="81">
        <v>329</v>
      </c>
      <c r="X187" s="81">
        <v>63728</v>
      </c>
      <c r="Y187" s="81">
        <v>76805</v>
      </c>
      <c r="Z187" s="81">
        <v>142186</v>
      </c>
      <c r="AA187" s="81">
        <v>34768</v>
      </c>
      <c r="AB187" s="81">
        <v>200749</v>
      </c>
      <c r="AC187" s="81">
        <v>0</v>
      </c>
      <c r="AD187" s="81">
        <v>29.921402716800003</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342.738</v>
      </c>
      <c r="BJ187" s="81">
        <v>0</v>
      </c>
      <c r="BK187" s="81">
        <v>60.539000000000001</v>
      </c>
      <c r="BL187" s="81">
        <v>0</v>
      </c>
      <c r="BM187" s="82"/>
      <c r="BN187" s="81">
        <v>0</v>
      </c>
      <c r="BO187" s="81">
        <v>0</v>
      </c>
      <c r="BP187" s="81">
        <v>43</v>
      </c>
      <c r="BQ187" s="81">
        <v>0</v>
      </c>
      <c r="BR187" s="81">
        <v>8</v>
      </c>
      <c r="BS187" s="81">
        <v>0</v>
      </c>
      <c r="BT187"/>
      <c r="BU187" s="80">
        <v>371.90800000000002</v>
      </c>
      <c r="BV187" s="80">
        <v>27.064</v>
      </c>
      <c r="BW187" s="80">
        <v>0</v>
      </c>
      <c r="BX187" s="80">
        <v>0</v>
      </c>
      <c r="BY187" s="80">
        <v>0</v>
      </c>
      <c r="BZ187" s="80">
        <v>4.3049999999999997</v>
      </c>
      <c r="CA187" s="80">
        <v>0</v>
      </c>
      <c r="CB187" s="80">
        <v>0</v>
      </c>
      <c r="CC187" s="80">
        <v>0</v>
      </c>
    </row>
    <row r="188" spans="1:81">
      <c r="A188" s="80" t="s">
        <v>1949</v>
      </c>
      <c r="B188" s="80">
        <v>179</v>
      </c>
      <c r="C188" s="80">
        <v>9</v>
      </c>
      <c r="D188" s="80">
        <v>11</v>
      </c>
      <c r="E188" s="80">
        <v>2012</v>
      </c>
      <c r="F188" s="80" t="s">
        <v>88</v>
      </c>
      <c r="G188" s="80" t="s">
        <v>1940</v>
      </c>
      <c r="H188" s="80" t="s">
        <v>1941</v>
      </c>
      <c r="I188" s="177"/>
      <c r="J188" s="81">
        <v>716.75644499904047</v>
      </c>
      <c r="K188" s="81">
        <v>11.534806470882446</v>
      </c>
      <c r="L188" s="81">
        <v>12.634779408377833</v>
      </c>
      <c r="M188" s="81">
        <v>337.24548381895244</v>
      </c>
      <c r="N188" s="81">
        <v>336.36719832831898</v>
      </c>
      <c r="O188" s="81">
        <v>276.85025536043742</v>
      </c>
      <c r="P188" s="81">
        <v>171.6035470557679</v>
      </c>
      <c r="Q188" s="81">
        <v>16.120077746860783</v>
      </c>
      <c r="R188" s="81">
        <v>0</v>
      </c>
      <c r="S188" s="81">
        <v>25.940141155235995</v>
      </c>
      <c r="T188" s="82"/>
      <c r="U188" s="81">
        <v>109506166</v>
      </c>
      <c r="V188" s="81">
        <v>5256</v>
      </c>
      <c r="W188" s="81">
        <v>329</v>
      </c>
      <c r="X188" s="81">
        <v>63728</v>
      </c>
      <c r="Y188" s="81">
        <v>82332</v>
      </c>
      <c r="Z188" s="81">
        <v>144799</v>
      </c>
      <c r="AA188" s="81">
        <v>34482</v>
      </c>
      <c r="AB188" s="81">
        <v>211419</v>
      </c>
      <c r="AC188" s="81">
        <v>0</v>
      </c>
      <c r="AD188" s="81">
        <v>25.940141155235995</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387.03199999999998</v>
      </c>
      <c r="BJ188" s="81">
        <v>0</v>
      </c>
      <c r="BK188" s="81">
        <v>55.8</v>
      </c>
      <c r="BL188" s="81">
        <v>0</v>
      </c>
      <c r="BM188" s="82"/>
      <c r="BN188" s="81">
        <v>0</v>
      </c>
      <c r="BO188" s="81">
        <v>0</v>
      </c>
      <c r="BP188" s="81">
        <v>44</v>
      </c>
      <c r="BQ188" s="81">
        <v>0</v>
      </c>
      <c r="BR188" s="81">
        <v>7</v>
      </c>
      <c r="BS188" s="81">
        <v>0</v>
      </c>
      <c r="BT188"/>
      <c r="BU188" s="80">
        <v>417.25400000000002</v>
      </c>
      <c r="BV188" s="80">
        <v>21.260999999999999</v>
      </c>
      <c r="BW188" s="80">
        <v>0</v>
      </c>
      <c r="BX188" s="80">
        <v>0</v>
      </c>
      <c r="BY188" s="80">
        <v>0</v>
      </c>
      <c r="BZ188" s="80">
        <v>4.3170000000000002</v>
      </c>
      <c r="CA188" s="80">
        <v>0</v>
      </c>
      <c r="CB188" s="80">
        <v>0</v>
      </c>
      <c r="CC188" s="80">
        <v>0</v>
      </c>
    </row>
    <row r="189" spans="1:81">
      <c r="A189" s="80" t="s">
        <v>1950</v>
      </c>
      <c r="B189" s="80">
        <v>180</v>
      </c>
      <c r="C189" s="80">
        <v>10</v>
      </c>
      <c r="D189" s="80">
        <v>11</v>
      </c>
      <c r="E189" s="80">
        <v>2013</v>
      </c>
      <c r="F189" s="80" t="s">
        <v>89</v>
      </c>
      <c r="G189" s="80" t="s">
        <v>1940</v>
      </c>
      <c r="H189" s="80" t="s">
        <v>1941</v>
      </c>
      <c r="I189" s="177"/>
      <c r="J189" s="81">
        <v>707.95717799477859</v>
      </c>
      <c r="K189" s="81">
        <v>9.9339375662994662</v>
      </c>
      <c r="L189" s="81">
        <v>12.21171461010948</v>
      </c>
      <c r="M189" s="81">
        <v>320.58248190098078</v>
      </c>
      <c r="N189" s="81">
        <v>278.51135038266381</v>
      </c>
      <c r="O189" s="81">
        <v>270.26867636444473</v>
      </c>
      <c r="P189" s="81">
        <v>171.55577521091055</v>
      </c>
      <c r="Q189" s="81">
        <v>16.326106665102756</v>
      </c>
      <c r="R189" s="81">
        <v>0</v>
      </c>
      <c r="S189" s="81">
        <v>26.1430358904</v>
      </c>
      <c r="T189" s="82"/>
      <c r="U189" s="81">
        <v>104135798</v>
      </c>
      <c r="V189" s="81">
        <v>5256</v>
      </c>
      <c r="W189" s="81">
        <v>329</v>
      </c>
      <c r="X189" s="81">
        <v>63728</v>
      </c>
      <c r="Y189" s="81">
        <v>82567</v>
      </c>
      <c r="Z189" s="81">
        <v>147668</v>
      </c>
      <c r="AA189" s="81">
        <v>34343</v>
      </c>
      <c r="AB189" s="81">
        <v>211051</v>
      </c>
      <c r="AC189" s="81">
        <v>0</v>
      </c>
      <c r="AD189" s="81">
        <v>26.1430358904</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411.48399999999998</v>
      </c>
      <c r="BJ189" s="81">
        <v>0</v>
      </c>
      <c r="BK189" s="81">
        <v>58.331999999999994</v>
      </c>
      <c r="BL189" s="81">
        <v>0</v>
      </c>
      <c r="BM189" s="82"/>
      <c r="BN189" s="81">
        <v>0</v>
      </c>
      <c r="BO189" s="81">
        <v>0</v>
      </c>
      <c r="BP189" s="81">
        <v>42</v>
      </c>
      <c r="BQ189" s="81">
        <v>0</v>
      </c>
      <c r="BR189" s="81">
        <v>6</v>
      </c>
      <c r="BS189" s="81">
        <v>0</v>
      </c>
      <c r="BT189"/>
      <c r="BU189" s="80">
        <v>435.85500000000002</v>
      </c>
      <c r="BV189" s="80">
        <v>29.896000000000001</v>
      </c>
      <c r="BW189" s="80">
        <v>0</v>
      </c>
      <c r="BX189" s="80">
        <v>0</v>
      </c>
      <c r="BY189" s="80">
        <v>0</v>
      </c>
      <c r="BZ189" s="80">
        <v>4.0650000000000004</v>
      </c>
      <c r="CA189" s="80">
        <v>0</v>
      </c>
      <c r="CB189" s="80">
        <v>0</v>
      </c>
      <c r="CC189" s="80">
        <v>0</v>
      </c>
    </row>
    <row r="190" spans="1:81">
      <c r="A190" s="80" t="s">
        <v>1951</v>
      </c>
      <c r="B190" s="80">
        <v>181</v>
      </c>
      <c r="C190" s="80">
        <v>11</v>
      </c>
      <c r="D190" s="80">
        <v>11</v>
      </c>
      <c r="E190" s="80">
        <v>2014</v>
      </c>
      <c r="F190" s="80" t="s">
        <v>90</v>
      </c>
      <c r="G190" s="80" t="s">
        <v>1940</v>
      </c>
      <c r="H190" s="80" t="s">
        <v>1941</v>
      </c>
      <c r="I190" s="177"/>
      <c r="J190" s="81">
        <v>676.35891426278386</v>
      </c>
      <c r="K190" s="81">
        <v>10.076772331007088</v>
      </c>
      <c r="L190" s="81">
        <v>9.889284551626444</v>
      </c>
      <c r="M190" s="81">
        <v>329.2044180662599</v>
      </c>
      <c r="N190" s="81">
        <v>292.16075428587402</v>
      </c>
      <c r="O190" s="81">
        <v>260.59691859077674</v>
      </c>
      <c r="P190" s="81">
        <v>171.39859025239284</v>
      </c>
      <c r="Q190" s="81">
        <v>15.68242019706485</v>
      </c>
      <c r="R190" s="81">
        <v>0</v>
      </c>
      <c r="S190" s="81">
        <v>22.874424498240003</v>
      </c>
      <c r="T190" s="82"/>
      <c r="U190" s="81">
        <v>119105433</v>
      </c>
      <c r="V190" s="81">
        <v>4743</v>
      </c>
      <c r="W190" s="81">
        <v>420</v>
      </c>
      <c r="X190" s="81">
        <v>67491</v>
      </c>
      <c r="Y190" s="81">
        <v>83772</v>
      </c>
      <c r="Z190" s="81">
        <v>149960</v>
      </c>
      <c r="AA190" s="81">
        <v>34134</v>
      </c>
      <c r="AB190" s="81">
        <v>211297</v>
      </c>
      <c r="AC190" s="81">
        <v>0</v>
      </c>
      <c r="AD190" s="81">
        <v>22.874424498240003</v>
      </c>
      <c r="AE190" s="82"/>
      <c r="AF190" s="81">
        <v>899506360.04931593</v>
      </c>
      <c r="AG190" s="81">
        <v>8645146.5606532842</v>
      </c>
      <c r="AH190" s="81">
        <v>2479820.3991998811</v>
      </c>
      <c r="AI190" s="81">
        <v>436571154.27394402</v>
      </c>
      <c r="AJ190" s="81">
        <v>377190808.47481567</v>
      </c>
      <c r="AK190" s="81">
        <v>0</v>
      </c>
      <c r="AL190" s="81">
        <v>0</v>
      </c>
      <c r="AM190" s="81">
        <v>29007920.643507004</v>
      </c>
      <c r="AN190" s="81">
        <v>0</v>
      </c>
      <c r="AO190" s="81">
        <v>0</v>
      </c>
      <c r="AP190" s="82"/>
      <c r="AQ190" s="81">
        <v>5435</v>
      </c>
      <c r="AR190" s="81">
        <v>1425</v>
      </c>
      <c r="AS190" s="81">
        <v>1</v>
      </c>
      <c r="AT190" s="81">
        <v>0</v>
      </c>
      <c r="AU190" s="81">
        <v>0</v>
      </c>
      <c r="AV190" s="81">
        <v>1</v>
      </c>
      <c r="AW190" s="81" t="s">
        <v>564</v>
      </c>
      <c r="AX190" s="82"/>
      <c r="AY190" s="81">
        <v>22455.5</v>
      </c>
      <c r="AZ190" s="81">
        <v>65754.399999999994</v>
      </c>
      <c r="BA190" s="81">
        <v>40</v>
      </c>
      <c r="BB190" s="81">
        <v>0</v>
      </c>
      <c r="BC190" s="81">
        <v>0</v>
      </c>
      <c r="BD190" s="81">
        <v>831.6</v>
      </c>
      <c r="BE190" s="81" t="s">
        <v>564</v>
      </c>
      <c r="BF190" s="82"/>
      <c r="BG190" s="81">
        <v>0</v>
      </c>
      <c r="BH190" s="81">
        <v>0</v>
      </c>
      <c r="BI190" s="81">
        <v>445.10599999999999</v>
      </c>
      <c r="BJ190" s="81">
        <v>0</v>
      </c>
      <c r="BK190" s="81">
        <v>50.117999999999995</v>
      </c>
      <c r="BL190" s="81">
        <v>0</v>
      </c>
      <c r="BM190" s="82"/>
      <c r="BN190" s="81">
        <v>0</v>
      </c>
      <c r="BO190" s="81">
        <v>0</v>
      </c>
      <c r="BP190" s="81">
        <v>46</v>
      </c>
      <c r="BQ190" s="81">
        <v>0</v>
      </c>
      <c r="BR190" s="81">
        <v>5</v>
      </c>
      <c r="BS190" s="81">
        <v>0</v>
      </c>
      <c r="BT190"/>
      <c r="BU190" s="80">
        <v>467.858</v>
      </c>
      <c r="BV190" s="80">
        <v>27.366</v>
      </c>
      <c r="BW190" s="80">
        <v>0</v>
      </c>
      <c r="BX190" s="80">
        <v>0</v>
      </c>
      <c r="BY190" s="80">
        <v>0</v>
      </c>
      <c r="BZ190" s="80">
        <v>0</v>
      </c>
      <c r="CA190" s="80">
        <v>0</v>
      </c>
      <c r="CB190" s="80">
        <v>0</v>
      </c>
      <c r="CC190" s="80">
        <v>0</v>
      </c>
    </row>
    <row r="191" spans="1:81">
      <c r="A191" s="80" t="s">
        <v>1952</v>
      </c>
      <c r="B191" s="80">
        <v>182</v>
      </c>
      <c r="C191" s="80">
        <v>12</v>
      </c>
      <c r="D191" s="80">
        <v>11</v>
      </c>
      <c r="E191" s="80">
        <v>2015</v>
      </c>
      <c r="F191" s="80" t="s">
        <v>91</v>
      </c>
      <c r="G191" s="80" t="s">
        <v>1940</v>
      </c>
      <c r="H191" s="80" t="s">
        <v>1941</v>
      </c>
      <c r="I191" s="177"/>
      <c r="J191" s="81">
        <v>597.25454928158956</v>
      </c>
      <c r="K191" s="81">
        <v>10.117256455796827</v>
      </c>
      <c r="L191" s="81">
        <v>10.633344369776463</v>
      </c>
      <c r="M191" s="81">
        <v>327.28610930521438</v>
      </c>
      <c r="N191" s="81">
        <v>273.31780046642939</v>
      </c>
      <c r="O191" s="81">
        <v>260.84506518017326</v>
      </c>
      <c r="P191" s="81">
        <v>170.92036344234242</v>
      </c>
      <c r="Q191" s="81">
        <v>15.389075536162371</v>
      </c>
      <c r="R191" s="81">
        <v>0</v>
      </c>
      <c r="S191" s="81">
        <v>23.161468546866001</v>
      </c>
      <c r="T191" s="82"/>
      <c r="U191" s="81">
        <v>120855791</v>
      </c>
      <c r="V191" s="81">
        <v>4743</v>
      </c>
      <c r="W191" s="81">
        <v>420</v>
      </c>
      <c r="X191" s="81">
        <v>67491</v>
      </c>
      <c r="Y191" s="81">
        <v>85055</v>
      </c>
      <c r="Z191" s="81">
        <v>151549</v>
      </c>
      <c r="AA191" s="81">
        <v>34012</v>
      </c>
      <c r="AB191" s="81">
        <v>211803</v>
      </c>
      <c r="AC191" s="81">
        <v>0</v>
      </c>
      <c r="AD191" s="81">
        <v>23.161468546866001</v>
      </c>
      <c r="AE191" s="82"/>
      <c r="AF191" s="81">
        <v>824392883.3315084</v>
      </c>
      <c r="AG191" s="81">
        <v>7895635.2125726966</v>
      </c>
      <c r="AH191" s="81">
        <v>2245228.1395084094</v>
      </c>
      <c r="AI191" s="81">
        <v>430118503.38668936</v>
      </c>
      <c r="AJ191" s="81">
        <v>380333536.81449133</v>
      </c>
      <c r="AK191" s="81">
        <v>0</v>
      </c>
      <c r="AL191" s="81">
        <v>0</v>
      </c>
      <c r="AM191" s="81">
        <v>29026712.669831377</v>
      </c>
      <c r="AN191" s="81">
        <v>0</v>
      </c>
      <c r="AO191" s="81">
        <v>0</v>
      </c>
      <c r="AP191" s="82"/>
      <c r="AQ191" s="81">
        <v>5999</v>
      </c>
      <c r="AR191" s="81">
        <v>2072</v>
      </c>
      <c r="AS191" s="81">
        <v>1</v>
      </c>
      <c r="AT191" s="81">
        <v>0</v>
      </c>
      <c r="AU191" s="81">
        <v>0</v>
      </c>
      <c r="AV191" s="81">
        <v>1</v>
      </c>
      <c r="AW191" s="81" t="s">
        <v>564</v>
      </c>
      <c r="AX191" s="82"/>
      <c r="AY191" s="81">
        <v>25125.599999999999</v>
      </c>
      <c r="AZ191" s="81">
        <v>93833.599999999991</v>
      </c>
      <c r="BA191" s="81">
        <v>40</v>
      </c>
      <c r="BB191" s="81">
        <v>0</v>
      </c>
      <c r="BC191" s="81">
        <v>0</v>
      </c>
      <c r="BD191" s="81">
        <v>831.6</v>
      </c>
      <c r="BE191" s="81" t="s">
        <v>564</v>
      </c>
      <c r="BF191" s="82"/>
      <c r="BG191" s="81">
        <v>0</v>
      </c>
      <c r="BH191" s="81">
        <v>0</v>
      </c>
      <c r="BI191" s="81">
        <v>410.31299999999999</v>
      </c>
      <c r="BJ191" s="81">
        <v>0</v>
      </c>
      <c r="BK191" s="81">
        <v>45.91</v>
      </c>
      <c r="BL191" s="81">
        <v>0</v>
      </c>
      <c r="BM191" s="82"/>
      <c r="BN191" s="81">
        <v>0</v>
      </c>
      <c r="BO191" s="81">
        <v>0</v>
      </c>
      <c r="BP191" s="81">
        <v>47</v>
      </c>
      <c r="BQ191" s="81">
        <v>0</v>
      </c>
      <c r="BR191" s="81">
        <v>5</v>
      </c>
      <c r="BS191" s="81">
        <v>0</v>
      </c>
      <c r="BT191"/>
      <c r="BU191" s="80">
        <v>438.35</v>
      </c>
      <c r="BV191" s="80">
        <v>17.873000000000001</v>
      </c>
      <c r="BW191" s="80">
        <v>0</v>
      </c>
      <c r="BX191" s="80">
        <v>0</v>
      </c>
      <c r="BY191" s="80">
        <v>0</v>
      </c>
      <c r="BZ191" s="80">
        <v>0</v>
      </c>
      <c r="CA191" s="80">
        <v>0</v>
      </c>
      <c r="CB191" s="80">
        <v>0</v>
      </c>
      <c r="CC191" s="80">
        <v>0</v>
      </c>
    </row>
    <row r="192" spans="1:81">
      <c r="A192" s="80" t="s">
        <v>1953</v>
      </c>
      <c r="B192" s="80">
        <v>183</v>
      </c>
      <c r="C192" s="80">
        <v>13</v>
      </c>
      <c r="D192" s="80">
        <v>11</v>
      </c>
      <c r="E192" s="80">
        <v>2016</v>
      </c>
      <c r="F192" s="80" t="s">
        <v>92</v>
      </c>
      <c r="G192" s="80" t="s">
        <v>1940</v>
      </c>
      <c r="H192" s="80" t="s">
        <v>1941</v>
      </c>
      <c r="I192" s="177"/>
      <c r="J192" s="81">
        <v>575.03394214213813</v>
      </c>
      <c r="K192" s="81">
        <v>10.103243826149642</v>
      </c>
      <c r="L192" s="81">
        <v>11.486279763625786</v>
      </c>
      <c r="M192" s="81">
        <v>274.09644713785684</v>
      </c>
      <c r="N192" s="81">
        <v>273.80479017980275</v>
      </c>
      <c r="O192" s="81">
        <v>261.68169396887805</v>
      </c>
      <c r="P192" s="81">
        <v>167.27607874584243</v>
      </c>
      <c r="Q192" s="81">
        <v>14.977238977758047</v>
      </c>
      <c r="R192" s="81">
        <v>0</v>
      </c>
      <c r="S192" s="81">
        <v>22.789278832499999</v>
      </c>
      <c r="T192" s="82"/>
      <c r="U192" s="81">
        <v>113280427</v>
      </c>
      <c r="V192" s="81">
        <v>4743</v>
      </c>
      <c r="W192" s="81">
        <v>420</v>
      </c>
      <c r="X192" s="81">
        <v>67491</v>
      </c>
      <c r="Y192" s="81">
        <v>86316</v>
      </c>
      <c r="Z192" s="81">
        <v>153904</v>
      </c>
      <c r="AA192" s="81">
        <v>34428</v>
      </c>
      <c r="AB192" s="81">
        <v>212046</v>
      </c>
      <c r="AC192" s="81">
        <v>0</v>
      </c>
      <c r="AD192" s="81">
        <v>22.789278832499999</v>
      </c>
      <c r="AE192" s="82"/>
      <c r="AF192" s="81">
        <v>789044339.70663476</v>
      </c>
      <c r="AG192" s="81">
        <v>7592276.864274703</v>
      </c>
      <c r="AH192" s="81">
        <v>1864479.5067214831</v>
      </c>
      <c r="AI192" s="81">
        <v>424689314.68356419</v>
      </c>
      <c r="AJ192" s="81">
        <v>387082712.87480861</v>
      </c>
      <c r="AK192" s="81">
        <v>0</v>
      </c>
      <c r="AL192" s="81">
        <v>0</v>
      </c>
      <c r="AM192" s="81">
        <v>29082591.580641601</v>
      </c>
      <c r="AN192" s="81">
        <v>0</v>
      </c>
      <c r="AO192" s="81">
        <v>0</v>
      </c>
      <c r="AP192" s="82"/>
      <c r="AQ192" s="81">
        <v>6563</v>
      </c>
      <c r="AR192" s="81">
        <v>2369</v>
      </c>
      <c r="AS192" s="81">
        <v>1</v>
      </c>
      <c r="AT192" s="81">
        <v>0</v>
      </c>
      <c r="AU192" s="81">
        <v>0</v>
      </c>
      <c r="AV192" s="81">
        <v>0</v>
      </c>
      <c r="AW192" s="81" t="s">
        <v>564</v>
      </c>
      <c r="AX192" s="82"/>
      <c r="AY192" s="81">
        <v>27948.6</v>
      </c>
      <c r="AZ192" s="81">
        <v>110140.4</v>
      </c>
      <c r="BA192" s="81">
        <v>40</v>
      </c>
      <c r="BB192" s="81">
        <v>0</v>
      </c>
      <c r="BC192" s="81">
        <v>0</v>
      </c>
      <c r="BD192" s="81">
        <v>0</v>
      </c>
      <c r="BE192" s="81" t="s">
        <v>564</v>
      </c>
      <c r="BF192" s="82"/>
      <c r="BG192" s="81">
        <v>0</v>
      </c>
      <c r="BH192" s="81">
        <v>0</v>
      </c>
      <c r="BI192" s="81">
        <v>373.31799999999998</v>
      </c>
      <c r="BJ192" s="81">
        <v>0</v>
      </c>
      <c r="BK192" s="81">
        <v>46.911999999999999</v>
      </c>
      <c r="BL192" s="81">
        <v>0</v>
      </c>
      <c r="BM192" s="82"/>
      <c r="BN192" s="81">
        <v>0</v>
      </c>
      <c r="BO192" s="81">
        <v>0</v>
      </c>
      <c r="BP192" s="81">
        <v>43</v>
      </c>
      <c r="BQ192" s="81">
        <v>0</v>
      </c>
      <c r="BR192" s="81">
        <v>6</v>
      </c>
      <c r="BS192" s="81">
        <v>0</v>
      </c>
      <c r="BT192"/>
      <c r="BU192" s="80">
        <v>403.52</v>
      </c>
      <c r="BV192" s="80">
        <v>16.71</v>
      </c>
      <c r="BW192" s="80">
        <v>0</v>
      </c>
      <c r="BX192" s="80">
        <v>0</v>
      </c>
      <c r="BY192" s="80">
        <v>0</v>
      </c>
      <c r="BZ192" s="80">
        <v>0</v>
      </c>
      <c r="CA192" s="80">
        <v>0</v>
      </c>
      <c r="CB192" s="80">
        <v>0</v>
      </c>
      <c r="CC192" s="80">
        <v>0</v>
      </c>
    </row>
    <row r="193" spans="1:81">
      <c r="A193" s="80" t="s">
        <v>1954</v>
      </c>
      <c r="B193" s="80">
        <v>184</v>
      </c>
      <c r="C193" s="80">
        <v>14</v>
      </c>
      <c r="D193" s="80">
        <v>11</v>
      </c>
      <c r="E193" s="80">
        <v>2017</v>
      </c>
      <c r="F193" s="80" t="s">
        <v>71</v>
      </c>
      <c r="G193" s="80" t="s">
        <v>1940</v>
      </c>
      <c r="H193" s="80" t="s">
        <v>1941</v>
      </c>
      <c r="I193" s="177"/>
      <c r="J193" s="81">
        <v>564.63611882156931</v>
      </c>
      <c r="K193" s="81">
        <v>10.184499991756711</v>
      </c>
      <c r="L193" s="81">
        <v>10.133426392506474</v>
      </c>
      <c r="M193" s="81">
        <v>258.81364055486961</v>
      </c>
      <c r="N193" s="81">
        <v>268.67281394647102</v>
      </c>
      <c r="O193" s="81">
        <v>260.33193929163002</v>
      </c>
      <c r="P193" s="81">
        <v>165.67088688490429</v>
      </c>
      <c r="Q193" s="81">
        <v>14.545649815280495</v>
      </c>
      <c r="R193" s="81">
        <v>0</v>
      </c>
      <c r="S193" s="81">
        <v>33.46590211254</v>
      </c>
      <c r="T193" s="82"/>
      <c r="U193" s="81">
        <v>117016660</v>
      </c>
      <c r="V193" s="81">
        <v>4743</v>
      </c>
      <c r="W193" s="81">
        <v>420</v>
      </c>
      <c r="X193" s="81">
        <v>67491</v>
      </c>
      <c r="Y193" s="81">
        <v>88087</v>
      </c>
      <c r="Z193" s="81">
        <v>155650</v>
      </c>
      <c r="AA193" s="81">
        <v>34315</v>
      </c>
      <c r="AB193" s="81">
        <v>212965</v>
      </c>
      <c r="AC193" s="81">
        <v>0</v>
      </c>
      <c r="AD193" s="81">
        <v>33.46590211254</v>
      </c>
      <c r="AE193" s="82"/>
      <c r="AF193" s="81">
        <v>809118592.85140836</v>
      </c>
      <c r="AG193" s="81">
        <v>7699091.6002514977</v>
      </c>
      <c r="AH193" s="81">
        <v>2169219.995078315</v>
      </c>
      <c r="AI193" s="81">
        <v>417425107.20164669</v>
      </c>
      <c r="AJ193" s="81">
        <v>379464752.48992378</v>
      </c>
      <c r="AK193" s="81">
        <v>0</v>
      </c>
      <c r="AL193" s="81">
        <v>0</v>
      </c>
      <c r="AM193" s="81">
        <v>29254338.062490251</v>
      </c>
      <c r="AN193" s="81">
        <v>0</v>
      </c>
      <c r="AO193" s="81">
        <v>0</v>
      </c>
      <c r="AP193" s="82"/>
      <c r="AQ193" s="81">
        <v>7045</v>
      </c>
      <c r="AR193" s="81">
        <v>2702</v>
      </c>
      <c r="AS193" s="81">
        <v>1</v>
      </c>
      <c r="AT193" s="81">
        <v>0</v>
      </c>
      <c r="AU193" s="81">
        <v>0</v>
      </c>
      <c r="AV193" s="81">
        <v>0</v>
      </c>
      <c r="AW193" s="81" t="s">
        <v>564</v>
      </c>
      <c r="AX193" s="82"/>
      <c r="AY193" s="81">
        <v>30617.9</v>
      </c>
      <c r="AZ193" s="81">
        <v>130279.3</v>
      </c>
      <c r="BA193" s="81">
        <v>40</v>
      </c>
      <c r="BB193" s="81">
        <v>0</v>
      </c>
      <c r="BC193" s="81">
        <v>0</v>
      </c>
      <c r="BD193" s="81">
        <v>0</v>
      </c>
      <c r="BE193" s="81" t="s">
        <v>564</v>
      </c>
      <c r="BF193" s="82"/>
      <c r="BG193" s="81">
        <v>0</v>
      </c>
      <c r="BH193" s="81">
        <v>0</v>
      </c>
      <c r="BI193" s="81">
        <v>396.51400000000001</v>
      </c>
      <c r="BJ193" s="81">
        <v>0</v>
      </c>
      <c r="BK193" s="81">
        <v>46.161999999999999</v>
      </c>
      <c r="BL193" s="81">
        <v>0</v>
      </c>
      <c r="BM193" s="82"/>
      <c r="BN193" s="81">
        <v>0</v>
      </c>
      <c r="BO193" s="81">
        <v>0</v>
      </c>
      <c r="BP193" s="81">
        <v>45</v>
      </c>
      <c r="BQ193" s="81">
        <v>0</v>
      </c>
      <c r="BR193" s="81">
        <v>6</v>
      </c>
      <c r="BS193" s="81">
        <v>0</v>
      </c>
      <c r="BT193"/>
      <c r="BU193" s="80">
        <v>423.37799999999999</v>
      </c>
      <c r="BV193" s="80">
        <v>19.297999999999998</v>
      </c>
      <c r="BW193" s="80">
        <v>0</v>
      </c>
      <c r="BX193" s="80">
        <v>0</v>
      </c>
      <c r="BY193" s="80">
        <v>0</v>
      </c>
      <c r="BZ193" s="80">
        <v>0</v>
      </c>
      <c r="CA193" s="80">
        <v>0</v>
      </c>
      <c r="CB193" s="80">
        <v>0</v>
      </c>
      <c r="CC193" s="80">
        <v>0</v>
      </c>
    </row>
    <row r="194" spans="1:81">
      <c r="A194" s="80" t="s">
        <v>1955</v>
      </c>
      <c r="B194" s="80">
        <v>185</v>
      </c>
      <c r="C194" s="80">
        <v>15</v>
      </c>
      <c r="D194" s="80">
        <v>11</v>
      </c>
      <c r="E194" s="80">
        <v>2018</v>
      </c>
      <c r="F194" s="80" t="s">
        <v>93</v>
      </c>
      <c r="G194" s="80" t="s">
        <v>1940</v>
      </c>
      <c r="H194" s="80" t="s">
        <v>1941</v>
      </c>
      <c r="I194" s="177"/>
      <c r="J194" s="81">
        <v>583.15222759896858</v>
      </c>
      <c r="K194" s="81">
        <v>9.5718570840407136</v>
      </c>
      <c r="L194" s="81">
        <v>9.1318795044349592</v>
      </c>
      <c r="M194" s="81">
        <v>255.22211057111952</v>
      </c>
      <c r="N194" s="81">
        <v>284.33119238623675</v>
      </c>
      <c r="O194" s="81">
        <v>258.14380069051884</v>
      </c>
      <c r="P194" s="81">
        <v>164.65270439595338</v>
      </c>
      <c r="Q194" s="81">
        <v>13.539649620865308</v>
      </c>
      <c r="R194" s="81">
        <v>0</v>
      </c>
      <c r="S194" s="81">
        <v>32.840659386326998</v>
      </c>
      <c r="T194" s="82"/>
      <c r="U194" s="81">
        <v>119420517</v>
      </c>
      <c r="V194" s="81">
        <v>4743</v>
      </c>
      <c r="W194" s="81">
        <v>420</v>
      </c>
      <c r="X194" s="81">
        <v>67491</v>
      </c>
      <c r="Y194" s="81">
        <v>89733</v>
      </c>
      <c r="Z194" s="81">
        <v>157297</v>
      </c>
      <c r="AA194" s="81">
        <v>34447</v>
      </c>
      <c r="AB194" s="81">
        <v>213628</v>
      </c>
      <c r="AC194" s="81">
        <v>0</v>
      </c>
      <c r="AD194" s="81">
        <v>32.840659386326998</v>
      </c>
      <c r="AE194" s="82"/>
      <c r="AF194" s="81">
        <v>841518614.28598595</v>
      </c>
      <c r="AG194" s="81">
        <v>6808042.324188455</v>
      </c>
      <c r="AH194" s="81">
        <v>2052487.620102895</v>
      </c>
      <c r="AI194" s="81">
        <v>400098435.76777643</v>
      </c>
      <c r="AJ194" s="81">
        <v>402006675.47565722</v>
      </c>
      <c r="AK194" s="81">
        <v>0</v>
      </c>
      <c r="AL194" s="81">
        <v>0</v>
      </c>
      <c r="AM194" s="81">
        <v>29406131.479108121</v>
      </c>
      <c r="AN194" s="81">
        <v>0</v>
      </c>
      <c r="AO194" s="81">
        <v>0</v>
      </c>
      <c r="AP194" s="82"/>
      <c r="AQ194" s="81">
        <v>7506</v>
      </c>
      <c r="AR194" s="81">
        <v>3018</v>
      </c>
      <c r="AS194" s="81">
        <v>1</v>
      </c>
      <c r="AT194" s="81">
        <v>0</v>
      </c>
      <c r="AU194" s="81">
        <v>0</v>
      </c>
      <c r="AV194" s="81">
        <v>0</v>
      </c>
      <c r="AW194" s="81" t="s">
        <v>564</v>
      </c>
      <c r="AX194" s="82"/>
      <c r="AY194" s="81">
        <v>33124.999999999993</v>
      </c>
      <c r="AZ194" s="81">
        <v>143019.9</v>
      </c>
      <c r="BA194" s="81">
        <v>40</v>
      </c>
      <c r="BB194" s="81">
        <v>0</v>
      </c>
      <c r="BC194" s="81">
        <v>0</v>
      </c>
      <c r="BD194" s="81">
        <v>0</v>
      </c>
      <c r="BE194" s="81" t="s">
        <v>564</v>
      </c>
      <c r="BF194" s="82"/>
      <c r="BG194" s="81">
        <v>0</v>
      </c>
      <c r="BH194" s="81">
        <v>0</v>
      </c>
      <c r="BI194" s="81">
        <v>402.08</v>
      </c>
      <c r="BJ194" s="81">
        <v>0</v>
      </c>
      <c r="BK194" s="81">
        <v>38.935000000000002</v>
      </c>
      <c r="BL194" s="81">
        <v>0</v>
      </c>
      <c r="BM194" s="82"/>
      <c r="BN194" s="81">
        <v>0</v>
      </c>
      <c r="BO194" s="81">
        <v>0</v>
      </c>
      <c r="BP194" s="81">
        <v>46</v>
      </c>
      <c r="BQ194" s="81">
        <v>0</v>
      </c>
      <c r="BR194" s="81">
        <v>5</v>
      </c>
      <c r="BS194" s="81">
        <v>0</v>
      </c>
      <c r="BT194"/>
      <c r="BU194" s="80">
        <v>419.43099999999998</v>
      </c>
      <c r="BV194" s="80">
        <v>21.584</v>
      </c>
      <c r="BW194" s="80">
        <v>0</v>
      </c>
      <c r="BX194" s="80">
        <v>0</v>
      </c>
      <c r="BY194" s="80">
        <v>0</v>
      </c>
      <c r="BZ194" s="80">
        <v>0</v>
      </c>
      <c r="CA194" s="80">
        <v>0</v>
      </c>
      <c r="CB194" s="80">
        <v>0</v>
      </c>
      <c r="CC194" s="80">
        <v>0</v>
      </c>
    </row>
    <row r="195" spans="1:81">
      <c r="A195" s="80" t="s">
        <v>1956</v>
      </c>
      <c r="B195" s="80">
        <v>186</v>
      </c>
      <c r="C195" s="80">
        <v>16</v>
      </c>
      <c r="D195" s="80">
        <v>11</v>
      </c>
      <c r="E195" s="80">
        <v>2019</v>
      </c>
      <c r="F195" s="80" t="s">
        <v>73</v>
      </c>
      <c r="G195" s="80" t="s">
        <v>1940</v>
      </c>
      <c r="H195" s="80" t="s">
        <v>1941</v>
      </c>
      <c r="I195" s="177"/>
      <c r="J195" s="81">
        <v>551.36345874667131</v>
      </c>
      <c r="K195" s="81">
        <v>8.7689811640906097</v>
      </c>
      <c r="L195" s="81">
        <v>9.204926822193789</v>
      </c>
      <c r="M195" s="81">
        <v>241.25839121794081</v>
      </c>
      <c r="N195" s="81">
        <v>251.9006188725977</v>
      </c>
      <c r="O195" s="81">
        <v>254.18144238805868</v>
      </c>
      <c r="P195" s="81">
        <v>166.4385320232723</v>
      </c>
      <c r="Q195" s="81">
        <v>13.16655767023963</v>
      </c>
      <c r="R195" s="81">
        <v>0</v>
      </c>
      <c r="S195" s="81">
        <v>30.707063680384003</v>
      </c>
      <c r="T195" s="82"/>
      <c r="U195" s="81">
        <v>117889361</v>
      </c>
      <c r="V195" s="81">
        <v>4743</v>
      </c>
      <c r="W195" s="81">
        <v>420</v>
      </c>
      <c r="X195" s="81">
        <v>67491</v>
      </c>
      <c r="Y195" s="81">
        <v>90814</v>
      </c>
      <c r="Z195" s="81">
        <v>159135</v>
      </c>
      <c r="AA195" s="81">
        <v>34560</v>
      </c>
      <c r="AB195" s="81">
        <v>213366</v>
      </c>
      <c r="AC195" s="81">
        <v>0</v>
      </c>
      <c r="AD195" s="81">
        <v>30.707063680384</v>
      </c>
      <c r="AE195" s="82"/>
      <c r="AF195" s="81">
        <v>813186754.83695924</v>
      </c>
      <c r="AG195" s="81">
        <v>6582731.9709273307</v>
      </c>
      <c r="AH195" s="81">
        <v>2167822.6698563672</v>
      </c>
      <c r="AI195" s="81">
        <v>392717589.27178401</v>
      </c>
      <c r="AJ195" s="81">
        <v>355666716.50799096</v>
      </c>
      <c r="AK195" s="81">
        <v>0</v>
      </c>
      <c r="AL195" s="81">
        <v>0</v>
      </c>
      <c r="AM195" s="81">
        <v>29058842.981611963</v>
      </c>
      <c r="AN195" s="81">
        <v>0</v>
      </c>
      <c r="AO195" s="81">
        <v>0</v>
      </c>
      <c r="AP195" s="82"/>
      <c r="AQ195" s="81">
        <v>8041</v>
      </c>
      <c r="AR195" s="81">
        <v>3303</v>
      </c>
      <c r="AS195" s="81">
        <v>1</v>
      </c>
      <c r="AT195" s="81">
        <v>0</v>
      </c>
      <c r="AU195" s="81">
        <v>0</v>
      </c>
      <c r="AV195" s="81">
        <v>0</v>
      </c>
      <c r="AW195" s="81" t="s">
        <v>564</v>
      </c>
      <c r="AX195" s="82"/>
      <c r="AY195" s="81">
        <v>36050.300000000047</v>
      </c>
      <c r="AZ195" s="81">
        <v>160743.59999999969</v>
      </c>
      <c r="BA195" s="81">
        <v>40</v>
      </c>
      <c r="BB195" s="81">
        <v>0</v>
      </c>
      <c r="BC195" s="81">
        <v>0</v>
      </c>
      <c r="BD195" s="81">
        <v>0</v>
      </c>
      <c r="BE195" s="81" t="s">
        <v>564</v>
      </c>
      <c r="BF195" s="82"/>
      <c r="BG195" s="81">
        <v>0</v>
      </c>
      <c r="BH195" s="81">
        <v>0</v>
      </c>
      <c r="BI195" s="81">
        <v>390.072</v>
      </c>
      <c r="BJ195" s="81">
        <v>0</v>
      </c>
      <c r="BK195" s="81">
        <v>49.704999999999998</v>
      </c>
      <c r="BL195" s="81">
        <v>0</v>
      </c>
      <c r="BM195" s="82"/>
      <c r="BN195" s="81">
        <v>0</v>
      </c>
      <c r="BO195" s="81">
        <v>0</v>
      </c>
      <c r="BP195" s="81">
        <v>45</v>
      </c>
      <c r="BQ195" s="81">
        <v>0</v>
      </c>
      <c r="BR195" s="81">
        <v>7</v>
      </c>
      <c r="BS195" s="81">
        <v>0</v>
      </c>
      <c r="BT195"/>
      <c r="BU195" s="80">
        <v>420.524</v>
      </c>
      <c r="BV195" s="80">
        <v>19.253</v>
      </c>
      <c r="BW195" s="80">
        <v>0</v>
      </c>
      <c r="BX195" s="80">
        <v>0</v>
      </c>
      <c r="BY195" s="80">
        <v>0</v>
      </c>
      <c r="BZ195" s="80">
        <v>0</v>
      </c>
      <c r="CA195" s="80">
        <v>0</v>
      </c>
      <c r="CB195" s="80">
        <v>0</v>
      </c>
      <c r="CC195" s="80">
        <v>0</v>
      </c>
    </row>
    <row r="196" spans="1:81">
      <c r="A196" s="80" t="s">
        <v>1957</v>
      </c>
      <c r="B196" s="80">
        <v>187</v>
      </c>
      <c r="C196" s="80">
        <v>17</v>
      </c>
      <c r="D196" s="80">
        <v>11</v>
      </c>
      <c r="E196" s="80">
        <v>2020</v>
      </c>
      <c r="F196" s="80" t="s">
        <v>218</v>
      </c>
      <c r="G196" s="80" t="s">
        <v>1940</v>
      </c>
      <c r="H196" s="80" t="s">
        <v>1941</v>
      </c>
      <c r="I196" s="177"/>
      <c r="J196" s="81">
        <v>523.16247054448399</v>
      </c>
      <c r="K196" s="81">
        <v>10.057045452216476</v>
      </c>
      <c r="L196" s="81">
        <v>8.5751481262346854</v>
      </c>
      <c r="M196" s="81">
        <v>223.18272404380704</v>
      </c>
      <c r="N196" s="81">
        <v>240.50036285948113</v>
      </c>
      <c r="O196" s="81">
        <v>224.02277504223616</v>
      </c>
      <c r="P196" s="81">
        <v>156.88251726272699</v>
      </c>
      <c r="Q196" s="81">
        <v>12.575311342986486</v>
      </c>
      <c r="R196" s="81">
        <v>0</v>
      </c>
      <c r="S196" s="81">
        <v>32.346219486000003</v>
      </c>
      <c r="T196" s="82"/>
      <c r="U196" s="81">
        <v>100604886</v>
      </c>
      <c r="V196" s="81">
        <v>4694</v>
      </c>
      <c r="W196" s="81">
        <v>480</v>
      </c>
      <c r="X196" s="81">
        <v>65342</v>
      </c>
      <c r="Y196" s="81">
        <v>91984</v>
      </c>
      <c r="Z196" s="81">
        <v>160081</v>
      </c>
      <c r="AA196" s="81">
        <v>35393</v>
      </c>
      <c r="AB196" s="81">
        <v>213274</v>
      </c>
      <c r="AC196" s="81">
        <v>0</v>
      </c>
      <c r="AD196" s="81">
        <v>32.346219486000003</v>
      </c>
      <c r="AE196" s="82"/>
      <c r="AF196" s="81">
        <v>782938220.41072559</v>
      </c>
      <c r="AG196" s="81">
        <v>7102788.3531035762</v>
      </c>
      <c r="AH196" s="81">
        <v>2155897.2861822816</v>
      </c>
      <c r="AI196" s="81">
        <v>369725524.43205047</v>
      </c>
      <c r="AJ196" s="81">
        <v>355698601.97556889</v>
      </c>
      <c r="AK196" s="81"/>
      <c r="AL196" s="81"/>
      <c r="AM196" s="81">
        <v>27834626.523561262</v>
      </c>
      <c r="AN196" s="81"/>
      <c r="AO196" s="81"/>
      <c r="AP196" s="82"/>
      <c r="AQ196" s="81">
        <v>8510</v>
      </c>
      <c r="AR196" s="81">
        <v>3453</v>
      </c>
      <c r="AS196" s="81">
        <v>1</v>
      </c>
      <c r="AT196" s="81">
        <v>0</v>
      </c>
      <c r="AU196" s="81">
        <v>0</v>
      </c>
      <c r="AV196" s="81">
        <v>0</v>
      </c>
      <c r="AW196" s="81">
        <v>1</v>
      </c>
      <c r="AX196" s="82"/>
      <c r="AY196" s="81">
        <v>38666.900000000183</v>
      </c>
      <c r="AZ196" s="81">
        <v>170219.39999999991</v>
      </c>
      <c r="BA196" s="81">
        <v>40</v>
      </c>
      <c r="BB196" s="81">
        <v>0</v>
      </c>
      <c r="BC196" s="81">
        <v>0</v>
      </c>
      <c r="BD196" s="81">
        <v>0</v>
      </c>
      <c r="BE196" s="81">
        <v>40</v>
      </c>
      <c r="BF196" s="82"/>
      <c r="BG196" s="81">
        <v>0</v>
      </c>
      <c r="BH196" s="81">
        <v>0</v>
      </c>
      <c r="BI196" s="81">
        <v>348.18099999999998</v>
      </c>
      <c r="BJ196" s="81">
        <v>0</v>
      </c>
      <c r="BK196" s="81">
        <v>51.073999999999998</v>
      </c>
      <c r="BL196" s="81">
        <v>0</v>
      </c>
      <c r="BM196" s="82"/>
      <c r="BN196" s="81">
        <v>0</v>
      </c>
      <c r="BO196" s="81">
        <v>0</v>
      </c>
      <c r="BP196" s="81">
        <v>43</v>
      </c>
      <c r="BQ196" s="81">
        <v>0</v>
      </c>
      <c r="BR196" s="81">
        <v>6</v>
      </c>
      <c r="BS196" s="81">
        <v>0</v>
      </c>
      <c r="BT196"/>
      <c r="BU196" s="80">
        <v>370.959</v>
      </c>
      <c r="BV196" s="80">
        <v>28.295999999999999</v>
      </c>
      <c r="BW196" s="80">
        <v>0</v>
      </c>
      <c r="BX196" s="80">
        <v>0</v>
      </c>
      <c r="BY196" s="80">
        <v>0</v>
      </c>
      <c r="BZ196" s="80">
        <v>0</v>
      </c>
      <c r="CA196" s="80">
        <v>0</v>
      </c>
      <c r="CB196" s="80">
        <v>0</v>
      </c>
      <c r="CC196" s="80">
        <v>0</v>
      </c>
    </row>
    <row r="197" spans="1:81">
      <c r="A197" s="80" t="s">
        <v>1958</v>
      </c>
      <c r="B197" s="80">
        <v>187</v>
      </c>
      <c r="C197" s="80">
        <v>18</v>
      </c>
      <c r="D197" s="80">
        <v>11</v>
      </c>
      <c r="E197" s="80">
        <v>2021</v>
      </c>
      <c r="F197" s="80" t="s">
        <v>75</v>
      </c>
      <c r="G197" s="174" t="s">
        <v>1940</v>
      </c>
      <c r="H197" s="80" t="s">
        <v>1941</v>
      </c>
      <c r="I197" s="177"/>
      <c r="J197" s="81">
        <v>539.4561834915329</v>
      </c>
      <c r="K197" s="81">
        <v>11.038764436118667</v>
      </c>
      <c r="L197" s="81">
        <v>8.3986094612273874</v>
      </c>
      <c r="M197" s="81">
        <v>247.0444778665977</v>
      </c>
      <c r="N197" s="81">
        <v>255.23651249135077</v>
      </c>
      <c r="O197" s="81">
        <v>218.64207128397857</v>
      </c>
      <c r="P197" s="81">
        <v>162.38055354836249</v>
      </c>
      <c r="Q197" s="81">
        <v>12.682188243028184</v>
      </c>
      <c r="R197" s="81">
        <v>0</v>
      </c>
      <c r="S197" s="81">
        <v>29.253639150720002</v>
      </c>
      <c r="T197" s="82"/>
      <c r="U197" s="81">
        <v>110177951</v>
      </c>
      <c r="V197" s="81">
        <v>4694</v>
      </c>
      <c r="W197" s="81">
        <v>480</v>
      </c>
      <c r="X197" s="81">
        <v>65342</v>
      </c>
      <c r="Y197" s="81">
        <v>92831</v>
      </c>
      <c r="Z197" s="81">
        <v>160874</v>
      </c>
      <c r="AA197" s="81">
        <v>35725</v>
      </c>
      <c r="AB197" s="81">
        <v>212536</v>
      </c>
      <c r="AC197" s="81">
        <v>0</v>
      </c>
      <c r="AD197" s="81">
        <v>29.253639150720002</v>
      </c>
      <c r="AE197" s="82"/>
      <c r="AF197" s="81">
        <v>793737917.49004638</v>
      </c>
      <c r="AG197" s="81">
        <v>7675946.7275310727</v>
      </c>
      <c r="AH197" s="81">
        <v>2015230.6886575068</v>
      </c>
      <c r="AI197" s="81">
        <v>404732887.71168631</v>
      </c>
      <c r="AJ197" s="81">
        <v>369926824.7752378</v>
      </c>
      <c r="AK197" s="81">
        <v>0</v>
      </c>
      <c r="AL197" s="81">
        <v>0</v>
      </c>
      <c r="AM197" s="81">
        <v>27898301.659119204</v>
      </c>
      <c r="AN197" s="81">
        <v>0</v>
      </c>
      <c r="AO197" s="81">
        <v>0</v>
      </c>
      <c r="AP197" s="82"/>
      <c r="AQ197" s="81">
        <v>9038</v>
      </c>
      <c r="AR197" s="81">
        <v>3539</v>
      </c>
      <c r="AS197" s="81">
        <v>1</v>
      </c>
      <c r="AT197" s="81">
        <v>0</v>
      </c>
      <c r="AU197" s="81">
        <v>0</v>
      </c>
      <c r="AV197" s="81">
        <v>0</v>
      </c>
      <c r="AW197" s="81"/>
      <c r="AX197" s="82"/>
      <c r="AY197" s="81">
        <v>41972.900000000292</v>
      </c>
      <c r="AZ197" s="81">
        <v>176865.0999999998</v>
      </c>
      <c r="BA197" s="81">
        <v>40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1959</v>
      </c>
      <c r="B198" s="80">
        <v>187</v>
      </c>
      <c r="C198" s="80">
        <v>19</v>
      </c>
      <c r="D198" s="80">
        <v>11</v>
      </c>
      <c r="E198" s="80">
        <v>2022</v>
      </c>
      <c r="F198" s="80" t="s">
        <v>568</v>
      </c>
      <c r="G198" s="174" t="s">
        <v>1940</v>
      </c>
      <c r="H198" s="80" t="s">
        <v>1941</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9647</v>
      </c>
      <c r="AR198" s="81">
        <v>3578</v>
      </c>
      <c r="AS198" s="81">
        <v>1</v>
      </c>
      <c r="AT198" s="81">
        <v>0</v>
      </c>
      <c r="AU198" s="81">
        <v>0</v>
      </c>
      <c r="AV198" s="81">
        <v>0</v>
      </c>
      <c r="AW198" s="81"/>
      <c r="AX198" s="82"/>
      <c r="AY198" s="81">
        <v>45716.100000000442</v>
      </c>
      <c r="AZ198" s="81">
        <v>180887.49999999985</v>
      </c>
      <c r="BA198" s="81">
        <v>40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1960</v>
      </c>
      <c r="B199" s="80">
        <v>103</v>
      </c>
      <c r="C199" s="80">
        <v>1</v>
      </c>
      <c r="D199" s="80">
        <v>7</v>
      </c>
      <c r="E199" s="80">
        <v>1990</v>
      </c>
      <c r="F199" s="80" t="s">
        <v>562</v>
      </c>
      <c r="G199" s="80" t="s">
        <v>1961</v>
      </c>
      <c r="H199" s="80" t="s">
        <v>1962</v>
      </c>
      <c r="I199" s="177"/>
      <c r="J199" s="81">
        <v>3433.5128323990402</v>
      </c>
      <c r="K199" s="81">
        <v>32.091828729522454</v>
      </c>
      <c r="L199" s="81">
        <v>15.345159654120609</v>
      </c>
      <c r="M199" s="81">
        <v>265.57752357263195</v>
      </c>
      <c r="N199" s="81">
        <v>319.5107981468413</v>
      </c>
      <c r="O199" s="81">
        <v>159.53837685240381</v>
      </c>
      <c r="P199" s="81">
        <v>174.31658251082962</v>
      </c>
      <c r="Q199" s="81">
        <v>17.271408099185255</v>
      </c>
      <c r="R199" s="81">
        <v>233.11910167218994</v>
      </c>
      <c r="S199" s="81">
        <v>16.446006940793662</v>
      </c>
      <c r="T199" s="82"/>
      <c r="U199" s="81">
        <v>81659104</v>
      </c>
      <c r="V199" s="81">
        <v>9873</v>
      </c>
      <c r="W199" s="81">
        <v>167</v>
      </c>
      <c r="X199" s="81">
        <v>83005</v>
      </c>
      <c r="Y199" s="81">
        <v>98521</v>
      </c>
      <c r="Z199" s="81">
        <v>65620</v>
      </c>
      <c r="AA199" s="81">
        <v>42326</v>
      </c>
      <c r="AB199" s="81">
        <v>280429</v>
      </c>
      <c r="AC199" s="81">
        <v>40376648</v>
      </c>
      <c r="AD199" s="81">
        <v>16.446006940793662</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1963</v>
      </c>
      <c r="B200" s="80">
        <v>104</v>
      </c>
      <c r="C200" s="80">
        <v>2</v>
      </c>
      <c r="D200" s="80">
        <v>7</v>
      </c>
      <c r="E200" s="80">
        <v>2005</v>
      </c>
      <c r="F200" s="80" t="s">
        <v>565</v>
      </c>
      <c r="G200" s="80" t="s">
        <v>1961</v>
      </c>
      <c r="H200" s="80" t="s">
        <v>1962</v>
      </c>
      <c r="I200" s="177"/>
      <c r="J200" s="81">
        <v>3993.2736318983084</v>
      </c>
      <c r="K200" s="81">
        <v>22.462166240878805</v>
      </c>
      <c r="L200" s="81">
        <v>32.006327827743611</v>
      </c>
      <c r="M200" s="81">
        <v>429.94575754175315</v>
      </c>
      <c r="N200" s="81">
        <v>461.5101593939832</v>
      </c>
      <c r="O200" s="81">
        <v>220.12704267436189</v>
      </c>
      <c r="P200" s="81">
        <v>145.66529583722726</v>
      </c>
      <c r="Q200" s="81">
        <v>14.889361390882122</v>
      </c>
      <c r="R200" s="81">
        <v>162.3109063672191</v>
      </c>
      <c r="S200" s="81">
        <v>36.218982768037506</v>
      </c>
      <c r="T200" s="82"/>
      <c r="U200" s="81">
        <v>92784435</v>
      </c>
      <c r="V200" s="81">
        <v>7532</v>
      </c>
      <c r="W200" s="81">
        <v>296</v>
      </c>
      <c r="X200" s="81">
        <v>60045</v>
      </c>
      <c r="Y200" s="81">
        <v>111118</v>
      </c>
      <c r="Z200" s="81">
        <v>104773</v>
      </c>
      <c r="AA200" s="81">
        <v>28967</v>
      </c>
      <c r="AB200" s="81">
        <v>252727</v>
      </c>
      <c r="AC200" s="81">
        <v>28701323</v>
      </c>
      <c r="AD200" s="81">
        <v>36.218982768037506</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1964</v>
      </c>
      <c r="B201" s="80">
        <v>105</v>
      </c>
      <c r="C201" s="80">
        <v>3</v>
      </c>
      <c r="D201" s="80">
        <v>7</v>
      </c>
      <c r="E201" s="80">
        <v>2006</v>
      </c>
      <c r="F201" s="80" t="s">
        <v>566</v>
      </c>
      <c r="G201" s="80" t="s">
        <v>1961</v>
      </c>
      <c r="H201" s="80" t="s">
        <v>1962</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1965</v>
      </c>
      <c r="B202" s="80">
        <v>106</v>
      </c>
      <c r="C202" s="80">
        <v>4</v>
      </c>
      <c r="D202" s="80">
        <v>7</v>
      </c>
      <c r="E202" s="80">
        <v>2007</v>
      </c>
      <c r="F202" s="80" t="s">
        <v>567</v>
      </c>
      <c r="G202" s="80" t="s">
        <v>1961</v>
      </c>
      <c r="H202" s="80" t="s">
        <v>1962</v>
      </c>
      <c r="I202" s="177"/>
      <c r="J202" s="81">
        <v>4274.4694729541334</v>
      </c>
      <c r="K202" s="81">
        <v>21.321614683522252</v>
      </c>
      <c r="L202" s="81">
        <v>25.797119613004075</v>
      </c>
      <c r="M202" s="81">
        <v>486.58106474468957</v>
      </c>
      <c r="N202" s="81">
        <v>439.57531823865276</v>
      </c>
      <c r="O202" s="81">
        <v>213.18281926099513</v>
      </c>
      <c r="P202" s="81">
        <v>140.00494916860188</v>
      </c>
      <c r="Q202" s="81">
        <v>15.439780595154385</v>
      </c>
      <c r="R202" s="81">
        <v>137.56842412128523</v>
      </c>
      <c r="S202" s="81">
        <v>34.400498504000005</v>
      </c>
      <c r="T202" s="82"/>
      <c r="U202" s="81">
        <v>120693494</v>
      </c>
      <c r="V202" s="81">
        <v>7198</v>
      </c>
      <c r="W202" s="81">
        <v>448</v>
      </c>
      <c r="X202" s="81">
        <v>77939</v>
      </c>
      <c r="Y202" s="81">
        <v>111421</v>
      </c>
      <c r="Z202" s="81">
        <v>105481</v>
      </c>
      <c r="AA202" s="81">
        <v>27417</v>
      </c>
      <c r="AB202" s="81">
        <v>248210</v>
      </c>
      <c r="AC202" s="81">
        <v>25024106.5</v>
      </c>
      <c r="AD202" s="81">
        <v>34.400498504000005</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1966</v>
      </c>
      <c r="B203" s="80">
        <v>107</v>
      </c>
      <c r="C203" s="80">
        <v>5</v>
      </c>
      <c r="D203" s="80">
        <v>7</v>
      </c>
      <c r="E203" s="80">
        <v>2008</v>
      </c>
      <c r="F203" s="80" t="s">
        <v>84</v>
      </c>
      <c r="G203" s="80" t="s">
        <v>1961</v>
      </c>
      <c r="H203" s="80" t="s">
        <v>1962</v>
      </c>
      <c r="I203" s="177"/>
      <c r="J203" s="81">
        <v>3673.7161779093008</v>
      </c>
      <c r="K203" s="81">
        <v>16.059523801059818</v>
      </c>
      <c r="L203" s="81">
        <v>22.837254719763358</v>
      </c>
      <c r="M203" s="81">
        <v>491.06067039531382</v>
      </c>
      <c r="N203" s="81">
        <v>475.89396750474373</v>
      </c>
      <c r="O203" s="81">
        <v>206.4774646292777</v>
      </c>
      <c r="P203" s="81">
        <v>134.16323328443843</v>
      </c>
      <c r="Q203" s="81">
        <v>15.075180477018876</v>
      </c>
      <c r="R203" s="81">
        <v>131.71458056262219</v>
      </c>
      <c r="S203" s="81">
        <v>32.504748374000002</v>
      </c>
      <c r="T203" s="82"/>
      <c r="U203" s="81">
        <v>117872909</v>
      </c>
      <c r="V203" s="81">
        <v>7198</v>
      </c>
      <c r="W203" s="81">
        <v>448</v>
      </c>
      <c r="X203" s="81">
        <v>77939</v>
      </c>
      <c r="Y203" s="81">
        <v>111422</v>
      </c>
      <c r="Z203" s="81">
        <v>105749</v>
      </c>
      <c r="AA203" s="81">
        <v>26303</v>
      </c>
      <c r="AB203" s="81">
        <v>246331</v>
      </c>
      <c r="AC203" s="81">
        <v>24879072</v>
      </c>
      <c r="AD203" s="81">
        <v>32.504748374000002</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1967</v>
      </c>
      <c r="B204" s="80">
        <v>108</v>
      </c>
      <c r="C204" s="80">
        <v>6</v>
      </c>
      <c r="D204" s="80">
        <v>7</v>
      </c>
      <c r="E204" s="80">
        <v>2009</v>
      </c>
      <c r="F204" s="80" t="s">
        <v>85</v>
      </c>
      <c r="G204" s="80" t="s">
        <v>1961</v>
      </c>
      <c r="H204" s="80" t="s">
        <v>1962</v>
      </c>
      <c r="I204" s="177"/>
      <c r="J204" s="81">
        <v>3056.6651380237377</v>
      </c>
      <c r="K204" s="81">
        <v>18.831094167501192</v>
      </c>
      <c r="L204" s="81">
        <v>18.469049294196711</v>
      </c>
      <c r="M204" s="81">
        <v>448.6749009141983</v>
      </c>
      <c r="N204" s="81">
        <v>434.74979799215299</v>
      </c>
      <c r="O204" s="81">
        <v>209.68126355367792</v>
      </c>
      <c r="P204" s="81">
        <v>126.57640743358272</v>
      </c>
      <c r="Q204" s="81">
        <v>14.253331235141909</v>
      </c>
      <c r="R204" s="81">
        <v>116.88712885431616</v>
      </c>
      <c r="S204" s="81">
        <v>30.622558317999999</v>
      </c>
      <c r="T204" s="82"/>
      <c r="U204" s="81">
        <v>81138581</v>
      </c>
      <c r="V204" s="81">
        <v>6870</v>
      </c>
      <c r="W204" s="81">
        <v>494</v>
      </c>
      <c r="X204" s="81">
        <v>81877</v>
      </c>
      <c r="Y204" s="81">
        <v>111398</v>
      </c>
      <c r="Z204" s="81">
        <v>105999</v>
      </c>
      <c r="AA204" s="81">
        <v>25476</v>
      </c>
      <c r="AB204" s="81">
        <v>244490</v>
      </c>
      <c r="AC204" s="81">
        <v>21539220</v>
      </c>
      <c r="AD204" s="81">
        <v>30.622558317999999</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7024.1820000000007</v>
      </c>
      <c r="BJ204" s="81">
        <v>0</v>
      </c>
      <c r="BK204" s="81">
        <v>86.924999999999997</v>
      </c>
      <c r="BL204" s="81">
        <v>0</v>
      </c>
      <c r="BM204" s="82"/>
      <c r="BN204" s="81">
        <v>0</v>
      </c>
      <c r="BO204" s="81">
        <v>0</v>
      </c>
      <c r="BP204" s="81">
        <v>21</v>
      </c>
      <c r="BQ204" s="81">
        <v>0</v>
      </c>
      <c r="BR204" s="81">
        <v>10</v>
      </c>
      <c r="BS204" s="81">
        <v>0</v>
      </c>
      <c r="BT204"/>
      <c r="BU204" s="80"/>
      <c r="BV204" s="80"/>
      <c r="BW204" s="80"/>
      <c r="BX204" s="80"/>
      <c r="BY204" s="80"/>
      <c r="BZ204" s="80"/>
      <c r="CA204" s="80"/>
      <c r="CB204" s="80"/>
      <c r="CC204" s="80"/>
    </row>
    <row r="205" spans="1:81">
      <c r="A205" s="80" t="s">
        <v>1968</v>
      </c>
      <c r="B205" s="80">
        <v>109</v>
      </c>
      <c r="C205" s="80">
        <v>7</v>
      </c>
      <c r="D205" s="80">
        <v>7</v>
      </c>
      <c r="E205" s="80">
        <v>2010</v>
      </c>
      <c r="F205" s="80" t="s">
        <v>86</v>
      </c>
      <c r="G205" s="80" t="s">
        <v>1961</v>
      </c>
      <c r="H205" s="80" t="s">
        <v>1962</v>
      </c>
      <c r="I205" s="177"/>
      <c r="J205" s="81">
        <v>3518.6442955045081</v>
      </c>
      <c r="K205" s="81">
        <v>16.388779846965161</v>
      </c>
      <c r="L205" s="81">
        <v>18.233077028819775</v>
      </c>
      <c r="M205" s="81">
        <v>512.15536847361284</v>
      </c>
      <c r="N205" s="81">
        <v>549.91285904656581</v>
      </c>
      <c r="O205" s="81">
        <v>209.22139292425959</v>
      </c>
      <c r="P205" s="81">
        <v>125.84889064494146</v>
      </c>
      <c r="Q205" s="81">
        <v>14.737764223225977</v>
      </c>
      <c r="R205" s="81">
        <v>118.47531298377702</v>
      </c>
      <c r="S205" s="81">
        <v>29.895524899250006</v>
      </c>
      <c r="T205" s="82"/>
      <c r="U205" s="81">
        <v>94027725</v>
      </c>
      <c r="V205" s="81">
        <v>6870</v>
      </c>
      <c r="W205" s="81">
        <v>494</v>
      </c>
      <c r="X205" s="81">
        <v>81877</v>
      </c>
      <c r="Y205" s="81">
        <v>111071</v>
      </c>
      <c r="Z205" s="81">
        <v>106258</v>
      </c>
      <c r="AA205" s="81">
        <v>24697</v>
      </c>
      <c r="AB205" s="81">
        <v>242233</v>
      </c>
      <c r="AC205" s="81">
        <v>20689174</v>
      </c>
      <c r="AD205" s="81">
        <v>29.895524899250006</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7807.3109999999997</v>
      </c>
      <c r="BJ205" s="81">
        <v>0</v>
      </c>
      <c r="BK205" s="81">
        <v>97.649000000000001</v>
      </c>
      <c r="BL205" s="81">
        <v>0</v>
      </c>
      <c r="BM205" s="82"/>
      <c r="BN205" s="81">
        <v>0</v>
      </c>
      <c r="BO205" s="81">
        <v>0</v>
      </c>
      <c r="BP205" s="81">
        <v>20</v>
      </c>
      <c r="BQ205" s="81">
        <v>0</v>
      </c>
      <c r="BR205" s="81">
        <v>13</v>
      </c>
      <c r="BS205" s="81">
        <v>0</v>
      </c>
      <c r="BT205"/>
      <c r="BU205" s="80">
        <v>7386.8670000000002</v>
      </c>
      <c r="BV205" s="80">
        <v>469.31099999999998</v>
      </c>
      <c r="BW205" s="80">
        <v>6.3840000000000003</v>
      </c>
      <c r="BX205" s="80">
        <v>16.89</v>
      </c>
      <c r="BY205" s="80">
        <v>25.507999999999999</v>
      </c>
      <c r="BZ205" s="80">
        <v>0</v>
      </c>
      <c r="CA205" s="80">
        <v>0</v>
      </c>
      <c r="CB205" s="80">
        <v>0</v>
      </c>
      <c r="CC205" s="80">
        <v>0</v>
      </c>
    </row>
    <row r="206" spans="1:81">
      <c r="A206" s="80" t="s">
        <v>1969</v>
      </c>
      <c r="B206" s="80">
        <v>110</v>
      </c>
      <c r="C206" s="80">
        <v>8</v>
      </c>
      <c r="D206" s="80">
        <v>7</v>
      </c>
      <c r="E206" s="80">
        <v>2011</v>
      </c>
      <c r="F206" s="80" t="s">
        <v>87</v>
      </c>
      <c r="G206" s="80" t="s">
        <v>1961</v>
      </c>
      <c r="H206" s="80" t="s">
        <v>1962</v>
      </c>
      <c r="I206" s="177"/>
      <c r="J206" s="81">
        <v>3581.4504255271809</v>
      </c>
      <c r="K206" s="81">
        <v>18.527353973416094</v>
      </c>
      <c r="L206" s="81">
        <v>19.863560251988559</v>
      </c>
      <c r="M206" s="81">
        <v>479.79923099388105</v>
      </c>
      <c r="N206" s="81">
        <v>502.30702348614312</v>
      </c>
      <c r="O206" s="81">
        <v>206.42425331469192</v>
      </c>
      <c r="P206" s="81">
        <v>120.14359924133737</v>
      </c>
      <c r="Q206" s="81">
        <v>16.835356883590585</v>
      </c>
      <c r="R206" s="81">
        <v>103.32611925974088</v>
      </c>
      <c r="S206" s="81">
        <v>29.435331527994997</v>
      </c>
      <c r="T206" s="82"/>
      <c r="U206" s="81">
        <v>98741982</v>
      </c>
      <c r="V206" s="81">
        <v>6870</v>
      </c>
      <c r="W206" s="81">
        <v>494</v>
      </c>
      <c r="X206" s="81">
        <v>81877</v>
      </c>
      <c r="Y206" s="81">
        <v>110764</v>
      </c>
      <c r="Z206" s="81">
        <v>107115</v>
      </c>
      <c r="AA206" s="81">
        <v>24279</v>
      </c>
      <c r="AB206" s="81">
        <v>239894</v>
      </c>
      <c r="AC206" s="81">
        <v>18013850</v>
      </c>
      <c r="AD206" s="81">
        <v>29.435331527994997</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7691.2860000000001</v>
      </c>
      <c r="BJ206" s="81">
        <v>0</v>
      </c>
      <c r="BK206" s="81">
        <v>93.947000000000003</v>
      </c>
      <c r="BL206" s="81">
        <v>0</v>
      </c>
      <c r="BM206" s="82"/>
      <c r="BN206" s="81">
        <v>0</v>
      </c>
      <c r="BO206" s="81">
        <v>0</v>
      </c>
      <c r="BP206" s="81">
        <v>20</v>
      </c>
      <c r="BQ206" s="81">
        <v>0</v>
      </c>
      <c r="BR206" s="81">
        <v>9</v>
      </c>
      <c r="BS206" s="81">
        <v>0</v>
      </c>
      <c r="BT206"/>
      <c r="BU206" s="80">
        <v>7254.8729999999996</v>
      </c>
      <c r="BV206" s="80">
        <v>494.137</v>
      </c>
      <c r="BW206" s="80">
        <v>4.5759999999999996</v>
      </c>
      <c r="BX206" s="80">
        <v>4.5720000000000001</v>
      </c>
      <c r="BY206" s="80">
        <v>27.074999999999999</v>
      </c>
      <c r="BZ206" s="80">
        <v>0</v>
      </c>
      <c r="CA206" s="80">
        <v>0</v>
      </c>
      <c r="CB206" s="80">
        <v>0</v>
      </c>
      <c r="CC206" s="80">
        <v>0</v>
      </c>
    </row>
    <row r="207" spans="1:81">
      <c r="A207" s="80" t="s">
        <v>1970</v>
      </c>
      <c r="B207" s="80">
        <v>111</v>
      </c>
      <c r="C207" s="80">
        <v>9</v>
      </c>
      <c r="D207" s="80">
        <v>7</v>
      </c>
      <c r="E207" s="80">
        <v>2012</v>
      </c>
      <c r="F207" s="80" t="s">
        <v>88</v>
      </c>
      <c r="G207" s="80" t="s">
        <v>1961</v>
      </c>
      <c r="H207" s="80" t="s">
        <v>1962</v>
      </c>
      <c r="I207" s="177"/>
      <c r="J207" s="81">
        <v>3444.140263636928</v>
      </c>
      <c r="K207" s="81">
        <v>17.167973310708746</v>
      </c>
      <c r="L207" s="81">
        <v>20.546080270120957</v>
      </c>
      <c r="M207" s="81">
        <v>526.09517082994898</v>
      </c>
      <c r="N207" s="81">
        <v>488.23858187394052</v>
      </c>
      <c r="O207" s="81">
        <v>206.47091641598541</v>
      </c>
      <c r="P207" s="81">
        <v>116.31836045862951</v>
      </c>
      <c r="Q207" s="81">
        <v>18.281681974122776</v>
      </c>
      <c r="R207" s="81">
        <v>90.806480886451865</v>
      </c>
      <c r="S207" s="81">
        <v>31.301554480380005</v>
      </c>
      <c r="T207" s="82"/>
      <c r="U207" s="81">
        <v>89665270</v>
      </c>
      <c r="V207" s="81">
        <v>6870</v>
      </c>
      <c r="W207" s="81">
        <v>494</v>
      </c>
      <c r="X207" s="81">
        <v>81877</v>
      </c>
      <c r="Y207" s="81">
        <v>111968</v>
      </c>
      <c r="Z207" s="81">
        <v>107989</v>
      </c>
      <c r="AA207" s="81">
        <v>23373</v>
      </c>
      <c r="AB207" s="81">
        <v>239769</v>
      </c>
      <c r="AC207" s="81">
        <v>15421139</v>
      </c>
      <c r="AD207" s="81">
        <v>31.301554480380005</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3.2440000000000002</v>
      </c>
      <c r="BH207" s="81">
        <v>0</v>
      </c>
      <c r="BI207" s="81">
        <v>7113.1149999999998</v>
      </c>
      <c r="BJ207" s="81">
        <v>0</v>
      </c>
      <c r="BK207" s="81">
        <v>78.917000000000002</v>
      </c>
      <c r="BL207" s="81">
        <v>0</v>
      </c>
      <c r="BM207" s="82"/>
      <c r="BN207" s="81">
        <v>1</v>
      </c>
      <c r="BO207" s="81">
        <v>0</v>
      </c>
      <c r="BP207" s="81">
        <v>20</v>
      </c>
      <c r="BQ207" s="81">
        <v>0</v>
      </c>
      <c r="BR207" s="81">
        <v>9</v>
      </c>
      <c r="BS207" s="81">
        <v>0</v>
      </c>
      <c r="BT207"/>
      <c r="BU207" s="80">
        <v>7037.9309999999996</v>
      </c>
      <c r="BV207" s="80">
        <v>154.465</v>
      </c>
      <c r="BW207" s="80">
        <v>2.88</v>
      </c>
      <c r="BX207" s="80">
        <v>0</v>
      </c>
      <c r="BY207" s="80">
        <v>0</v>
      </c>
      <c r="BZ207" s="80">
        <v>0</v>
      </c>
      <c r="CA207" s="80">
        <v>0</v>
      </c>
      <c r="CB207" s="80">
        <v>0</v>
      </c>
      <c r="CC207" s="80">
        <v>0</v>
      </c>
    </row>
    <row r="208" spans="1:81">
      <c r="A208" s="80" t="s">
        <v>1971</v>
      </c>
      <c r="B208" s="80">
        <v>112</v>
      </c>
      <c r="C208" s="80">
        <v>10</v>
      </c>
      <c r="D208" s="80">
        <v>7</v>
      </c>
      <c r="E208" s="80">
        <v>2013</v>
      </c>
      <c r="F208" s="80" t="s">
        <v>89</v>
      </c>
      <c r="G208" s="80" t="s">
        <v>1961</v>
      </c>
      <c r="H208" s="80" t="s">
        <v>1962</v>
      </c>
      <c r="I208" s="177"/>
      <c r="J208" s="81">
        <v>3658.3639002995319</v>
      </c>
      <c r="K208" s="81">
        <v>13.928126397405403</v>
      </c>
      <c r="L208" s="81">
        <v>18.535395318763261</v>
      </c>
      <c r="M208" s="81">
        <v>514.08059022589725</v>
      </c>
      <c r="N208" s="81">
        <v>469.32103488038831</v>
      </c>
      <c r="O208" s="81">
        <v>199.15815219679993</v>
      </c>
      <c r="P208" s="81">
        <v>114.64859205269219</v>
      </c>
      <c r="Q208" s="81">
        <v>18.414337706057069</v>
      </c>
      <c r="R208" s="81">
        <v>93.827774611152748</v>
      </c>
      <c r="S208" s="81">
        <v>32.894730021069996</v>
      </c>
      <c r="T208" s="82"/>
      <c r="U208" s="81">
        <v>95297609</v>
      </c>
      <c r="V208" s="81">
        <v>6870</v>
      </c>
      <c r="W208" s="81">
        <v>494</v>
      </c>
      <c r="X208" s="81">
        <v>81877</v>
      </c>
      <c r="Y208" s="81">
        <v>111535</v>
      </c>
      <c r="Z208" s="81">
        <v>108815</v>
      </c>
      <c r="AA208" s="81">
        <v>22951</v>
      </c>
      <c r="AB208" s="81">
        <v>238046</v>
      </c>
      <c r="AC208" s="81">
        <v>15554000</v>
      </c>
      <c r="AD208" s="81">
        <v>32.894730021069996</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899.36099999999999</v>
      </c>
      <c r="BJ208" s="81">
        <v>0</v>
      </c>
      <c r="BK208" s="81">
        <v>81.323000000000008</v>
      </c>
      <c r="BL208" s="81">
        <v>0</v>
      </c>
      <c r="BM208" s="82"/>
      <c r="BN208" s="81">
        <v>0</v>
      </c>
      <c r="BO208" s="81">
        <v>0</v>
      </c>
      <c r="BP208" s="81">
        <v>22</v>
      </c>
      <c r="BQ208" s="81">
        <v>0</v>
      </c>
      <c r="BR208" s="81">
        <v>8</v>
      </c>
      <c r="BS208" s="81">
        <v>0</v>
      </c>
      <c r="BT208"/>
      <c r="BU208" s="80">
        <v>812.51300000000003</v>
      </c>
      <c r="BV208" s="80">
        <v>156.06299999999999</v>
      </c>
      <c r="BW208" s="80">
        <v>6.3369999999999997</v>
      </c>
      <c r="BX208" s="80">
        <v>0</v>
      </c>
      <c r="BY208" s="80">
        <v>5.7709999999999999</v>
      </c>
      <c r="BZ208" s="80">
        <v>0</v>
      </c>
      <c r="CA208" s="80">
        <v>0</v>
      </c>
      <c r="CB208" s="80">
        <v>0</v>
      </c>
      <c r="CC208" s="80">
        <v>0</v>
      </c>
    </row>
    <row r="209" spans="1:81">
      <c r="A209" s="80" t="s">
        <v>1972</v>
      </c>
      <c r="B209" s="80">
        <v>113</v>
      </c>
      <c r="C209" s="80">
        <v>11</v>
      </c>
      <c r="D209" s="80">
        <v>7</v>
      </c>
      <c r="E209" s="80">
        <v>2014</v>
      </c>
      <c r="F209" s="80" t="s">
        <v>90</v>
      </c>
      <c r="G209" s="80" t="s">
        <v>1961</v>
      </c>
      <c r="H209" s="80" t="s">
        <v>1962</v>
      </c>
      <c r="I209" s="177"/>
      <c r="J209" s="81">
        <v>3519.4530932271227</v>
      </c>
      <c r="K209" s="81">
        <v>13.223805199387211</v>
      </c>
      <c r="L209" s="81">
        <v>13.234026355548188</v>
      </c>
      <c r="M209" s="81">
        <v>460.97617237360396</v>
      </c>
      <c r="N209" s="81">
        <v>446.60486205818057</v>
      </c>
      <c r="O209" s="81">
        <v>189.83988515345573</v>
      </c>
      <c r="P209" s="81">
        <v>113.46231163482359</v>
      </c>
      <c r="Q209" s="81">
        <v>17.487965169941877</v>
      </c>
      <c r="R209" s="81">
        <v>91.030206804567442</v>
      </c>
      <c r="S209" s="81">
        <v>31.889876213610805</v>
      </c>
      <c r="T209" s="82"/>
      <c r="U209" s="81">
        <v>102947956</v>
      </c>
      <c r="V209" s="81">
        <v>5395</v>
      </c>
      <c r="W209" s="81">
        <v>508</v>
      </c>
      <c r="X209" s="81">
        <v>76403</v>
      </c>
      <c r="Y209" s="81">
        <v>111429</v>
      </c>
      <c r="Z209" s="81">
        <v>109243</v>
      </c>
      <c r="AA209" s="81">
        <v>22596</v>
      </c>
      <c r="AB209" s="81">
        <v>235624</v>
      </c>
      <c r="AC209" s="81">
        <v>15137691.5</v>
      </c>
      <c r="AD209" s="81">
        <v>31.889876213610805</v>
      </c>
      <c r="AE209" s="82"/>
      <c r="AF209" s="81">
        <v>986618384.00194633</v>
      </c>
      <c r="AG209" s="81">
        <v>10123761.332330707</v>
      </c>
      <c r="AH209" s="81">
        <v>3591617.3181960108</v>
      </c>
      <c r="AI209" s="81">
        <v>461312202.60957068</v>
      </c>
      <c r="AJ209" s="81">
        <v>504228613.99018055</v>
      </c>
      <c r="AK209" s="81">
        <v>0</v>
      </c>
      <c r="AL209" s="81">
        <v>0</v>
      </c>
      <c r="AM209" s="81">
        <v>32347654.219916489</v>
      </c>
      <c r="AN209" s="81">
        <v>0</v>
      </c>
      <c r="AO209" s="81">
        <v>0</v>
      </c>
      <c r="AP209" s="82"/>
      <c r="AQ209" s="81">
        <v>4142</v>
      </c>
      <c r="AR209" s="81">
        <v>386</v>
      </c>
      <c r="AS209" s="81">
        <v>0</v>
      </c>
      <c r="AT209" s="81">
        <v>0</v>
      </c>
      <c r="AU209" s="81">
        <v>0</v>
      </c>
      <c r="AV209" s="81">
        <v>2</v>
      </c>
      <c r="AW209" s="81" t="s">
        <v>564</v>
      </c>
      <c r="AX209" s="82"/>
      <c r="AY209" s="81">
        <v>16479.830000000002</v>
      </c>
      <c r="AZ209" s="81">
        <v>20328.38</v>
      </c>
      <c r="BA209" s="81">
        <v>0</v>
      </c>
      <c r="BB209" s="81">
        <v>0</v>
      </c>
      <c r="BC209" s="81">
        <v>0</v>
      </c>
      <c r="BD209" s="81">
        <v>9071.6</v>
      </c>
      <c r="BE209" s="81" t="s">
        <v>564</v>
      </c>
      <c r="BF209" s="82"/>
      <c r="BG209" s="81">
        <v>0</v>
      </c>
      <c r="BH209" s="81">
        <v>0</v>
      </c>
      <c r="BI209" s="81">
        <v>7693.9830000000002</v>
      </c>
      <c r="BJ209" s="81">
        <v>0</v>
      </c>
      <c r="BK209" s="81">
        <v>81.187000000000012</v>
      </c>
      <c r="BL209" s="81">
        <v>0</v>
      </c>
      <c r="BM209" s="82"/>
      <c r="BN209" s="81">
        <v>0</v>
      </c>
      <c r="BO209" s="81">
        <v>0</v>
      </c>
      <c r="BP209" s="81">
        <v>22</v>
      </c>
      <c r="BQ209" s="81">
        <v>0</v>
      </c>
      <c r="BR209" s="81">
        <v>8</v>
      </c>
      <c r="BS209" s="81">
        <v>0</v>
      </c>
      <c r="BT209"/>
      <c r="BU209" s="80">
        <v>7269.1080000000002</v>
      </c>
      <c r="BV209" s="80">
        <v>463.13900000000001</v>
      </c>
      <c r="BW209" s="80">
        <v>9.532</v>
      </c>
      <c r="BX209" s="80">
        <v>4.4960000000000004</v>
      </c>
      <c r="BY209" s="80">
        <v>28.895</v>
      </c>
      <c r="BZ209" s="80">
        <v>0</v>
      </c>
      <c r="CA209" s="80">
        <v>0</v>
      </c>
      <c r="CB209" s="80">
        <v>0</v>
      </c>
      <c r="CC209" s="80">
        <v>0</v>
      </c>
    </row>
    <row r="210" spans="1:81">
      <c r="A210" s="80" t="s">
        <v>1973</v>
      </c>
      <c r="B210" s="80">
        <v>114</v>
      </c>
      <c r="C210" s="80">
        <v>12</v>
      </c>
      <c r="D210" s="80">
        <v>7</v>
      </c>
      <c r="E210" s="80">
        <v>2015</v>
      </c>
      <c r="F210" s="80" t="s">
        <v>91</v>
      </c>
      <c r="G210" s="80" t="s">
        <v>1961</v>
      </c>
      <c r="H210" s="80" t="s">
        <v>1962</v>
      </c>
      <c r="I210" s="177"/>
      <c r="J210" s="81">
        <v>3387.5083775843609</v>
      </c>
      <c r="K210" s="81">
        <v>12.727513542556958</v>
      </c>
      <c r="L210" s="81">
        <v>14.145466674104824</v>
      </c>
      <c r="M210" s="81">
        <v>445.88645436303995</v>
      </c>
      <c r="N210" s="81">
        <v>408.87436302092863</v>
      </c>
      <c r="O210" s="81">
        <v>188.54119317779308</v>
      </c>
      <c r="P210" s="81">
        <v>112.24500875714925</v>
      </c>
      <c r="Q210" s="81">
        <v>16.923747157786345</v>
      </c>
      <c r="R210" s="81">
        <v>86.158503862972083</v>
      </c>
      <c r="S210" s="81">
        <v>27.544499281649994</v>
      </c>
      <c r="T210" s="82"/>
      <c r="U210" s="81">
        <v>108349745</v>
      </c>
      <c r="V210" s="81">
        <v>5395</v>
      </c>
      <c r="W210" s="81">
        <v>508</v>
      </c>
      <c r="X210" s="81">
        <v>76403</v>
      </c>
      <c r="Y210" s="81">
        <v>111204</v>
      </c>
      <c r="Z210" s="81">
        <v>109541</v>
      </c>
      <c r="AA210" s="81">
        <v>22336</v>
      </c>
      <c r="AB210" s="81">
        <v>232925</v>
      </c>
      <c r="AC210" s="81">
        <v>14759192.5</v>
      </c>
      <c r="AD210" s="81">
        <v>27.544499281649994</v>
      </c>
      <c r="AE210" s="82"/>
      <c r="AF210" s="81">
        <v>955322348.38332593</v>
      </c>
      <c r="AG210" s="81">
        <v>8927069.7908740118</v>
      </c>
      <c r="AH210" s="81">
        <v>3097122.982656586</v>
      </c>
      <c r="AI210" s="81">
        <v>490772000.27846271</v>
      </c>
      <c r="AJ210" s="81">
        <v>485384722.17747086</v>
      </c>
      <c r="AK210" s="81">
        <v>0</v>
      </c>
      <c r="AL210" s="81">
        <v>0</v>
      </c>
      <c r="AM210" s="81">
        <v>31921394.166373819</v>
      </c>
      <c r="AN210" s="81">
        <v>0</v>
      </c>
      <c r="AO210" s="81">
        <v>0</v>
      </c>
      <c r="AP210" s="82"/>
      <c r="AQ210" s="81">
        <v>4473</v>
      </c>
      <c r="AR210" s="81">
        <v>570</v>
      </c>
      <c r="AS210" s="81">
        <v>0</v>
      </c>
      <c r="AT210" s="81">
        <v>0</v>
      </c>
      <c r="AU210" s="81">
        <v>0</v>
      </c>
      <c r="AV210" s="81">
        <v>2</v>
      </c>
      <c r="AW210" s="81" t="s">
        <v>564</v>
      </c>
      <c r="AX210" s="82"/>
      <c r="AY210" s="81">
        <v>18120.111000000001</v>
      </c>
      <c r="AZ210" s="81">
        <v>28386.880000000001</v>
      </c>
      <c r="BA210" s="81">
        <v>0</v>
      </c>
      <c r="BB210" s="81">
        <v>0</v>
      </c>
      <c r="BC210" s="81">
        <v>0</v>
      </c>
      <c r="BD210" s="81">
        <v>9071.6</v>
      </c>
      <c r="BE210" s="81" t="s">
        <v>564</v>
      </c>
      <c r="BF210" s="82"/>
      <c r="BG210" s="81">
        <v>0</v>
      </c>
      <c r="BH210" s="81">
        <v>0</v>
      </c>
      <c r="BI210" s="81">
        <v>7137.9089999999997</v>
      </c>
      <c r="BJ210" s="81">
        <v>0</v>
      </c>
      <c r="BK210" s="81">
        <v>72.961000000000013</v>
      </c>
      <c r="BL210" s="81">
        <v>0</v>
      </c>
      <c r="BM210" s="82"/>
      <c r="BN210" s="81">
        <v>0</v>
      </c>
      <c r="BO210" s="81">
        <v>0</v>
      </c>
      <c r="BP210" s="81">
        <v>22</v>
      </c>
      <c r="BQ210" s="81">
        <v>0</v>
      </c>
      <c r="BR210" s="81">
        <v>7</v>
      </c>
      <c r="BS210" s="81">
        <v>0</v>
      </c>
      <c r="BT210"/>
      <c r="BU210" s="80">
        <v>7031.62</v>
      </c>
      <c r="BV210" s="80">
        <v>148.78100000000001</v>
      </c>
      <c r="BW210" s="80">
        <v>6.9539999999999997</v>
      </c>
      <c r="BX210" s="80">
        <v>0</v>
      </c>
      <c r="BY210" s="80">
        <v>23.515000000000001</v>
      </c>
      <c r="BZ210" s="80">
        <v>0</v>
      </c>
      <c r="CA210" s="80">
        <v>0</v>
      </c>
      <c r="CB210" s="80">
        <v>0</v>
      </c>
      <c r="CC210" s="80">
        <v>0</v>
      </c>
    </row>
    <row r="211" spans="1:81">
      <c r="A211" s="80" t="s">
        <v>1974</v>
      </c>
      <c r="B211" s="80">
        <v>115</v>
      </c>
      <c r="C211" s="80">
        <v>13</v>
      </c>
      <c r="D211" s="80">
        <v>7</v>
      </c>
      <c r="E211" s="80">
        <v>2016</v>
      </c>
      <c r="F211" s="80" t="s">
        <v>92</v>
      </c>
      <c r="G211" s="80" t="s">
        <v>1961</v>
      </c>
      <c r="H211" s="80" t="s">
        <v>1962</v>
      </c>
      <c r="I211" s="177"/>
      <c r="J211" s="81">
        <v>3390.1729462066364</v>
      </c>
      <c r="K211" s="81">
        <v>12.457658180948608</v>
      </c>
      <c r="L211" s="81">
        <v>14.606507126835993</v>
      </c>
      <c r="M211" s="81">
        <v>391.88458546140447</v>
      </c>
      <c r="N211" s="81">
        <v>395.48628034638506</v>
      </c>
      <c r="O211" s="81">
        <v>186.86205795287773</v>
      </c>
      <c r="P211" s="81">
        <v>109.68078893948666</v>
      </c>
      <c r="Q211" s="81">
        <v>16.316563489874515</v>
      </c>
      <c r="R211" s="81">
        <v>96.423551433028891</v>
      </c>
      <c r="S211" s="81">
        <v>30.208024263689992</v>
      </c>
      <c r="T211" s="82"/>
      <c r="U211" s="81">
        <v>102282123</v>
      </c>
      <c r="V211" s="81">
        <v>5395</v>
      </c>
      <c r="W211" s="81">
        <v>508</v>
      </c>
      <c r="X211" s="81">
        <v>76403</v>
      </c>
      <c r="Y211" s="81">
        <v>111518</v>
      </c>
      <c r="Z211" s="81">
        <v>109900</v>
      </c>
      <c r="AA211" s="81">
        <v>22574</v>
      </c>
      <c r="AB211" s="81">
        <v>231008</v>
      </c>
      <c r="AC211" s="81">
        <v>16468193.4414567</v>
      </c>
      <c r="AD211" s="81">
        <v>30.208024263689989</v>
      </c>
      <c r="AE211" s="82"/>
      <c r="AF211" s="81">
        <v>940232289.17518115</v>
      </c>
      <c r="AG211" s="81">
        <v>8321501.6932735061</v>
      </c>
      <c r="AH211" s="81">
        <v>2916998.6912567578</v>
      </c>
      <c r="AI211" s="81">
        <v>458119737.90098321</v>
      </c>
      <c r="AJ211" s="81">
        <v>478799341.42318273</v>
      </c>
      <c r="AK211" s="81">
        <v>0</v>
      </c>
      <c r="AL211" s="81">
        <v>0</v>
      </c>
      <c r="AM211" s="81">
        <v>31683273.043871868</v>
      </c>
      <c r="AN211" s="81">
        <v>0</v>
      </c>
      <c r="AO211" s="81">
        <v>0</v>
      </c>
      <c r="AP211" s="82"/>
      <c r="AQ211" s="81">
        <v>4765</v>
      </c>
      <c r="AR211" s="81">
        <v>645</v>
      </c>
      <c r="AS211" s="81">
        <v>0</v>
      </c>
      <c r="AT211" s="81">
        <v>0</v>
      </c>
      <c r="AU211" s="81">
        <v>0</v>
      </c>
      <c r="AV211" s="81">
        <v>2</v>
      </c>
      <c r="AW211" s="81" t="s">
        <v>564</v>
      </c>
      <c r="AX211" s="82"/>
      <c r="AY211" s="81">
        <v>19554.812999999998</v>
      </c>
      <c r="AZ211" s="81">
        <v>31465.98</v>
      </c>
      <c r="BA211" s="81">
        <v>0</v>
      </c>
      <c r="BB211" s="81">
        <v>0</v>
      </c>
      <c r="BC211" s="81">
        <v>0</v>
      </c>
      <c r="BD211" s="81">
        <v>9071.6</v>
      </c>
      <c r="BE211" s="81" t="s">
        <v>564</v>
      </c>
      <c r="BF211" s="82"/>
      <c r="BG211" s="81">
        <v>0</v>
      </c>
      <c r="BH211" s="81">
        <v>0</v>
      </c>
      <c r="BI211" s="81">
        <v>6974.4059999999999</v>
      </c>
      <c r="BJ211" s="81">
        <v>0</v>
      </c>
      <c r="BK211" s="81">
        <v>78.221557279999985</v>
      </c>
      <c r="BL211" s="81">
        <v>0</v>
      </c>
      <c r="BM211" s="82"/>
      <c r="BN211" s="81">
        <v>0</v>
      </c>
      <c r="BO211" s="81">
        <v>0</v>
      </c>
      <c r="BP211" s="81">
        <v>22</v>
      </c>
      <c r="BQ211" s="81">
        <v>0</v>
      </c>
      <c r="BR211" s="81">
        <v>7</v>
      </c>
      <c r="BS211" s="81">
        <v>0</v>
      </c>
      <c r="BT211"/>
      <c r="BU211" s="80">
        <v>6655.9865572799999</v>
      </c>
      <c r="BV211" s="80">
        <v>375.31799999999998</v>
      </c>
      <c r="BW211" s="80">
        <v>12.273999999999999</v>
      </c>
      <c r="BX211" s="80">
        <v>4.3579999999999997</v>
      </c>
      <c r="BY211" s="80">
        <v>4.6909999999999998</v>
      </c>
      <c r="BZ211" s="80">
        <v>0</v>
      </c>
      <c r="CA211" s="80">
        <v>0</v>
      </c>
      <c r="CB211" s="80">
        <v>0</v>
      </c>
      <c r="CC211" s="80">
        <v>0</v>
      </c>
    </row>
    <row r="212" spans="1:81">
      <c r="A212" s="80" t="s">
        <v>1975</v>
      </c>
      <c r="B212" s="80">
        <v>116</v>
      </c>
      <c r="C212" s="80">
        <v>14</v>
      </c>
      <c r="D212" s="80">
        <v>7</v>
      </c>
      <c r="E212" s="80">
        <v>2017</v>
      </c>
      <c r="F212" s="80" t="s">
        <v>71</v>
      </c>
      <c r="G212" s="80" t="s">
        <v>1961</v>
      </c>
      <c r="H212" s="80" t="s">
        <v>1962</v>
      </c>
      <c r="I212" s="177"/>
      <c r="J212" s="81">
        <v>3532.7687171328162</v>
      </c>
      <c r="K212" s="81">
        <v>12.60832118267836</v>
      </c>
      <c r="L212" s="81">
        <v>13.870000871436355</v>
      </c>
      <c r="M212" s="81">
        <v>388.64478114421598</v>
      </c>
      <c r="N212" s="81">
        <v>390.35451137128928</v>
      </c>
      <c r="O212" s="81">
        <v>183.94002798288665</v>
      </c>
      <c r="P212" s="81">
        <v>107.59072458779229</v>
      </c>
      <c r="Q212" s="81">
        <v>15.570159698262238</v>
      </c>
      <c r="R212" s="81">
        <v>96.799956254994783</v>
      </c>
      <c r="S212" s="81">
        <v>36.143874728139998</v>
      </c>
      <c r="T212" s="82"/>
      <c r="U212" s="81">
        <v>111555957</v>
      </c>
      <c r="V212" s="81">
        <v>5395</v>
      </c>
      <c r="W212" s="81">
        <v>508</v>
      </c>
      <c r="X212" s="81">
        <v>76403</v>
      </c>
      <c r="Y212" s="81">
        <v>110833</v>
      </c>
      <c r="Z212" s="81">
        <v>109976</v>
      </c>
      <c r="AA212" s="81">
        <v>22285</v>
      </c>
      <c r="AB212" s="81">
        <v>227965</v>
      </c>
      <c r="AC212" s="81">
        <v>16860518.5</v>
      </c>
      <c r="AD212" s="81">
        <v>36.143874728139998</v>
      </c>
      <c r="AE212" s="82"/>
      <c r="AF212" s="81">
        <v>996321949.12206554</v>
      </c>
      <c r="AG212" s="81">
        <v>8560379.8779023401</v>
      </c>
      <c r="AH212" s="81">
        <v>3445147.1290996838</v>
      </c>
      <c r="AI212" s="81">
        <v>468362684.44396889</v>
      </c>
      <c r="AJ212" s="81">
        <v>478545296.23173273</v>
      </c>
      <c r="AK212" s="81">
        <v>0</v>
      </c>
      <c r="AL212" s="81">
        <v>0</v>
      </c>
      <c r="AM212" s="81">
        <v>31314841.295121688</v>
      </c>
      <c r="AN212" s="81">
        <v>0</v>
      </c>
      <c r="AO212" s="81">
        <v>0</v>
      </c>
      <c r="AP212" s="82"/>
      <c r="AQ212" s="81">
        <v>4980</v>
      </c>
      <c r="AR212" s="81">
        <v>701</v>
      </c>
      <c r="AS212" s="81">
        <v>0</v>
      </c>
      <c r="AT212" s="81">
        <v>0</v>
      </c>
      <c r="AU212" s="81">
        <v>0</v>
      </c>
      <c r="AV212" s="81">
        <v>3</v>
      </c>
      <c r="AW212" s="81" t="s">
        <v>564</v>
      </c>
      <c r="AX212" s="82"/>
      <c r="AY212" s="81">
        <v>20591.242999999999</v>
      </c>
      <c r="AZ212" s="81">
        <v>33761.08</v>
      </c>
      <c r="BA212" s="81">
        <v>0</v>
      </c>
      <c r="BB212" s="81">
        <v>0</v>
      </c>
      <c r="BC212" s="81">
        <v>0</v>
      </c>
      <c r="BD212" s="81">
        <v>18921.599999999999</v>
      </c>
      <c r="BE212" s="81" t="s">
        <v>564</v>
      </c>
      <c r="BF212" s="82"/>
      <c r="BG212" s="81">
        <v>0</v>
      </c>
      <c r="BH212" s="81">
        <v>0</v>
      </c>
      <c r="BI212" s="81">
        <v>6807.17</v>
      </c>
      <c r="BJ212" s="81">
        <v>0</v>
      </c>
      <c r="BK212" s="81">
        <v>77.412999999999997</v>
      </c>
      <c r="BL212" s="81">
        <v>0</v>
      </c>
      <c r="BM212" s="82"/>
      <c r="BN212" s="81">
        <v>0</v>
      </c>
      <c r="BO212" s="81">
        <v>0</v>
      </c>
      <c r="BP212" s="81">
        <v>24</v>
      </c>
      <c r="BQ212" s="81">
        <v>0</v>
      </c>
      <c r="BR212" s="81">
        <v>7</v>
      </c>
      <c r="BS212" s="81">
        <v>0</v>
      </c>
      <c r="BT212"/>
      <c r="BU212" s="80">
        <v>6422.3919999999998</v>
      </c>
      <c r="BV212" s="80">
        <v>417.625</v>
      </c>
      <c r="BW212" s="80">
        <v>11.65</v>
      </c>
      <c r="BX212" s="80">
        <v>8.9429999999999996</v>
      </c>
      <c r="BY212" s="80">
        <v>23.972999999999999</v>
      </c>
      <c r="BZ212" s="80">
        <v>0</v>
      </c>
      <c r="CA212" s="80">
        <v>0</v>
      </c>
      <c r="CB212" s="80">
        <v>0</v>
      </c>
      <c r="CC212" s="80">
        <v>0</v>
      </c>
    </row>
    <row r="213" spans="1:81">
      <c r="A213" s="80" t="s">
        <v>1976</v>
      </c>
      <c r="B213" s="80">
        <v>117</v>
      </c>
      <c r="C213" s="80">
        <v>15</v>
      </c>
      <c r="D213" s="80">
        <v>7</v>
      </c>
      <c r="E213" s="80">
        <v>2018</v>
      </c>
      <c r="F213" s="80" t="s">
        <v>93</v>
      </c>
      <c r="G213" s="80" t="s">
        <v>1961</v>
      </c>
      <c r="H213" s="80" t="s">
        <v>1962</v>
      </c>
      <c r="I213" s="177"/>
      <c r="J213" s="81">
        <v>3408.8764693830099</v>
      </c>
      <c r="K213" s="81">
        <v>11.437086123809349</v>
      </c>
      <c r="L213" s="81">
        <v>12.349334092702264</v>
      </c>
      <c r="M213" s="81">
        <v>378.40573907483059</v>
      </c>
      <c r="N213" s="81">
        <v>379.78510226595421</v>
      </c>
      <c r="O213" s="81">
        <v>180.15104822851242</v>
      </c>
      <c r="P213" s="81">
        <v>106.04175246100461</v>
      </c>
      <c r="Q213" s="81">
        <v>14.255458423166752</v>
      </c>
      <c r="R213" s="81">
        <v>88.11637457595063</v>
      </c>
      <c r="S213" s="81">
        <v>30.127235798800001</v>
      </c>
      <c r="T213" s="82"/>
      <c r="U213" s="81">
        <v>109626077</v>
      </c>
      <c r="V213" s="81">
        <v>5395</v>
      </c>
      <c r="W213" s="81">
        <v>508</v>
      </c>
      <c r="X213" s="81">
        <v>76403</v>
      </c>
      <c r="Y213" s="81">
        <v>110358</v>
      </c>
      <c r="Z213" s="81">
        <v>109773</v>
      </c>
      <c r="AA213" s="81">
        <v>22185</v>
      </c>
      <c r="AB213" s="81">
        <v>224922</v>
      </c>
      <c r="AC213" s="81">
        <v>15287870</v>
      </c>
      <c r="AD213" s="81">
        <v>30.127235798800001</v>
      </c>
      <c r="AE213" s="82"/>
      <c r="AF213" s="81">
        <v>1040714364.816978</v>
      </c>
      <c r="AG213" s="81">
        <v>7590548.9723532731</v>
      </c>
      <c r="AH213" s="81">
        <v>3018142.332837827</v>
      </c>
      <c r="AI213" s="81">
        <v>449563020.06979358</v>
      </c>
      <c r="AJ213" s="81">
        <v>498914878.81684369</v>
      </c>
      <c r="AK213" s="81">
        <v>0</v>
      </c>
      <c r="AL213" s="81">
        <v>0</v>
      </c>
      <c r="AM213" s="81">
        <v>30960763.12348548</v>
      </c>
      <c r="AN213" s="81">
        <v>0</v>
      </c>
      <c r="AO213" s="81">
        <v>0</v>
      </c>
      <c r="AP213" s="82"/>
      <c r="AQ213" s="81">
        <v>5268</v>
      </c>
      <c r="AR213" s="81">
        <v>772</v>
      </c>
      <c r="AS213" s="81">
        <v>0</v>
      </c>
      <c r="AT213" s="81">
        <v>0</v>
      </c>
      <c r="AU213" s="81">
        <v>0</v>
      </c>
      <c r="AV213" s="81">
        <v>3</v>
      </c>
      <c r="AW213" s="81" t="s">
        <v>564</v>
      </c>
      <c r="AX213" s="82"/>
      <c r="AY213" s="81">
        <v>21981.611000000019</v>
      </c>
      <c r="AZ213" s="81">
        <v>38885.980000000003</v>
      </c>
      <c r="BA213" s="81">
        <v>0</v>
      </c>
      <c r="BB213" s="81">
        <v>0</v>
      </c>
      <c r="BC213" s="81">
        <v>0</v>
      </c>
      <c r="BD213" s="81">
        <v>18921.599999999999</v>
      </c>
      <c r="BE213" s="81" t="s">
        <v>564</v>
      </c>
      <c r="BF213" s="82"/>
      <c r="BG213" s="81">
        <v>0</v>
      </c>
      <c r="BH213" s="81">
        <v>0</v>
      </c>
      <c r="BI213" s="81">
        <v>6774.7489999999998</v>
      </c>
      <c r="BJ213" s="81">
        <v>0</v>
      </c>
      <c r="BK213" s="81">
        <v>76.587999999999994</v>
      </c>
      <c r="BL213" s="81">
        <v>0</v>
      </c>
      <c r="BM213" s="82"/>
      <c r="BN213" s="81">
        <v>0</v>
      </c>
      <c r="BO213" s="81">
        <v>0</v>
      </c>
      <c r="BP213" s="81">
        <v>24</v>
      </c>
      <c r="BQ213" s="81">
        <v>0</v>
      </c>
      <c r="BR213" s="81">
        <v>7</v>
      </c>
      <c r="BS213" s="81">
        <v>0</v>
      </c>
      <c r="BT213"/>
      <c r="BU213" s="80">
        <v>6411.2089999999998</v>
      </c>
      <c r="BV213" s="80">
        <v>399.214</v>
      </c>
      <c r="BW213" s="80">
        <v>10.209</v>
      </c>
      <c r="BX213" s="80">
        <v>8.8970000000000002</v>
      </c>
      <c r="BY213" s="80">
        <v>21.808</v>
      </c>
      <c r="BZ213" s="80">
        <v>0</v>
      </c>
      <c r="CA213" s="80">
        <v>0</v>
      </c>
      <c r="CB213" s="80">
        <v>0</v>
      </c>
      <c r="CC213" s="80">
        <v>0</v>
      </c>
    </row>
    <row r="214" spans="1:81">
      <c r="A214" s="80" t="s">
        <v>1977</v>
      </c>
      <c r="B214" s="80">
        <v>118</v>
      </c>
      <c r="C214" s="80">
        <v>16</v>
      </c>
      <c r="D214" s="80">
        <v>7</v>
      </c>
      <c r="E214" s="80">
        <v>2019</v>
      </c>
      <c r="F214" s="80" t="s">
        <v>73</v>
      </c>
      <c r="G214" s="80" t="s">
        <v>1961</v>
      </c>
      <c r="H214" s="80" t="s">
        <v>1962</v>
      </c>
      <c r="I214" s="177"/>
      <c r="J214" s="81">
        <v>3425.5544805988261</v>
      </c>
      <c r="K214" s="81">
        <v>10.15329279742871</v>
      </c>
      <c r="L214" s="81">
        <v>12.31516753264227</v>
      </c>
      <c r="M214" s="81">
        <v>361.57225537187594</v>
      </c>
      <c r="N214" s="81">
        <v>307.37159165356485</v>
      </c>
      <c r="O214" s="81">
        <v>174.62465549350733</v>
      </c>
      <c r="P214" s="81">
        <v>104.8283427821345</v>
      </c>
      <c r="Q214" s="81">
        <v>13.668620385035192</v>
      </c>
      <c r="R214" s="81">
        <v>80.794873155066924</v>
      </c>
      <c r="S214" s="81">
        <v>28.533639108399999</v>
      </c>
      <c r="T214" s="82"/>
      <c r="U214" s="81">
        <v>112038843</v>
      </c>
      <c r="V214" s="81">
        <v>5395</v>
      </c>
      <c r="W214" s="81">
        <v>508</v>
      </c>
      <c r="X214" s="81">
        <v>76403</v>
      </c>
      <c r="Y214" s="81">
        <v>109657</v>
      </c>
      <c r="Z214" s="81">
        <v>109327</v>
      </c>
      <c r="AA214" s="81">
        <v>21767</v>
      </c>
      <c r="AB214" s="81">
        <v>221502</v>
      </c>
      <c r="AC214" s="81">
        <v>14247208</v>
      </c>
      <c r="AD214" s="81">
        <v>28.533639108399999</v>
      </c>
      <c r="AE214" s="82"/>
      <c r="AF214" s="81">
        <v>1104428099.8556299</v>
      </c>
      <c r="AG214" s="81">
        <v>7326386.2771725198</v>
      </c>
      <c r="AH214" s="81">
        <v>3514933.028822395</v>
      </c>
      <c r="AI214" s="81">
        <v>475588950.79391062</v>
      </c>
      <c r="AJ214" s="81">
        <v>442256865.52643359</v>
      </c>
      <c r="AK214" s="81">
        <v>0</v>
      </c>
      <c r="AL214" s="81">
        <v>0</v>
      </c>
      <c r="AM214" s="81">
        <v>30166904.933836754</v>
      </c>
      <c r="AN214" s="81">
        <v>0</v>
      </c>
      <c r="AO214" s="81">
        <v>0</v>
      </c>
      <c r="AP214" s="82"/>
      <c r="AQ214" s="81">
        <v>5507</v>
      </c>
      <c r="AR214" s="81">
        <v>835</v>
      </c>
      <c r="AS214" s="81">
        <v>0</v>
      </c>
      <c r="AT214" s="81">
        <v>0</v>
      </c>
      <c r="AU214" s="81">
        <v>0</v>
      </c>
      <c r="AV214" s="81">
        <v>3</v>
      </c>
      <c r="AW214" s="81" t="s">
        <v>564</v>
      </c>
      <c r="AX214" s="82"/>
      <c r="AY214" s="81">
        <v>23077.024999999969</v>
      </c>
      <c r="AZ214" s="81">
        <v>43232.18</v>
      </c>
      <c r="BA214" s="81">
        <v>0</v>
      </c>
      <c r="BB214" s="81">
        <v>0</v>
      </c>
      <c r="BC214" s="81">
        <v>0</v>
      </c>
      <c r="BD214" s="81">
        <v>18921.599999999999</v>
      </c>
      <c r="BE214" s="81" t="s">
        <v>564</v>
      </c>
      <c r="BF214" s="82"/>
      <c r="BG214" s="81">
        <v>0</v>
      </c>
      <c r="BH214" s="81">
        <v>0</v>
      </c>
      <c r="BI214" s="81">
        <v>834.74699999999996</v>
      </c>
      <c r="BJ214" s="81">
        <v>0</v>
      </c>
      <c r="BK214" s="81">
        <v>73.591999999999999</v>
      </c>
      <c r="BL214" s="81">
        <v>0</v>
      </c>
      <c r="BM214" s="82"/>
      <c r="BN214" s="81">
        <v>0</v>
      </c>
      <c r="BO214" s="81">
        <v>0</v>
      </c>
      <c r="BP214" s="81">
        <v>23</v>
      </c>
      <c r="BQ214" s="81">
        <v>0</v>
      </c>
      <c r="BR214" s="81">
        <v>7</v>
      </c>
      <c r="BS214" s="81">
        <v>0</v>
      </c>
      <c r="BT214"/>
      <c r="BU214" s="80">
        <v>737.77800000000002</v>
      </c>
      <c r="BV214" s="80">
        <v>130.55799999999999</v>
      </c>
      <c r="BW214" s="80">
        <v>5.4029999999999996</v>
      </c>
      <c r="BX214" s="80">
        <v>5.2249999999999996</v>
      </c>
      <c r="BY214" s="80">
        <v>23.675000000000001</v>
      </c>
      <c r="BZ214" s="80">
        <v>0</v>
      </c>
      <c r="CA214" s="80">
        <v>0</v>
      </c>
      <c r="CB214" s="80">
        <v>5.7</v>
      </c>
      <c r="CC214" s="80">
        <v>0</v>
      </c>
    </row>
    <row r="215" spans="1:81">
      <c r="A215" s="80" t="s">
        <v>1978</v>
      </c>
      <c r="B215" s="80">
        <v>119</v>
      </c>
      <c r="C215" s="80">
        <v>17</v>
      </c>
      <c r="D215" s="80">
        <v>7</v>
      </c>
      <c r="E215" s="80">
        <v>2020</v>
      </c>
      <c r="F215" s="80" t="s">
        <v>218</v>
      </c>
      <c r="G215" s="80" t="s">
        <v>1961</v>
      </c>
      <c r="H215" s="80" t="s">
        <v>1962</v>
      </c>
      <c r="I215" s="177"/>
      <c r="J215" s="81">
        <v>2812.5499538442041</v>
      </c>
      <c r="K215" s="81">
        <v>8.7005407901780902</v>
      </c>
      <c r="L215" s="81">
        <v>12.595201027723165</v>
      </c>
      <c r="M215" s="81">
        <v>303.79757363983742</v>
      </c>
      <c r="N215" s="81">
        <v>317.1461061567702</v>
      </c>
      <c r="O215" s="81">
        <v>152.56208336266928</v>
      </c>
      <c r="P215" s="81">
        <v>98.802342547571101</v>
      </c>
      <c r="Q215" s="81">
        <v>12.835692706352992</v>
      </c>
      <c r="R215" s="81">
        <v>81.404057844128801</v>
      </c>
      <c r="S215" s="81">
        <v>30.943439628299998</v>
      </c>
      <c r="T215" s="82"/>
      <c r="U215" s="81">
        <v>96936949</v>
      </c>
      <c r="V215" s="81">
        <v>4540</v>
      </c>
      <c r="W215" s="81">
        <v>513</v>
      </c>
      <c r="X215" s="81">
        <v>71540</v>
      </c>
      <c r="Y215" s="81">
        <v>108643</v>
      </c>
      <c r="Z215" s="81">
        <v>109017</v>
      </c>
      <c r="AA215" s="81">
        <v>22290</v>
      </c>
      <c r="AB215" s="81">
        <v>217690</v>
      </c>
      <c r="AC215" s="81">
        <v>14429517.5</v>
      </c>
      <c r="AD215" s="81">
        <v>30.943439628299998</v>
      </c>
      <c r="AE215" s="82"/>
      <c r="AF215" s="81">
        <v>1015594176.395496</v>
      </c>
      <c r="AG215" s="81">
        <v>6006072.4901412725</v>
      </c>
      <c r="AH215" s="81">
        <v>4417591.872302088</v>
      </c>
      <c r="AI215" s="81">
        <v>420112213.1682865</v>
      </c>
      <c r="AJ215" s="81">
        <v>483979011.88700855</v>
      </c>
      <c r="AK215" s="81"/>
      <c r="AL215" s="81"/>
      <c r="AM215" s="81">
        <v>28410963.58634457</v>
      </c>
      <c r="AN215" s="81"/>
      <c r="AO215" s="81"/>
      <c r="AP215" s="82"/>
      <c r="AQ215" s="81">
        <v>5672</v>
      </c>
      <c r="AR215" s="81">
        <v>870</v>
      </c>
      <c r="AS215" s="81">
        <v>0</v>
      </c>
      <c r="AT215" s="81">
        <v>0</v>
      </c>
      <c r="AU215" s="81">
        <v>0</v>
      </c>
      <c r="AV215" s="81">
        <v>3</v>
      </c>
      <c r="AW215" s="81">
        <v>0</v>
      </c>
      <c r="AX215" s="82"/>
      <c r="AY215" s="81">
        <v>23916.872999999989</v>
      </c>
      <c r="AZ215" s="81">
        <v>45152.579999999987</v>
      </c>
      <c r="BA215" s="81">
        <v>0</v>
      </c>
      <c r="BB215" s="81">
        <v>0</v>
      </c>
      <c r="BC215" s="81">
        <v>0</v>
      </c>
      <c r="BD215" s="81">
        <v>18921.599999999999</v>
      </c>
      <c r="BE215" s="81">
        <v>0</v>
      </c>
      <c r="BF215" s="82"/>
      <c r="BG215" s="81">
        <v>0</v>
      </c>
      <c r="BH215" s="81">
        <v>0</v>
      </c>
      <c r="BI215" s="81">
        <v>613.11300000000006</v>
      </c>
      <c r="BJ215" s="81">
        <v>0</v>
      </c>
      <c r="BK215" s="81">
        <v>66.367999999999995</v>
      </c>
      <c r="BL215" s="81">
        <v>0</v>
      </c>
      <c r="BM215" s="82"/>
      <c r="BN215" s="81">
        <v>0</v>
      </c>
      <c r="BO215" s="81">
        <v>0</v>
      </c>
      <c r="BP215" s="81">
        <v>22</v>
      </c>
      <c r="BQ215" s="81">
        <v>0</v>
      </c>
      <c r="BR215" s="81">
        <v>7</v>
      </c>
      <c r="BS215" s="81">
        <v>0</v>
      </c>
      <c r="BT215"/>
      <c r="BU215" s="80">
        <v>425.04199999999997</v>
      </c>
      <c r="BV215" s="80">
        <v>212.17599999999999</v>
      </c>
      <c r="BW215" s="80">
        <v>7.859</v>
      </c>
      <c r="BX215" s="80">
        <v>5.3090000000000002</v>
      </c>
      <c r="BY215" s="80">
        <v>23.395</v>
      </c>
      <c r="BZ215" s="80">
        <v>0</v>
      </c>
      <c r="CA215" s="80">
        <v>0</v>
      </c>
      <c r="CB215" s="80">
        <v>5.7</v>
      </c>
      <c r="CC215" s="80">
        <v>0</v>
      </c>
    </row>
    <row r="216" spans="1:81">
      <c r="A216" s="80" t="s">
        <v>1979</v>
      </c>
      <c r="B216" s="80">
        <v>119</v>
      </c>
      <c r="C216" s="80">
        <v>18</v>
      </c>
      <c r="D216" s="80">
        <v>7</v>
      </c>
      <c r="E216" s="80">
        <v>2021</v>
      </c>
      <c r="F216" s="80" t="s">
        <v>75</v>
      </c>
      <c r="G216" s="174" t="s">
        <v>1961</v>
      </c>
      <c r="H216" s="80" t="s">
        <v>1962</v>
      </c>
      <c r="I216" s="177"/>
      <c r="J216" s="81">
        <v>2816.8608269127017</v>
      </c>
      <c r="K216" s="81">
        <v>9.5422224253950496</v>
      </c>
      <c r="L216" s="81">
        <v>12.499672178764014</v>
      </c>
      <c r="M216" s="81">
        <v>325.33991552503488</v>
      </c>
      <c r="N216" s="81">
        <v>293.69587173106572</v>
      </c>
      <c r="O216" s="81">
        <v>146.92974429951164</v>
      </c>
      <c r="P216" s="81">
        <v>101.52818543344361</v>
      </c>
      <c r="Q216" s="81">
        <v>12.710352849733447</v>
      </c>
      <c r="R216" s="81">
        <v>85.894762845510172</v>
      </c>
      <c r="S216" s="81">
        <v>31.24913116267</v>
      </c>
      <c r="T216" s="82"/>
      <c r="U216" s="81">
        <v>103129434</v>
      </c>
      <c r="V216" s="81">
        <v>4540</v>
      </c>
      <c r="W216" s="81">
        <v>513</v>
      </c>
      <c r="X216" s="81">
        <v>71540</v>
      </c>
      <c r="Y216" s="81">
        <v>107089</v>
      </c>
      <c r="Z216" s="81">
        <v>108109</v>
      </c>
      <c r="AA216" s="81">
        <v>22337</v>
      </c>
      <c r="AB216" s="81">
        <v>213008</v>
      </c>
      <c r="AC216" s="81">
        <v>14757555.5</v>
      </c>
      <c r="AD216" s="81">
        <v>31.24913116267</v>
      </c>
      <c r="AE216" s="82"/>
      <c r="AF216" s="81">
        <v>1006415404.1135724</v>
      </c>
      <c r="AG216" s="81">
        <v>6795812.8832388967</v>
      </c>
      <c r="AH216" s="81">
        <v>4493569.693937731</v>
      </c>
      <c r="AI216" s="81">
        <v>463839607.45693964</v>
      </c>
      <c r="AJ216" s="81">
        <v>438336182.64070684</v>
      </c>
      <c r="AK216" s="81">
        <v>0</v>
      </c>
      <c r="AL216" s="81">
        <v>0</v>
      </c>
      <c r="AM216" s="81">
        <v>27960258.214164484</v>
      </c>
      <c r="AN216" s="81">
        <v>0</v>
      </c>
      <c r="AO216" s="81">
        <v>0</v>
      </c>
      <c r="AP216" s="82"/>
      <c r="AQ216" s="81">
        <v>5835</v>
      </c>
      <c r="AR216" s="81">
        <v>891</v>
      </c>
      <c r="AS216" s="81">
        <v>0</v>
      </c>
      <c r="AT216" s="81">
        <v>0</v>
      </c>
      <c r="AU216" s="81">
        <v>0</v>
      </c>
      <c r="AV216" s="81">
        <v>3</v>
      </c>
      <c r="AW216" s="81"/>
      <c r="AX216" s="82"/>
      <c r="AY216" s="81">
        <v>24709.628999999972</v>
      </c>
      <c r="AZ216" s="81">
        <v>47436.98</v>
      </c>
      <c r="BA216" s="81">
        <v>0</v>
      </c>
      <c r="BB216" s="81">
        <v>0</v>
      </c>
      <c r="BC216" s="81">
        <v>0</v>
      </c>
      <c r="BD216" s="81">
        <v>18921.599999999999</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1980</v>
      </c>
      <c r="B217" s="80">
        <v>119</v>
      </c>
      <c r="C217" s="80">
        <v>19</v>
      </c>
      <c r="D217" s="80">
        <v>7</v>
      </c>
      <c r="E217" s="80">
        <v>2022</v>
      </c>
      <c r="F217" s="80" t="s">
        <v>568</v>
      </c>
      <c r="G217" s="174" t="s">
        <v>1961</v>
      </c>
      <c r="H217" s="80" t="s">
        <v>1962</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6063</v>
      </c>
      <c r="AR217" s="81">
        <v>902</v>
      </c>
      <c r="AS217" s="81">
        <v>0</v>
      </c>
      <c r="AT217" s="81">
        <v>0</v>
      </c>
      <c r="AU217" s="81">
        <v>0</v>
      </c>
      <c r="AV217" s="81">
        <v>4</v>
      </c>
      <c r="AW217" s="81"/>
      <c r="AX217" s="82"/>
      <c r="AY217" s="81">
        <v>25944.13099999995</v>
      </c>
      <c r="AZ217" s="81">
        <v>48262.979999999996</v>
      </c>
      <c r="BA217" s="81">
        <v>0</v>
      </c>
      <c r="BB217" s="81">
        <v>0</v>
      </c>
      <c r="BC217" s="81">
        <v>0</v>
      </c>
      <c r="BD217" s="81">
        <v>28911.599999999999</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1981</v>
      </c>
      <c r="B218" s="80">
        <v>409</v>
      </c>
      <c r="C218" s="80">
        <v>1</v>
      </c>
      <c r="D218" s="80">
        <v>25</v>
      </c>
      <c r="E218" s="80">
        <v>1990</v>
      </c>
      <c r="F218" s="80" t="s">
        <v>562</v>
      </c>
      <c r="G218" s="80" t="s">
        <v>1982</v>
      </c>
      <c r="H218" s="80" t="s">
        <v>1983</v>
      </c>
      <c r="I218" s="177"/>
      <c r="J218" s="81">
        <v>332.73384233681173</v>
      </c>
      <c r="K218" s="81">
        <v>6.8875831937500447</v>
      </c>
      <c r="L218" s="81">
        <v>2.2747681437983367</v>
      </c>
      <c r="M218" s="81">
        <v>60.335396794191318</v>
      </c>
      <c r="N218" s="81">
        <v>98.36459012834716</v>
      </c>
      <c r="O218" s="81">
        <v>89.817529046911815</v>
      </c>
      <c r="P218" s="81">
        <v>43.799481524421708</v>
      </c>
      <c r="Q218" s="81">
        <v>8.6261269232632412</v>
      </c>
      <c r="R218" s="81">
        <v>0</v>
      </c>
      <c r="S218" s="81">
        <v>9.2072635464929871</v>
      </c>
      <c r="T218" s="82"/>
      <c r="U218" s="81">
        <v>8048209</v>
      </c>
      <c r="V218" s="81">
        <v>2340</v>
      </c>
      <c r="W218" s="81">
        <v>22</v>
      </c>
      <c r="X218" s="81">
        <v>20326</v>
      </c>
      <c r="Y218" s="81">
        <v>44270</v>
      </c>
      <c r="Z218" s="81">
        <v>36943</v>
      </c>
      <c r="AA218" s="81">
        <v>10635</v>
      </c>
      <c r="AB218" s="81">
        <v>140059</v>
      </c>
      <c r="AC218" s="81">
        <v>0</v>
      </c>
      <c r="AD218" s="81">
        <v>9.2072635464929871</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1984</v>
      </c>
      <c r="B219" s="80">
        <v>410</v>
      </c>
      <c r="C219" s="80">
        <v>2</v>
      </c>
      <c r="D219" s="80">
        <v>25</v>
      </c>
      <c r="E219" s="80">
        <v>2005</v>
      </c>
      <c r="F219" s="80" t="s">
        <v>565</v>
      </c>
      <c r="G219" s="80" t="s">
        <v>1982</v>
      </c>
      <c r="H219" s="80" t="s">
        <v>1983</v>
      </c>
      <c r="I219" s="177"/>
      <c r="J219" s="81">
        <v>199.34707629245432</v>
      </c>
      <c r="K219" s="81">
        <v>5.5456689407437194</v>
      </c>
      <c r="L219" s="81">
        <v>3.0015898447851321</v>
      </c>
      <c r="M219" s="81">
        <v>123.3822069241495</v>
      </c>
      <c r="N219" s="81">
        <v>156.16733855936474</v>
      </c>
      <c r="O219" s="81">
        <v>124.13280198456971</v>
      </c>
      <c r="P219" s="81">
        <v>45.946898472908678</v>
      </c>
      <c r="Q219" s="81">
        <v>9.0154966275907498</v>
      </c>
      <c r="R219" s="81">
        <v>0</v>
      </c>
      <c r="S219" s="81">
        <v>18.551841550000006</v>
      </c>
      <c r="T219" s="82"/>
      <c r="U219" s="81">
        <v>5060394</v>
      </c>
      <c r="V219" s="81">
        <v>2344</v>
      </c>
      <c r="W219" s="81">
        <v>32</v>
      </c>
      <c r="X219" s="81">
        <v>23095</v>
      </c>
      <c r="Y219" s="81">
        <v>59479</v>
      </c>
      <c r="Z219" s="81">
        <v>59083</v>
      </c>
      <c r="AA219" s="81">
        <v>9137</v>
      </c>
      <c r="AB219" s="81">
        <v>153026</v>
      </c>
      <c r="AC219" s="81">
        <v>0</v>
      </c>
      <c r="AD219" s="81">
        <v>18.551841550000006</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1985</v>
      </c>
      <c r="B220" s="80">
        <v>411</v>
      </c>
      <c r="C220" s="80">
        <v>3</v>
      </c>
      <c r="D220" s="80">
        <v>25</v>
      </c>
      <c r="E220" s="80">
        <v>2006</v>
      </c>
      <c r="F220" s="80" t="s">
        <v>566</v>
      </c>
      <c r="G220" s="80" t="s">
        <v>1982</v>
      </c>
      <c r="H220" s="80" t="s">
        <v>1983</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1986</v>
      </c>
      <c r="B221" s="80">
        <v>412</v>
      </c>
      <c r="C221" s="80">
        <v>4</v>
      </c>
      <c r="D221" s="80">
        <v>25</v>
      </c>
      <c r="E221" s="80">
        <v>2007</v>
      </c>
      <c r="F221" s="80" t="s">
        <v>567</v>
      </c>
      <c r="G221" s="80" t="s">
        <v>1982</v>
      </c>
      <c r="H221" s="80" t="s">
        <v>1983</v>
      </c>
      <c r="I221" s="177"/>
      <c r="J221" s="81">
        <v>166.04485293780454</v>
      </c>
      <c r="K221" s="81">
        <v>5.894748929052259</v>
      </c>
      <c r="L221" s="81">
        <v>0.73340107450289949</v>
      </c>
      <c r="M221" s="81">
        <v>120.32673488044705</v>
      </c>
      <c r="N221" s="81">
        <v>195.13865235432087</v>
      </c>
      <c r="O221" s="81">
        <v>120.58417846235827</v>
      </c>
      <c r="P221" s="81">
        <v>45.340626022833142</v>
      </c>
      <c r="Q221" s="81">
        <v>9.7084439661074509</v>
      </c>
      <c r="R221" s="81">
        <v>0</v>
      </c>
      <c r="S221" s="81">
        <v>20.101166567820002</v>
      </c>
      <c r="T221" s="82"/>
      <c r="U221" s="81">
        <v>4735870</v>
      </c>
      <c r="V221" s="81">
        <v>2430</v>
      </c>
      <c r="W221" s="81">
        <v>9</v>
      </c>
      <c r="X221" s="81">
        <v>26969</v>
      </c>
      <c r="Y221" s="81">
        <v>62288</v>
      </c>
      <c r="Z221" s="81">
        <v>59664</v>
      </c>
      <c r="AA221" s="81">
        <v>8879</v>
      </c>
      <c r="AB221" s="81">
        <v>156073</v>
      </c>
      <c r="AC221" s="81">
        <v>0</v>
      </c>
      <c r="AD221" s="81">
        <v>20.101166567820002</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1987</v>
      </c>
      <c r="B222" s="80">
        <v>413</v>
      </c>
      <c r="C222" s="80">
        <v>5</v>
      </c>
      <c r="D222" s="80">
        <v>25</v>
      </c>
      <c r="E222" s="80">
        <v>2008</v>
      </c>
      <c r="F222" s="80" t="s">
        <v>84</v>
      </c>
      <c r="G222" s="80" t="s">
        <v>1982</v>
      </c>
      <c r="H222" s="80" t="s">
        <v>1983</v>
      </c>
      <c r="I222" s="177"/>
      <c r="J222" s="81">
        <v>150.25145027938461</v>
      </c>
      <c r="K222" s="81">
        <v>4.6387859113517038</v>
      </c>
      <c r="L222" s="81">
        <v>0.64354363837989825</v>
      </c>
      <c r="M222" s="81">
        <v>135.83521357371862</v>
      </c>
      <c r="N222" s="81">
        <v>190.00795582357898</v>
      </c>
      <c r="O222" s="81">
        <v>116.60473562549495</v>
      </c>
      <c r="P222" s="81">
        <v>44.498347989713757</v>
      </c>
      <c r="Q222" s="81">
        <v>9.6954932276172823</v>
      </c>
      <c r="R222" s="81">
        <v>0</v>
      </c>
      <c r="S222" s="81">
        <v>18.798081849719999</v>
      </c>
      <c r="T222" s="82"/>
      <c r="U222" s="81">
        <v>4950599</v>
      </c>
      <c r="V222" s="81">
        <v>2430</v>
      </c>
      <c r="W222" s="81">
        <v>9</v>
      </c>
      <c r="X222" s="81">
        <v>26969</v>
      </c>
      <c r="Y222" s="81">
        <v>63985</v>
      </c>
      <c r="Z222" s="81">
        <v>59720</v>
      </c>
      <c r="AA222" s="81">
        <v>8724</v>
      </c>
      <c r="AB222" s="81">
        <v>158426</v>
      </c>
      <c r="AC222" s="81">
        <v>0</v>
      </c>
      <c r="AD222" s="81">
        <v>18.798081849719999</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1988</v>
      </c>
      <c r="B223" s="80">
        <v>414</v>
      </c>
      <c r="C223" s="80">
        <v>6</v>
      </c>
      <c r="D223" s="80">
        <v>25</v>
      </c>
      <c r="E223" s="80">
        <v>2009</v>
      </c>
      <c r="F223" s="80" t="s">
        <v>85</v>
      </c>
      <c r="G223" s="80" t="s">
        <v>1982</v>
      </c>
      <c r="H223" s="80" t="s">
        <v>1983</v>
      </c>
      <c r="I223" s="177"/>
      <c r="J223" s="81">
        <v>139.52866132567718</v>
      </c>
      <c r="K223" s="81">
        <v>4.4050075463315341</v>
      </c>
      <c r="L223" s="81">
        <v>2.2178783148589432</v>
      </c>
      <c r="M223" s="81">
        <v>132.4803284763176</v>
      </c>
      <c r="N223" s="81">
        <v>180.02011249082153</v>
      </c>
      <c r="O223" s="81">
        <v>119.23459506185429</v>
      </c>
      <c r="P223" s="81">
        <v>42.609486188978067</v>
      </c>
      <c r="Q223" s="81">
        <v>9.4010539830525346</v>
      </c>
      <c r="R223" s="81">
        <v>0</v>
      </c>
      <c r="S223" s="81">
        <v>20.092493817399998</v>
      </c>
      <c r="T223" s="82"/>
      <c r="U223" s="81">
        <v>3972600</v>
      </c>
      <c r="V223" s="81">
        <v>2966</v>
      </c>
      <c r="W223" s="81">
        <v>40</v>
      </c>
      <c r="X223" s="81">
        <v>29938</v>
      </c>
      <c r="Y223" s="81">
        <v>65792</v>
      </c>
      <c r="Z223" s="81">
        <v>60276</v>
      </c>
      <c r="AA223" s="81">
        <v>8576</v>
      </c>
      <c r="AB223" s="81">
        <v>161258</v>
      </c>
      <c r="AC223" s="81">
        <v>0</v>
      </c>
      <c r="AD223" s="81">
        <v>20.092493817399998</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0</v>
      </c>
      <c r="BJ223" s="81">
        <v>0</v>
      </c>
      <c r="BK223" s="81">
        <v>25.05</v>
      </c>
      <c r="BL223" s="81">
        <v>0</v>
      </c>
      <c r="BM223" s="82"/>
      <c r="BN223" s="81">
        <v>0</v>
      </c>
      <c r="BO223" s="81">
        <v>0</v>
      </c>
      <c r="BP223" s="81">
        <v>0</v>
      </c>
      <c r="BQ223" s="81">
        <v>0</v>
      </c>
      <c r="BR223" s="81">
        <v>4</v>
      </c>
      <c r="BS223" s="81">
        <v>0</v>
      </c>
      <c r="BT223"/>
      <c r="BU223" s="80"/>
      <c r="BV223" s="80"/>
      <c r="BW223" s="80"/>
      <c r="BX223" s="80"/>
      <c r="BY223" s="80"/>
      <c r="BZ223" s="80"/>
      <c r="CA223" s="80"/>
      <c r="CB223" s="80"/>
      <c r="CC223" s="80"/>
    </row>
    <row r="224" spans="1:81">
      <c r="A224" s="80" t="s">
        <v>1989</v>
      </c>
      <c r="B224" s="80">
        <v>415</v>
      </c>
      <c r="C224" s="80">
        <v>7</v>
      </c>
      <c r="D224" s="80">
        <v>25</v>
      </c>
      <c r="E224" s="80">
        <v>2010</v>
      </c>
      <c r="F224" s="80" t="s">
        <v>86</v>
      </c>
      <c r="G224" s="80" t="s">
        <v>1982</v>
      </c>
      <c r="H224" s="80" t="s">
        <v>1983</v>
      </c>
      <c r="I224" s="177"/>
      <c r="J224" s="81">
        <v>145.47407737481845</v>
      </c>
      <c r="K224" s="81">
        <v>4.6945276541769347</v>
      </c>
      <c r="L224" s="81">
        <v>2.0997910779114091</v>
      </c>
      <c r="M224" s="81">
        <v>132.2422894818404</v>
      </c>
      <c r="N224" s="81">
        <v>188.25221785050687</v>
      </c>
      <c r="O224" s="81">
        <v>119.78376629098355</v>
      </c>
      <c r="P224" s="81">
        <v>43.573464951406827</v>
      </c>
      <c r="Q224" s="81">
        <v>9.9958562016351564</v>
      </c>
      <c r="R224" s="81">
        <v>0</v>
      </c>
      <c r="S224" s="81">
        <v>20.08743372328</v>
      </c>
      <c r="T224" s="82"/>
      <c r="U224" s="81">
        <v>3758569</v>
      </c>
      <c r="V224" s="81">
        <v>2966</v>
      </c>
      <c r="W224" s="81">
        <v>40</v>
      </c>
      <c r="X224" s="81">
        <v>29938</v>
      </c>
      <c r="Y224" s="81">
        <v>67351</v>
      </c>
      <c r="Z224" s="81">
        <v>60835</v>
      </c>
      <c r="AA224" s="81">
        <v>8551</v>
      </c>
      <c r="AB224" s="81">
        <v>164294</v>
      </c>
      <c r="AC224" s="81">
        <v>0</v>
      </c>
      <c r="AD224" s="81">
        <v>20.08743372328</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0</v>
      </c>
      <c r="BJ224" s="81">
        <v>0</v>
      </c>
      <c r="BK224" s="81">
        <v>22.891999999999999</v>
      </c>
      <c r="BL224" s="81">
        <v>0</v>
      </c>
      <c r="BM224" s="82"/>
      <c r="BN224" s="81">
        <v>0</v>
      </c>
      <c r="BO224" s="81">
        <v>0</v>
      </c>
      <c r="BP224" s="81">
        <v>0</v>
      </c>
      <c r="BQ224" s="81">
        <v>0</v>
      </c>
      <c r="BR224" s="81">
        <v>4</v>
      </c>
      <c r="BS224" s="81">
        <v>0</v>
      </c>
      <c r="BT224"/>
      <c r="BU224" s="80">
        <v>22.891999999999999</v>
      </c>
      <c r="BV224" s="80">
        <v>0</v>
      </c>
      <c r="BW224" s="80">
        <v>0</v>
      </c>
      <c r="BX224" s="80">
        <v>0</v>
      </c>
      <c r="BY224" s="80">
        <v>0</v>
      </c>
      <c r="BZ224" s="80">
        <v>0</v>
      </c>
      <c r="CA224" s="80">
        <v>0</v>
      </c>
      <c r="CB224" s="80">
        <v>0</v>
      </c>
      <c r="CC224" s="80">
        <v>0</v>
      </c>
    </row>
    <row r="225" spans="1:81">
      <c r="A225" s="80" t="s">
        <v>1990</v>
      </c>
      <c r="B225" s="80">
        <v>416</v>
      </c>
      <c r="C225" s="80">
        <v>8</v>
      </c>
      <c r="D225" s="80">
        <v>25</v>
      </c>
      <c r="E225" s="80">
        <v>2011</v>
      </c>
      <c r="F225" s="80" t="s">
        <v>87</v>
      </c>
      <c r="G225" s="80" t="s">
        <v>1982</v>
      </c>
      <c r="H225" s="80" t="s">
        <v>1983</v>
      </c>
      <c r="I225" s="177"/>
      <c r="J225" s="81">
        <v>143.0007526173832</v>
      </c>
      <c r="K225" s="81">
        <v>7.4107641448019956</v>
      </c>
      <c r="L225" s="81">
        <v>2.0471741697590931</v>
      </c>
      <c r="M225" s="81">
        <v>153.20926449939054</v>
      </c>
      <c r="N225" s="81">
        <v>200.89947022571158</v>
      </c>
      <c r="O225" s="81">
        <v>118.74188295045565</v>
      </c>
      <c r="P225" s="81">
        <v>42.784363402141892</v>
      </c>
      <c r="Q225" s="81">
        <v>11.593106873805709</v>
      </c>
      <c r="R225" s="81">
        <v>0</v>
      </c>
      <c r="S225" s="81">
        <v>21.045490642080004</v>
      </c>
      <c r="T225" s="82"/>
      <c r="U225" s="81">
        <v>3868086</v>
      </c>
      <c r="V225" s="81">
        <v>2966</v>
      </c>
      <c r="W225" s="81">
        <v>40</v>
      </c>
      <c r="X225" s="81">
        <v>29938</v>
      </c>
      <c r="Y225" s="81">
        <v>68402</v>
      </c>
      <c r="Z225" s="81">
        <v>61616</v>
      </c>
      <c r="AA225" s="81">
        <v>8646</v>
      </c>
      <c r="AB225" s="81">
        <v>165195</v>
      </c>
      <c r="AC225" s="81">
        <v>0</v>
      </c>
      <c r="AD225" s="81">
        <v>21.045490642080004</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0</v>
      </c>
      <c r="BJ225" s="81">
        <v>0</v>
      </c>
      <c r="BK225" s="81">
        <v>20.652000000000001</v>
      </c>
      <c r="BL225" s="81">
        <v>0</v>
      </c>
      <c r="BM225" s="82"/>
      <c r="BN225" s="81">
        <v>0</v>
      </c>
      <c r="BO225" s="81">
        <v>0</v>
      </c>
      <c r="BP225" s="81">
        <v>0</v>
      </c>
      <c r="BQ225" s="81">
        <v>0</v>
      </c>
      <c r="BR225" s="81">
        <v>4</v>
      </c>
      <c r="BS225" s="81">
        <v>0</v>
      </c>
      <c r="BT225"/>
      <c r="BU225" s="80">
        <v>20.652000000000001</v>
      </c>
      <c r="BV225" s="80">
        <v>0</v>
      </c>
      <c r="BW225" s="80">
        <v>0</v>
      </c>
      <c r="BX225" s="80">
        <v>0</v>
      </c>
      <c r="BY225" s="80">
        <v>0</v>
      </c>
      <c r="BZ225" s="80">
        <v>0</v>
      </c>
      <c r="CA225" s="80">
        <v>0</v>
      </c>
      <c r="CB225" s="80">
        <v>0</v>
      </c>
      <c r="CC225" s="80">
        <v>0</v>
      </c>
    </row>
    <row r="226" spans="1:81">
      <c r="A226" s="80" t="s">
        <v>1991</v>
      </c>
      <c r="B226" s="80">
        <v>417</v>
      </c>
      <c r="C226" s="80">
        <v>9</v>
      </c>
      <c r="D226" s="80">
        <v>25</v>
      </c>
      <c r="E226" s="80">
        <v>2012</v>
      </c>
      <c r="F226" s="80" t="s">
        <v>88</v>
      </c>
      <c r="G226" s="80" t="s">
        <v>1982</v>
      </c>
      <c r="H226" s="80" t="s">
        <v>1983</v>
      </c>
      <c r="I226" s="177"/>
      <c r="J226" s="81">
        <v>147.92837894904866</v>
      </c>
      <c r="K226" s="81">
        <v>7.3527682555030349</v>
      </c>
      <c r="L226" s="81">
        <v>2.0553439146153485</v>
      </c>
      <c r="M226" s="81">
        <v>171.21178345175261</v>
      </c>
      <c r="N226" s="81">
        <v>225.79849380129386</v>
      </c>
      <c r="O226" s="81">
        <v>119.22424445963574</v>
      </c>
      <c r="P226" s="81">
        <v>43.007883929468882</v>
      </c>
      <c r="Q226" s="81">
        <v>12.811336461427478</v>
      </c>
      <c r="R226" s="81">
        <v>0</v>
      </c>
      <c r="S226" s="81">
        <v>22.4944244</v>
      </c>
      <c r="T226" s="82"/>
      <c r="U226" s="81">
        <v>4020624</v>
      </c>
      <c r="V226" s="81">
        <v>2966</v>
      </c>
      <c r="W226" s="81">
        <v>40</v>
      </c>
      <c r="X226" s="81">
        <v>29938</v>
      </c>
      <c r="Y226" s="81">
        <v>69933</v>
      </c>
      <c r="Z226" s="81">
        <v>62357</v>
      </c>
      <c r="AA226" s="81">
        <v>8642</v>
      </c>
      <c r="AB226" s="81">
        <v>168024</v>
      </c>
      <c r="AC226" s="81">
        <v>0</v>
      </c>
      <c r="AD226" s="81">
        <v>22.4944244</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0</v>
      </c>
      <c r="BJ226" s="81">
        <v>0</v>
      </c>
      <c r="BK226" s="81">
        <v>25.367000000000001</v>
      </c>
      <c r="BL226" s="81">
        <v>0</v>
      </c>
      <c r="BM226" s="82"/>
      <c r="BN226" s="81">
        <v>0</v>
      </c>
      <c r="BO226" s="81">
        <v>0</v>
      </c>
      <c r="BP226" s="81">
        <v>0</v>
      </c>
      <c r="BQ226" s="81">
        <v>0</v>
      </c>
      <c r="BR226" s="81">
        <v>4</v>
      </c>
      <c r="BS226" s="81">
        <v>0</v>
      </c>
      <c r="BT226"/>
      <c r="BU226" s="80">
        <v>25.367000000000001</v>
      </c>
      <c r="BV226" s="80">
        <v>0</v>
      </c>
      <c r="BW226" s="80">
        <v>0</v>
      </c>
      <c r="BX226" s="80">
        <v>0</v>
      </c>
      <c r="BY226" s="80">
        <v>0</v>
      </c>
      <c r="BZ226" s="80">
        <v>0</v>
      </c>
      <c r="CA226" s="80">
        <v>0</v>
      </c>
      <c r="CB226" s="80">
        <v>0</v>
      </c>
      <c r="CC226" s="80">
        <v>0</v>
      </c>
    </row>
    <row r="227" spans="1:81">
      <c r="A227" s="80" t="s">
        <v>1992</v>
      </c>
      <c r="B227" s="80">
        <v>418</v>
      </c>
      <c r="C227" s="80">
        <v>10</v>
      </c>
      <c r="D227" s="80">
        <v>25</v>
      </c>
      <c r="E227" s="80">
        <v>2013</v>
      </c>
      <c r="F227" s="80" t="s">
        <v>89</v>
      </c>
      <c r="G227" s="80" t="s">
        <v>1982</v>
      </c>
      <c r="H227" s="80" t="s">
        <v>1983</v>
      </c>
      <c r="I227" s="177"/>
      <c r="J227" s="81">
        <v>152.62295300203255</v>
      </c>
      <c r="K227" s="81">
        <v>6.5534273346825325</v>
      </c>
      <c r="L227" s="81">
        <v>2.0558658408090418</v>
      </c>
      <c r="M227" s="81">
        <v>169.75418659388916</v>
      </c>
      <c r="N227" s="81">
        <v>240.9659836731785</v>
      </c>
      <c r="O227" s="81">
        <v>115.81243759184773</v>
      </c>
      <c r="P227" s="81">
        <v>42.740331732945599</v>
      </c>
      <c r="Q227" s="81">
        <v>13.134002427096467</v>
      </c>
      <c r="R227" s="81">
        <v>0</v>
      </c>
      <c r="S227" s="81">
        <v>17.397681608800003</v>
      </c>
      <c r="T227" s="82"/>
      <c r="U227" s="81">
        <v>4040827</v>
      </c>
      <c r="V227" s="81">
        <v>2966</v>
      </c>
      <c r="W227" s="81">
        <v>40</v>
      </c>
      <c r="X227" s="81">
        <v>29938</v>
      </c>
      <c r="Y227" s="81">
        <v>71010</v>
      </c>
      <c r="Z227" s="81">
        <v>63277</v>
      </c>
      <c r="AA227" s="81">
        <v>8556</v>
      </c>
      <c r="AB227" s="81">
        <v>169786</v>
      </c>
      <c r="AC227" s="81">
        <v>0</v>
      </c>
      <c r="AD227" s="81">
        <v>17.397681608800003</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3.798</v>
      </c>
      <c r="BJ227" s="81">
        <v>0</v>
      </c>
      <c r="BK227" s="81">
        <v>26.507000000000001</v>
      </c>
      <c r="BL227" s="81">
        <v>0</v>
      </c>
      <c r="BM227" s="82"/>
      <c r="BN227" s="81">
        <v>0</v>
      </c>
      <c r="BO227" s="81">
        <v>0</v>
      </c>
      <c r="BP227" s="81">
        <v>1</v>
      </c>
      <c r="BQ227" s="81">
        <v>0</v>
      </c>
      <c r="BR227" s="81">
        <v>4</v>
      </c>
      <c r="BS227" s="81">
        <v>0</v>
      </c>
      <c r="BT227"/>
      <c r="BU227" s="80">
        <v>30.305</v>
      </c>
      <c r="BV227" s="80">
        <v>0</v>
      </c>
      <c r="BW227" s="80">
        <v>0</v>
      </c>
      <c r="BX227" s="80">
        <v>0</v>
      </c>
      <c r="BY227" s="80">
        <v>0</v>
      </c>
      <c r="BZ227" s="80">
        <v>0</v>
      </c>
      <c r="CA227" s="80">
        <v>0</v>
      </c>
      <c r="CB227" s="80">
        <v>0</v>
      </c>
      <c r="CC227" s="80">
        <v>0</v>
      </c>
    </row>
    <row r="228" spans="1:81">
      <c r="A228" s="80" t="s">
        <v>1993</v>
      </c>
      <c r="B228" s="80">
        <v>419</v>
      </c>
      <c r="C228" s="80">
        <v>11</v>
      </c>
      <c r="D228" s="80">
        <v>25</v>
      </c>
      <c r="E228" s="80">
        <v>2014</v>
      </c>
      <c r="F228" s="80" t="s">
        <v>90</v>
      </c>
      <c r="G228" s="80" t="s">
        <v>1982</v>
      </c>
      <c r="H228" s="80" t="s">
        <v>1983</v>
      </c>
      <c r="I228" s="177"/>
      <c r="J228" s="81">
        <v>147.31601177540634</v>
      </c>
      <c r="K228" s="81">
        <v>6.0920798655416952</v>
      </c>
      <c r="L228" s="81">
        <v>2.9226365156212415</v>
      </c>
      <c r="M228" s="81">
        <v>179.83638881194119</v>
      </c>
      <c r="N228" s="81">
        <v>203.19998646711858</v>
      </c>
      <c r="O228" s="81">
        <v>110.82320144898377</v>
      </c>
      <c r="P228" s="81">
        <v>43.178545660641177</v>
      </c>
      <c r="Q228" s="81">
        <v>12.814715726229052</v>
      </c>
      <c r="R228" s="81">
        <v>0</v>
      </c>
      <c r="S228" s="81">
        <v>19.765910448300005</v>
      </c>
      <c r="T228" s="82"/>
      <c r="U228" s="81">
        <v>4293652</v>
      </c>
      <c r="V228" s="81">
        <v>2548</v>
      </c>
      <c r="W228" s="81">
        <v>51</v>
      </c>
      <c r="X228" s="81">
        <v>34487</v>
      </c>
      <c r="Y228" s="81">
        <v>72787</v>
      </c>
      <c r="Z228" s="81">
        <v>63773</v>
      </c>
      <c r="AA228" s="81">
        <v>8599</v>
      </c>
      <c r="AB228" s="81">
        <v>172659</v>
      </c>
      <c r="AC228" s="81">
        <v>0</v>
      </c>
      <c r="AD228" s="81">
        <v>19.765910448300005</v>
      </c>
      <c r="AE228" s="82"/>
      <c r="AF228" s="81">
        <v>46337372.110028856</v>
      </c>
      <c r="AG228" s="81">
        <v>5871490.1988517074</v>
      </c>
      <c r="AH228" s="81">
        <v>726465.87707970408</v>
      </c>
      <c r="AI228" s="81">
        <v>250037115.2726244</v>
      </c>
      <c r="AJ228" s="81">
        <v>279744092.38349944</v>
      </c>
      <c r="AK228" s="81">
        <v>0</v>
      </c>
      <c r="AL228" s="81">
        <v>0</v>
      </c>
      <c r="AM228" s="81">
        <v>23703500.619446918</v>
      </c>
      <c r="AN228" s="81">
        <v>0</v>
      </c>
      <c r="AO228" s="81">
        <v>0</v>
      </c>
      <c r="AP228" s="82"/>
      <c r="AQ228" s="81">
        <v>2720</v>
      </c>
      <c r="AR228" s="81">
        <v>225</v>
      </c>
      <c r="AS228" s="81">
        <v>0</v>
      </c>
      <c r="AT228" s="81">
        <v>0</v>
      </c>
      <c r="AU228" s="81">
        <v>0</v>
      </c>
      <c r="AV228" s="81">
        <v>1</v>
      </c>
      <c r="AW228" s="81" t="s">
        <v>564</v>
      </c>
      <c r="AX228" s="82"/>
      <c r="AY228" s="81">
        <v>10035.9</v>
      </c>
      <c r="AZ228" s="81">
        <v>7567.8</v>
      </c>
      <c r="BA228" s="81">
        <v>0</v>
      </c>
      <c r="BB228" s="81">
        <v>0</v>
      </c>
      <c r="BC228" s="81">
        <v>0</v>
      </c>
      <c r="BD228" s="81">
        <v>1320</v>
      </c>
      <c r="BE228" s="81" t="s">
        <v>564</v>
      </c>
      <c r="BF228" s="82"/>
      <c r="BG228" s="81">
        <v>0</v>
      </c>
      <c r="BH228" s="81">
        <v>0</v>
      </c>
      <c r="BI228" s="81">
        <v>0</v>
      </c>
      <c r="BJ228" s="81">
        <v>0</v>
      </c>
      <c r="BK228" s="81">
        <v>27.271999999999998</v>
      </c>
      <c r="BL228" s="81">
        <v>0</v>
      </c>
      <c r="BM228" s="82"/>
      <c r="BN228" s="81">
        <v>0</v>
      </c>
      <c r="BO228" s="81">
        <v>0</v>
      </c>
      <c r="BP228" s="81">
        <v>0</v>
      </c>
      <c r="BQ228" s="81">
        <v>0</v>
      </c>
      <c r="BR228" s="81">
        <v>4</v>
      </c>
      <c r="BS228" s="81">
        <v>0</v>
      </c>
      <c r="BT228"/>
      <c r="BU228" s="80">
        <v>27.271999999999998</v>
      </c>
      <c r="BV228" s="80">
        <v>0</v>
      </c>
      <c r="BW228" s="80">
        <v>0</v>
      </c>
      <c r="BX228" s="80">
        <v>0</v>
      </c>
      <c r="BY228" s="80">
        <v>0</v>
      </c>
      <c r="BZ228" s="80">
        <v>0</v>
      </c>
      <c r="CA228" s="80">
        <v>0</v>
      </c>
      <c r="CB228" s="80">
        <v>0</v>
      </c>
      <c r="CC228" s="80">
        <v>0</v>
      </c>
    </row>
    <row r="229" spans="1:81">
      <c r="A229" s="80" t="s">
        <v>1994</v>
      </c>
      <c r="B229" s="80">
        <v>420</v>
      </c>
      <c r="C229" s="80">
        <v>12</v>
      </c>
      <c r="D229" s="80">
        <v>25</v>
      </c>
      <c r="E229" s="80">
        <v>2015</v>
      </c>
      <c r="F229" s="80" t="s">
        <v>91</v>
      </c>
      <c r="G229" s="80" t="s">
        <v>1982</v>
      </c>
      <c r="H229" s="80" t="s">
        <v>1983</v>
      </c>
      <c r="I229" s="177"/>
      <c r="J229" s="81">
        <v>173.42984868925032</v>
      </c>
      <c r="K229" s="81">
        <v>6.0499415973956783</v>
      </c>
      <c r="L229" s="81">
        <v>3.0699875884868941</v>
      </c>
      <c r="M229" s="81">
        <v>182.7073075482835</v>
      </c>
      <c r="N229" s="81">
        <v>194.40792987167805</v>
      </c>
      <c r="O229" s="81">
        <v>111.49715588559771</v>
      </c>
      <c r="P229" s="81">
        <v>43.066785684490021</v>
      </c>
      <c r="Q229" s="81">
        <v>12.805738280843737</v>
      </c>
      <c r="R229" s="81">
        <v>0</v>
      </c>
      <c r="S229" s="81">
        <v>17.439379865599999</v>
      </c>
      <c r="T229" s="82"/>
      <c r="U229" s="81">
        <v>4997549</v>
      </c>
      <c r="V229" s="81">
        <v>2548</v>
      </c>
      <c r="W229" s="81">
        <v>51</v>
      </c>
      <c r="X229" s="81">
        <v>34487</v>
      </c>
      <c r="Y229" s="81">
        <v>74925</v>
      </c>
      <c r="Z229" s="81">
        <v>64779</v>
      </c>
      <c r="AA229" s="81">
        <v>8570</v>
      </c>
      <c r="AB229" s="81">
        <v>176248</v>
      </c>
      <c r="AC229" s="81">
        <v>0</v>
      </c>
      <c r="AD229" s="81">
        <v>17.439379865599999</v>
      </c>
      <c r="AE229" s="82"/>
      <c r="AF229" s="81">
        <v>53673678.206604786</v>
      </c>
      <c r="AG229" s="81">
        <v>5206244.6118219895</v>
      </c>
      <c r="AH229" s="81">
        <v>641543.58958406921</v>
      </c>
      <c r="AI229" s="81">
        <v>259229590.16632622</v>
      </c>
      <c r="AJ229" s="81">
        <v>260901926.12354377</v>
      </c>
      <c r="AK229" s="81">
        <v>0</v>
      </c>
      <c r="AL229" s="81">
        <v>0</v>
      </c>
      <c r="AM229" s="81">
        <v>24154049.067446824</v>
      </c>
      <c r="AN229" s="81">
        <v>0</v>
      </c>
      <c r="AO229" s="81">
        <v>0</v>
      </c>
      <c r="AP229" s="82"/>
      <c r="AQ229" s="81">
        <v>3055</v>
      </c>
      <c r="AR229" s="81">
        <v>327</v>
      </c>
      <c r="AS229" s="81">
        <v>0</v>
      </c>
      <c r="AT229" s="81">
        <v>0</v>
      </c>
      <c r="AU229" s="81">
        <v>0</v>
      </c>
      <c r="AV229" s="81">
        <v>1</v>
      </c>
      <c r="AW229" s="81" t="s">
        <v>564</v>
      </c>
      <c r="AX229" s="82"/>
      <c r="AY229" s="81">
        <v>11500.5</v>
      </c>
      <c r="AZ229" s="81">
        <v>9327.1</v>
      </c>
      <c r="BA229" s="81">
        <v>0</v>
      </c>
      <c r="BB229" s="81">
        <v>0</v>
      </c>
      <c r="BC229" s="81">
        <v>0</v>
      </c>
      <c r="BD229" s="81">
        <v>1320</v>
      </c>
      <c r="BE229" s="81" t="s">
        <v>564</v>
      </c>
      <c r="BF229" s="82"/>
      <c r="BG229" s="81">
        <v>0</v>
      </c>
      <c r="BH229" s="81">
        <v>0</v>
      </c>
      <c r="BI229" s="81">
        <v>3.0430000000000001</v>
      </c>
      <c r="BJ229" s="81">
        <v>0</v>
      </c>
      <c r="BK229" s="81">
        <v>28.478999999999999</v>
      </c>
      <c r="BL229" s="81">
        <v>0</v>
      </c>
      <c r="BM229" s="82"/>
      <c r="BN229" s="81">
        <v>0</v>
      </c>
      <c r="BO229" s="81">
        <v>0</v>
      </c>
      <c r="BP229" s="81">
        <v>1</v>
      </c>
      <c r="BQ229" s="81">
        <v>0</v>
      </c>
      <c r="BR229" s="81">
        <v>3</v>
      </c>
      <c r="BS229" s="81">
        <v>0</v>
      </c>
      <c r="BT229"/>
      <c r="BU229" s="80">
        <v>31.521999999999998</v>
      </c>
      <c r="BV229" s="80">
        <v>0</v>
      </c>
      <c r="BW229" s="80">
        <v>0</v>
      </c>
      <c r="BX229" s="80">
        <v>0</v>
      </c>
      <c r="BY229" s="80">
        <v>0</v>
      </c>
      <c r="BZ229" s="80">
        <v>0</v>
      </c>
      <c r="CA229" s="80">
        <v>0</v>
      </c>
      <c r="CB229" s="80">
        <v>0</v>
      </c>
      <c r="CC229" s="80">
        <v>0</v>
      </c>
    </row>
    <row r="230" spans="1:81">
      <c r="A230" s="80" t="s">
        <v>1995</v>
      </c>
      <c r="B230" s="80">
        <v>421</v>
      </c>
      <c r="C230" s="80">
        <v>13</v>
      </c>
      <c r="D230" s="80">
        <v>25</v>
      </c>
      <c r="E230" s="80">
        <v>2016</v>
      </c>
      <c r="F230" s="80" t="s">
        <v>92</v>
      </c>
      <c r="G230" s="80" t="s">
        <v>1982</v>
      </c>
      <c r="H230" s="80" t="s">
        <v>1983</v>
      </c>
      <c r="I230" s="177"/>
      <c r="J230" s="81">
        <v>172.22199597782839</v>
      </c>
      <c r="K230" s="81">
        <v>5.8303593314173376</v>
      </c>
      <c r="L230" s="81">
        <v>3.5709373881804454</v>
      </c>
      <c r="M230" s="81">
        <v>157.13274954575516</v>
      </c>
      <c r="N230" s="81">
        <v>210.27314214834405</v>
      </c>
      <c r="O230" s="81">
        <v>112.22605344059821</v>
      </c>
      <c r="P230" s="81">
        <v>42.110543002504251</v>
      </c>
      <c r="Q230" s="81">
        <v>12.758757614976375</v>
      </c>
      <c r="R230" s="81">
        <v>0</v>
      </c>
      <c r="S230" s="81">
        <v>20.817795089600004</v>
      </c>
      <c r="T230" s="82"/>
      <c r="U230" s="81">
        <v>4688678</v>
      </c>
      <c r="V230" s="81">
        <v>2548</v>
      </c>
      <c r="W230" s="81">
        <v>51</v>
      </c>
      <c r="X230" s="81">
        <v>34487</v>
      </c>
      <c r="Y230" s="81">
        <v>77325</v>
      </c>
      <c r="Z230" s="81">
        <v>66004</v>
      </c>
      <c r="AA230" s="81">
        <v>8667</v>
      </c>
      <c r="AB230" s="81">
        <v>180637</v>
      </c>
      <c r="AC230" s="81">
        <v>0</v>
      </c>
      <c r="AD230" s="81">
        <v>20.817795089600001</v>
      </c>
      <c r="AE230" s="82"/>
      <c r="AF230" s="81">
        <v>55312780.347554177</v>
      </c>
      <c r="AG230" s="81">
        <v>4960729.539842763</v>
      </c>
      <c r="AH230" s="81">
        <v>590749.89732786512</v>
      </c>
      <c r="AI230" s="81">
        <v>241227028.50450799</v>
      </c>
      <c r="AJ230" s="81">
        <v>286193763.96112043</v>
      </c>
      <c r="AK230" s="81">
        <v>0</v>
      </c>
      <c r="AL230" s="81">
        <v>0</v>
      </c>
      <c r="AM230" s="81">
        <v>24774775.734285749</v>
      </c>
      <c r="AN230" s="81">
        <v>0</v>
      </c>
      <c r="AO230" s="81">
        <v>0</v>
      </c>
      <c r="AP230" s="82"/>
      <c r="AQ230" s="81">
        <v>3418</v>
      </c>
      <c r="AR230" s="81">
        <v>394</v>
      </c>
      <c r="AS230" s="81">
        <v>0</v>
      </c>
      <c r="AT230" s="81">
        <v>0</v>
      </c>
      <c r="AU230" s="81">
        <v>0</v>
      </c>
      <c r="AV230" s="81">
        <v>1</v>
      </c>
      <c r="AW230" s="81" t="s">
        <v>564</v>
      </c>
      <c r="AX230" s="82"/>
      <c r="AY230" s="81">
        <v>13207.5</v>
      </c>
      <c r="AZ230" s="81">
        <v>10735.8</v>
      </c>
      <c r="BA230" s="81">
        <v>0</v>
      </c>
      <c r="BB230" s="81">
        <v>0</v>
      </c>
      <c r="BC230" s="81">
        <v>0</v>
      </c>
      <c r="BD230" s="81">
        <v>1320</v>
      </c>
      <c r="BE230" s="81" t="s">
        <v>564</v>
      </c>
      <c r="BF230" s="82"/>
      <c r="BG230" s="81">
        <v>0</v>
      </c>
      <c r="BH230" s="81">
        <v>0</v>
      </c>
      <c r="BI230" s="81">
        <v>3.1160000000000001</v>
      </c>
      <c r="BJ230" s="81">
        <v>0</v>
      </c>
      <c r="BK230" s="81">
        <v>27.919</v>
      </c>
      <c r="BL230" s="81">
        <v>0</v>
      </c>
      <c r="BM230" s="82"/>
      <c r="BN230" s="81">
        <v>0</v>
      </c>
      <c r="BO230" s="81">
        <v>0</v>
      </c>
      <c r="BP230" s="81">
        <v>1</v>
      </c>
      <c r="BQ230" s="81">
        <v>0</v>
      </c>
      <c r="BR230" s="81">
        <v>3</v>
      </c>
      <c r="BS230" s="81">
        <v>0</v>
      </c>
      <c r="BT230"/>
      <c r="BU230" s="80">
        <v>31.035</v>
      </c>
      <c r="BV230" s="80">
        <v>0</v>
      </c>
      <c r="BW230" s="80">
        <v>0</v>
      </c>
      <c r="BX230" s="80">
        <v>0</v>
      </c>
      <c r="BY230" s="80">
        <v>0</v>
      </c>
      <c r="BZ230" s="80">
        <v>0</v>
      </c>
      <c r="CA230" s="80">
        <v>0</v>
      </c>
      <c r="CB230" s="80">
        <v>0</v>
      </c>
      <c r="CC230" s="80">
        <v>0</v>
      </c>
    </row>
    <row r="231" spans="1:81">
      <c r="A231" s="80" t="s">
        <v>1996</v>
      </c>
      <c r="B231" s="80">
        <v>422</v>
      </c>
      <c r="C231" s="80">
        <v>14</v>
      </c>
      <c r="D231" s="80">
        <v>25</v>
      </c>
      <c r="E231" s="80">
        <v>2017</v>
      </c>
      <c r="F231" s="80" t="s">
        <v>71</v>
      </c>
      <c r="G231" s="80" t="s">
        <v>1982</v>
      </c>
      <c r="H231" s="80" t="s">
        <v>1983</v>
      </c>
      <c r="I231" s="177"/>
      <c r="J231" s="81">
        <v>173.91985397345607</v>
      </c>
      <c r="K231" s="81">
        <v>5.8360302118236564</v>
      </c>
      <c r="L231" s="81">
        <v>3.2755138895243849</v>
      </c>
      <c r="M231" s="81">
        <v>159.42929324619274</v>
      </c>
      <c r="N231" s="81">
        <v>240.26778088526811</v>
      </c>
      <c r="O231" s="81">
        <v>112.38177748077872</v>
      </c>
      <c r="P231" s="81">
        <v>41.906551017367605</v>
      </c>
      <c r="Q231" s="81">
        <v>12.667040193186301</v>
      </c>
      <c r="R231" s="81">
        <v>0</v>
      </c>
      <c r="S231" s="81">
        <v>22.375959022449997</v>
      </c>
      <c r="T231" s="82"/>
      <c r="U231" s="81">
        <v>5044255</v>
      </c>
      <c r="V231" s="81">
        <v>2548</v>
      </c>
      <c r="W231" s="81">
        <v>51</v>
      </c>
      <c r="X231" s="81">
        <v>34487</v>
      </c>
      <c r="Y231" s="81">
        <v>79859</v>
      </c>
      <c r="Z231" s="81">
        <v>67192</v>
      </c>
      <c r="AA231" s="81">
        <v>8680</v>
      </c>
      <c r="AB231" s="81">
        <v>185460</v>
      </c>
      <c r="AC231" s="81">
        <v>0</v>
      </c>
      <c r="AD231" s="81">
        <v>22.375959022450001</v>
      </c>
      <c r="AE231" s="82"/>
      <c r="AF231" s="81">
        <v>55793598.617747068</v>
      </c>
      <c r="AG231" s="81">
        <v>5012848.2463180535</v>
      </c>
      <c r="AH231" s="81">
        <v>726400.4830523018</v>
      </c>
      <c r="AI231" s="81">
        <v>256563427.93761039</v>
      </c>
      <c r="AJ231" s="81">
        <v>334203572.78935969</v>
      </c>
      <c r="AK231" s="81">
        <v>0</v>
      </c>
      <c r="AL231" s="81">
        <v>0</v>
      </c>
      <c r="AM231" s="81">
        <v>25476061.96825508</v>
      </c>
      <c r="AN231" s="81">
        <v>0</v>
      </c>
      <c r="AO231" s="81">
        <v>0</v>
      </c>
      <c r="AP231" s="82"/>
      <c r="AQ231" s="81">
        <v>3758</v>
      </c>
      <c r="AR231" s="81">
        <v>437</v>
      </c>
      <c r="AS231" s="81">
        <v>0</v>
      </c>
      <c r="AT231" s="81">
        <v>0</v>
      </c>
      <c r="AU231" s="81">
        <v>0</v>
      </c>
      <c r="AV231" s="81">
        <v>1</v>
      </c>
      <c r="AW231" s="81" t="s">
        <v>564</v>
      </c>
      <c r="AX231" s="82"/>
      <c r="AY231" s="81">
        <v>14927.9</v>
      </c>
      <c r="AZ231" s="81">
        <v>11360.9</v>
      </c>
      <c r="BA231" s="81">
        <v>0</v>
      </c>
      <c r="BB231" s="81">
        <v>0</v>
      </c>
      <c r="BC231" s="81">
        <v>0</v>
      </c>
      <c r="BD231" s="81">
        <v>1320</v>
      </c>
      <c r="BE231" s="81" t="s">
        <v>564</v>
      </c>
      <c r="BF231" s="82"/>
      <c r="BG231" s="81">
        <v>0</v>
      </c>
      <c r="BH231" s="81">
        <v>0</v>
      </c>
      <c r="BI231" s="81">
        <v>2.9660000000000002</v>
      </c>
      <c r="BJ231" s="81">
        <v>0</v>
      </c>
      <c r="BK231" s="81">
        <v>53.677999999999997</v>
      </c>
      <c r="BL231" s="81">
        <v>0</v>
      </c>
      <c r="BM231" s="82"/>
      <c r="BN231" s="81">
        <v>0</v>
      </c>
      <c r="BO231" s="81">
        <v>0</v>
      </c>
      <c r="BP231" s="81">
        <v>1</v>
      </c>
      <c r="BQ231" s="81">
        <v>0</v>
      </c>
      <c r="BR231" s="81">
        <v>3</v>
      </c>
      <c r="BS231" s="81">
        <v>0</v>
      </c>
      <c r="BT231"/>
      <c r="BU231" s="80">
        <v>31.062999999999999</v>
      </c>
      <c r="BV231" s="80">
        <v>25.581</v>
      </c>
      <c r="BW231" s="80">
        <v>0</v>
      </c>
      <c r="BX231" s="80">
        <v>0</v>
      </c>
      <c r="BY231" s="80">
        <v>0</v>
      </c>
      <c r="BZ231" s="80">
        <v>0</v>
      </c>
      <c r="CA231" s="80">
        <v>0</v>
      </c>
      <c r="CB231" s="80">
        <v>0</v>
      </c>
      <c r="CC231" s="80">
        <v>0</v>
      </c>
    </row>
    <row r="232" spans="1:81">
      <c r="A232" s="80" t="s">
        <v>1997</v>
      </c>
      <c r="B232" s="80">
        <v>423</v>
      </c>
      <c r="C232" s="80">
        <v>15</v>
      </c>
      <c r="D232" s="80">
        <v>25</v>
      </c>
      <c r="E232" s="80">
        <v>2018</v>
      </c>
      <c r="F232" s="80" t="s">
        <v>93</v>
      </c>
      <c r="G232" s="80" t="s">
        <v>1982</v>
      </c>
      <c r="H232" s="80" t="s">
        <v>1983</v>
      </c>
      <c r="I232" s="177"/>
      <c r="J232" s="81">
        <v>165.50497364305815</v>
      </c>
      <c r="K232" s="81">
        <v>5.510708906549822</v>
      </c>
      <c r="L232" s="81">
        <v>3.0632465407888079</v>
      </c>
      <c r="M232" s="81">
        <v>162.65884737117008</v>
      </c>
      <c r="N232" s="81">
        <v>208.22283366420578</v>
      </c>
      <c r="O232" s="81">
        <v>112.25448744116021</v>
      </c>
      <c r="P232" s="81">
        <v>42.67481478349557</v>
      </c>
      <c r="Q232" s="81">
        <v>12.075961956587856</v>
      </c>
      <c r="R232" s="81">
        <v>0</v>
      </c>
      <c r="S232" s="81">
        <v>23.637641943999999</v>
      </c>
      <c r="T232" s="82"/>
      <c r="U232" s="81">
        <v>5325175</v>
      </c>
      <c r="V232" s="81">
        <v>2548</v>
      </c>
      <c r="W232" s="81">
        <v>51</v>
      </c>
      <c r="X232" s="81">
        <v>34487</v>
      </c>
      <c r="Y232" s="81">
        <v>82646</v>
      </c>
      <c r="Z232" s="81">
        <v>68401</v>
      </c>
      <c r="AA232" s="81">
        <v>8928</v>
      </c>
      <c r="AB232" s="81">
        <v>190534</v>
      </c>
      <c r="AC232" s="81">
        <v>0</v>
      </c>
      <c r="AD232" s="81">
        <v>23.637641943999999</v>
      </c>
      <c r="AE232" s="82"/>
      <c r="AF232" s="81">
        <v>54821341.813832432</v>
      </c>
      <c r="AG232" s="81">
        <v>4570898.653865492</v>
      </c>
      <c r="AH232" s="81">
        <v>686006.43752911349</v>
      </c>
      <c r="AI232" s="81">
        <v>255884574.39941859</v>
      </c>
      <c r="AJ232" s="81">
        <v>304866417.87722158</v>
      </c>
      <c r="AK232" s="81">
        <v>0</v>
      </c>
      <c r="AL232" s="81">
        <v>0</v>
      </c>
      <c r="AM232" s="81">
        <v>26227216.728333302</v>
      </c>
      <c r="AN232" s="81">
        <v>0</v>
      </c>
      <c r="AO232" s="81">
        <v>0</v>
      </c>
      <c r="AP232" s="82"/>
      <c r="AQ232" s="81">
        <v>4095</v>
      </c>
      <c r="AR232" s="81">
        <v>497</v>
      </c>
      <c r="AS232" s="81">
        <v>0</v>
      </c>
      <c r="AT232" s="81">
        <v>0</v>
      </c>
      <c r="AU232" s="81">
        <v>0</v>
      </c>
      <c r="AV232" s="81">
        <v>1</v>
      </c>
      <c r="AW232" s="81" t="s">
        <v>564</v>
      </c>
      <c r="AX232" s="82"/>
      <c r="AY232" s="81">
        <v>16520.3</v>
      </c>
      <c r="AZ232" s="81">
        <v>17895.599999999999</v>
      </c>
      <c r="BA232" s="81">
        <v>0</v>
      </c>
      <c r="BB232" s="81">
        <v>0</v>
      </c>
      <c r="BC232" s="81">
        <v>0</v>
      </c>
      <c r="BD232" s="81">
        <v>1320</v>
      </c>
      <c r="BE232" s="81" t="s">
        <v>564</v>
      </c>
      <c r="BF232" s="82"/>
      <c r="BG232" s="81">
        <v>0</v>
      </c>
      <c r="BH232" s="81">
        <v>0</v>
      </c>
      <c r="BI232" s="81">
        <v>2.9460000000000002</v>
      </c>
      <c r="BJ232" s="81">
        <v>0</v>
      </c>
      <c r="BK232" s="81">
        <v>57.021000000000001</v>
      </c>
      <c r="BL232" s="81">
        <v>0</v>
      </c>
      <c r="BM232" s="82"/>
      <c r="BN232" s="81">
        <v>0</v>
      </c>
      <c r="BO232" s="81">
        <v>0</v>
      </c>
      <c r="BP232" s="81">
        <v>1</v>
      </c>
      <c r="BQ232" s="81">
        <v>0</v>
      </c>
      <c r="BR232" s="81">
        <v>3</v>
      </c>
      <c r="BS232" s="81">
        <v>0</v>
      </c>
      <c r="BT232"/>
      <c r="BU232" s="80">
        <v>31.780999999999999</v>
      </c>
      <c r="BV232" s="80">
        <v>28.186</v>
      </c>
      <c r="BW232" s="80">
        <v>0</v>
      </c>
      <c r="BX232" s="80">
        <v>0</v>
      </c>
      <c r="BY232" s="80">
        <v>0</v>
      </c>
      <c r="BZ232" s="80">
        <v>0</v>
      </c>
      <c r="CA232" s="80">
        <v>0</v>
      </c>
      <c r="CB232" s="80">
        <v>0</v>
      </c>
      <c r="CC232" s="80">
        <v>0</v>
      </c>
    </row>
    <row r="233" spans="1:81">
      <c r="A233" s="80" t="s">
        <v>1998</v>
      </c>
      <c r="B233" s="80">
        <v>424</v>
      </c>
      <c r="C233" s="80">
        <v>16</v>
      </c>
      <c r="D233" s="80">
        <v>25</v>
      </c>
      <c r="E233" s="80">
        <v>2019</v>
      </c>
      <c r="F233" s="80" t="s">
        <v>73</v>
      </c>
      <c r="G233" s="80" t="s">
        <v>1982</v>
      </c>
      <c r="H233" s="80" t="s">
        <v>1983</v>
      </c>
      <c r="I233" s="177"/>
      <c r="J233" s="81">
        <v>159.98253334571135</v>
      </c>
      <c r="K233" s="81">
        <v>5.0218356008977469</v>
      </c>
      <c r="L233" s="81">
        <v>3.088708493306827</v>
      </c>
      <c r="M233" s="81">
        <v>148.485461513758</v>
      </c>
      <c r="N233" s="81">
        <v>204.50236904797569</v>
      </c>
      <c r="O233" s="81">
        <v>110.73548269003885</v>
      </c>
      <c r="P233" s="81">
        <v>43.468581887790975</v>
      </c>
      <c r="Q233" s="81">
        <v>12.062587418556667</v>
      </c>
      <c r="R233" s="81">
        <v>0</v>
      </c>
      <c r="S233" s="81">
        <v>17.34091432232</v>
      </c>
      <c r="T233" s="82"/>
      <c r="U233" s="81">
        <v>5167674</v>
      </c>
      <c r="V233" s="81">
        <v>2548</v>
      </c>
      <c r="W233" s="81">
        <v>51</v>
      </c>
      <c r="X233" s="81">
        <v>34487</v>
      </c>
      <c r="Y233" s="81">
        <v>85344</v>
      </c>
      <c r="Z233" s="81">
        <v>69328</v>
      </c>
      <c r="AA233" s="81">
        <v>9026</v>
      </c>
      <c r="AB233" s="81">
        <v>195476</v>
      </c>
      <c r="AC233" s="81">
        <v>0</v>
      </c>
      <c r="AD233" s="81">
        <v>17.34091432232</v>
      </c>
      <c r="AE233" s="82"/>
      <c r="AF233" s="81">
        <v>53628016.812838703</v>
      </c>
      <c r="AG233" s="81">
        <v>4414811.1619811971</v>
      </c>
      <c r="AH233" s="81">
        <v>714907.24462981953</v>
      </c>
      <c r="AI233" s="81">
        <v>243075399.87575129</v>
      </c>
      <c r="AJ233" s="81">
        <v>297384919.87812358</v>
      </c>
      <c r="AK233" s="81">
        <v>0</v>
      </c>
      <c r="AL233" s="81">
        <v>0</v>
      </c>
      <c r="AM233" s="81">
        <v>26622359.657459859</v>
      </c>
      <c r="AN233" s="81">
        <v>0</v>
      </c>
      <c r="AO233" s="81">
        <v>0</v>
      </c>
      <c r="AP233" s="82"/>
      <c r="AQ233" s="81">
        <v>4485</v>
      </c>
      <c r="AR233" s="81">
        <v>525</v>
      </c>
      <c r="AS233" s="81">
        <v>0</v>
      </c>
      <c r="AT233" s="81">
        <v>0</v>
      </c>
      <c r="AU233" s="81">
        <v>0</v>
      </c>
      <c r="AV233" s="81">
        <v>1</v>
      </c>
      <c r="AW233" s="81" t="s">
        <v>564</v>
      </c>
      <c r="AX233" s="82"/>
      <c r="AY233" s="81">
        <v>18396.79999999997</v>
      </c>
      <c r="AZ233" s="81">
        <v>18315.399999999991</v>
      </c>
      <c r="BA233" s="81">
        <v>0</v>
      </c>
      <c r="BB233" s="81">
        <v>0</v>
      </c>
      <c r="BC233" s="81">
        <v>0</v>
      </c>
      <c r="BD233" s="81">
        <v>1320</v>
      </c>
      <c r="BE233" s="81" t="s">
        <v>564</v>
      </c>
      <c r="BF233" s="82"/>
      <c r="BG233" s="81">
        <v>0</v>
      </c>
      <c r="BH233" s="81">
        <v>0</v>
      </c>
      <c r="BI233" s="81">
        <v>2.7450000000000001</v>
      </c>
      <c r="BJ233" s="81">
        <v>0</v>
      </c>
      <c r="BK233" s="81">
        <v>49.379000000000005</v>
      </c>
      <c r="BL233" s="81">
        <v>0</v>
      </c>
      <c r="BM233" s="82"/>
      <c r="BN233" s="81">
        <v>0</v>
      </c>
      <c r="BO233" s="81">
        <v>0</v>
      </c>
      <c r="BP233" s="81">
        <v>1</v>
      </c>
      <c r="BQ233" s="81">
        <v>0</v>
      </c>
      <c r="BR233" s="81">
        <v>3</v>
      </c>
      <c r="BS233" s="81">
        <v>0</v>
      </c>
      <c r="BT233"/>
      <c r="BU233" s="80">
        <v>30.247</v>
      </c>
      <c r="BV233" s="80">
        <v>21.876999999999999</v>
      </c>
      <c r="BW233" s="80">
        <v>0</v>
      </c>
      <c r="BX233" s="80">
        <v>0</v>
      </c>
      <c r="BY233" s="80">
        <v>0</v>
      </c>
      <c r="BZ233" s="80">
        <v>0</v>
      </c>
      <c r="CA233" s="80">
        <v>0</v>
      </c>
      <c r="CB233" s="80">
        <v>0</v>
      </c>
      <c r="CC233" s="80">
        <v>0</v>
      </c>
    </row>
    <row r="234" spans="1:81">
      <c r="A234" s="80" t="s">
        <v>1999</v>
      </c>
      <c r="B234" s="80">
        <v>425</v>
      </c>
      <c r="C234" s="80">
        <v>17</v>
      </c>
      <c r="D234" s="80">
        <v>25</v>
      </c>
      <c r="E234" s="80">
        <v>2020</v>
      </c>
      <c r="F234" s="80" t="s">
        <v>218</v>
      </c>
      <c r="G234" s="80" t="s">
        <v>1982</v>
      </c>
      <c r="H234" s="80" t="s">
        <v>1983</v>
      </c>
      <c r="I234" s="177"/>
      <c r="J234" s="81">
        <v>158.1955306132696</v>
      </c>
      <c r="K234" s="81">
        <v>5.5878852011187012</v>
      </c>
      <c r="L234" s="81">
        <v>2.3933532323312887</v>
      </c>
      <c r="M234" s="81">
        <v>172.43445909942221</v>
      </c>
      <c r="N234" s="81">
        <v>206.31883791736169</v>
      </c>
      <c r="O234" s="81">
        <v>99.299629866579735</v>
      </c>
      <c r="P234" s="81">
        <v>40.806386966933132</v>
      </c>
      <c r="Q234" s="81">
        <v>11.810853830294739</v>
      </c>
      <c r="R234" s="81">
        <v>0</v>
      </c>
      <c r="S234" s="81">
        <v>19.69731650768</v>
      </c>
      <c r="T234" s="82"/>
      <c r="U234" s="81">
        <v>5428007</v>
      </c>
      <c r="V234" s="81">
        <v>2661</v>
      </c>
      <c r="W234" s="81">
        <v>42</v>
      </c>
      <c r="X234" s="81">
        <v>42024</v>
      </c>
      <c r="Y234" s="81">
        <v>88077</v>
      </c>
      <c r="Z234" s="81">
        <v>70957</v>
      </c>
      <c r="AA234" s="81">
        <v>9206</v>
      </c>
      <c r="AB234" s="81">
        <v>200309</v>
      </c>
      <c r="AC234" s="81">
        <v>0</v>
      </c>
      <c r="AD234" s="81">
        <v>19.69731650768</v>
      </c>
      <c r="AE234" s="82"/>
      <c r="AF234" s="81">
        <v>55125520.71396517</v>
      </c>
      <c r="AG234" s="81">
        <v>4492577.2297235336</v>
      </c>
      <c r="AH234" s="81">
        <v>586073.13045290741</v>
      </c>
      <c r="AI234" s="81">
        <v>288688544.96293885</v>
      </c>
      <c r="AJ234" s="81">
        <v>301005229.85708094</v>
      </c>
      <c r="AK234" s="81"/>
      <c r="AL234" s="81"/>
      <c r="AM234" s="81">
        <v>26142549.979406927</v>
      </c>
      <c r="AN234" s="81"/>
      <c r="AO234" s="81"/>
      <c r="AP234" s="82"/>
      <c r="AQ234" s="81">
        <v>4885</v>
      </c>
      <c r="AR234" s="81">
        <v>530</v>
      </c>
      <c r="AS234" s="81">
        <v>0</v>
      </c>
      <c r="AT234" s="81">
        <v>0</v>
      </c>
      <c r="AU234" s="81">
        <v>0</v>
      </c>
      <c r="AV234" s="81">
        <v>1</v>
      </c>
      <c r="AW234" s="81">
        <v>0</v>
      </c>
      <c r="AX234" s="82"/>
      <c r="AY234" s="81">
        <v>20408.199999999932</v>
      </c>
      <c r="AZ234" s="81">
        <v>18384.000000000029</v>
      </c>
      <c r="BA234" s="81">
        <v>0</v>
      </c>
      <c r="BB234" s="81">
        <v>0</v>
      </c>
      <c r="BC234" s="81">
        <v>0</v>
      </c>
      <c r="BD234" s="81">
        <v>1320</v>
      </c>
      <c r="BE234" s="81">
        <v>0</v>
      </c>
      <c r="BF234" s="82"/>
      <c r="BG234" s="81">
        <v>0</v>
      </c>
      <c r="BH234" s="81">
        <v>0</v>
      </c>
      <c r="BI234" s="81">
        <v>2.7639999999999998</v>
      </c>
      <c r="BJ234" s="81">
        <v>0</v>
      </c>
      <c r="BK234" s="81">
        <v>53.936999999999998</v>
      </c>
      <c r="BL234" s="81">
        <v>0</v>
      </c>
      <c r="BM234" s="82"/>
      <c r="BN234" s="81">
        <v>0</v>
      </c>
      <c r="BO234" s="81">
        <v>0</v>
      </c>
      <c r="BP234" s="81">
        <v>1</v>
      </c>
      <c r="BQ234" s="81">
        <v>0</v>
      </c>
      <c r="BR234" s="81">
        <v>4</v>
      </c>
      <c r="BS234" s="81">
        <v>0</v>
      </c>
      <c r="BT234"/>
      <c r="BU234" s="80">
        <v>32.703000000000003</v>
      </c>
      <c r="BV234" s="80">
        <v>23.998000000000001</v>
      </c>
      <c r="BW234" s="80">
        <v>0</v>
      </c>
      <c r="BX234" s="80">
        <v>0</v>
      </c>
      <c r="BY234" s="80">
        <v>0</v>
      </c>
      <c r="BZ234" s="80">
        <v>0</v>
      </c>
      <c r="CA234" s="80">
        <v>0</v>
      </c>
      <c r="CB234" s="80">
        <v>0</v>
      </c>
      <c r="CC234" s="80">
        <v>0</v>
      </c>
    </row>
    <row r="235" spans="1:81">
      <c r="A235" s="80" t="s">
        <v>2000</v>
      </c>
      <c r="B235" s="80">
        <v>425</v>
      </c>
      <c r="C235" s="80">
        <v>18</v>
      </c>
      <c r="D235" s="80">
        <v>25</v>
      </c>
      <c r="E235" s="80">
        <v>2021</v>
      </c>
      <c r="F235" s="80" t="s">
        <v>75</v>
      </c>
      <c r="G235" s="174" t="s">
        <v>1982</v>
      </c>
      <c r="H235" s="80" t="s">
        <v>1983</v>
      </c>
      <c r="I235" s="177"/>
      <c r="J235" s="81">
        <v>171.33356040706042</v>
      </c>
      <c r="K235" s="81">
        <v>6.0800728160663775</v>
      </c>
      <c r="L235" s="81">
        <v>2.2234806563895502</v>
      </c>
      <c r="M235" s="81">
        <v>189.22367922813081</v>
      </c>
      <c r="N235" s="81">
        <v>203.60591057845284</v>
      </c>
      <c r="O235" s="81">
        <v>98.200970079838086</v>
      </c>
      <c r="P235" s="81">
        <v>42.603021089119707</v>
      </c>
      <c r="Q235" s="81">
        <v>12.203389929038753</v>
      </c>
      <c r="R235" s="81">
        <v>0</v>
      </c>
      <c r="S235" s="81">
        <v>17.364552602460002</v>
      </c>
      <c r="T235" s="82"/>
      <c r="U235" s="81">
        <v>5697202</v>
      </c>
      <c r="V235" s="81">
        <v>2661</v>
      </c>
      <c r="W235" s="81">
        <v>42</v>
      </c>
      <c r="X235" s="81">
        <v>42024</v>
      </c>
      <c r="Y235" s="81">
        <v>90270</v>
      </c>
      <c r="Z235" s="81">
        <v>72255</v>
      </c>
      <c r="AA235" s="81">
        <v>9373</v>
      </c>
      <c r="AB235" s="81">
        <v>204512</v>
      </c>
      <c r="AC235" s="81">
        <v>0</v>
      </c>
      <c r="AD235" s="81">
        <v>17.364552602460002</v>
      </c>
      <c r="AE235" s="82"/>
      <c r="AF235" s="81">
        <v>56962214.98862005</v>
      </c>
      <c r="AG235" s="81">
        <v>4875101.4984886684</v>
      </c>
      <c r="AH235" s="81">
        <v>477905.22625933005</v>
      </c>
      <c r="AI235" s="81">
        <v>314050472.83502507</v>
      </c>
      <c r="AJ235" s="81">
        <v>295816781.66300315</v>
      </c>
      <c r="AK235" s="81">
        <v>0</v>
      </c>
      <c r="AL235" s="81">
        <v>0</v>
      </c>
      <c r="AM235" s="81">
        <v>26845040.223349389</v>
      </c>
      <c r="AN235" s="81">
        <v>0</v>
      </c>
      <c r="AO235" s="81">
        <v>0</v>
      </c>
      <c r="AP235" s="82"/>
      <c r="AQ235" s="81">
        <v>5418</v>
      </c>
      <c r="AR235" s="81">
        <v>533</v>
      </c>
      <c r="AS235" s="81">
        <v>0</v>
      </c>
      <c r="AT235" s="81">
        <v>0</v>
      </c>
      <c r="AU235" s="81">
        <v>0</v>
      </c>
      <c r="AV235" s="81">
        <v>1</v>
      </c>
      <c r="AW235" s="81"/>
      <c r="AX235" s="82"/>
      <c r="AY235" s="81">
        <v>23034.799999999941</v>
      </c>
      <c r="AZ235" s="81">
        <v>20442.400000000031</v>
      </c>
      <c r="BA235" s="81">
        <v>0</v>
      </c>
      <c r="BB235" s="81">
        <v>0</v>
      </c>
      <c r="BC235" s="81">
        <v>0</v>
      </c>
      <c r="BD235" s="81">
        <v>1320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2001</v>
      </c>
      <c r="B236" s="80">
        <v>425</v>
      </c>
      <c r="C236" s="80">
        <v>19</v>
      </c>
      <c r="D236" s="80">
        <v>25</v>
      </c>
      <c r="E236" s="80">
        <v>2022</v>
      </c>
      <c r="F236" s="80" t="s">
        <v>568</v>
      </c>
      <c r="G236" s="174" t="s">
        <v>1982</v>
      </c>
      <c r="H236" s="80" t="s">
        <v>1983</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6043</v>
      </c>
      <c r="AR236" s="81">
        <v>537</v>
      </c>
      <c r="AS236" s="81">
        <v>0</v>
      </c>
      <c r="AT236" s="81">
        <v>0</v>
      </c>
      <c r="AU236" s="81">
        <v>0</v>
      </c>
      <c r="AV236" s="81">
        <v>1</v>
      </c>
      <c r="AW236" s="81"/>
      <c r="AX236" s="82"/>
      <c r="AY236" s="81">
        <v>25804.000000000073</v>
      </c>
      <c r="AZ236" s="81">
        <v>22508.400000000034</v>
      </c>
      <c r="BA236" s="81">
        <v>0</v>
      </c>
      <c r="BB236" s="81">
        <v>0</v>
      </c>
      <c r="BC236" s="81">
        <v>0</v>
      </c>
      <c r="BD236" s="81">
        <v>1320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2002</v>
      </c>
      <c r="B237" s="80">
        <v>256</v>
      </c>
      <c r="C237" s="80">
        <v>1</v>
      </c>
      <c r="D237" s="80">
        <v>16</v>
      </c>
      <c r="E237" s="80">
        <v>1990</v>
      </c>
      <c r="F237" s="80" t="s">
        <v>562</v>
      </c>
      <c r="G237" s="80" t="s">
        <v>2003</v>
      </c>
      <c r="H237" s="80" t="s">
        <v>2004</v>
      </c>
      <c r="I237" s="177"/>
      <c r="J237" s="81">
        <v>145.71870567488995</v>
      </c>
      <c r="K237" s="81">
        <v>41.632727754066892</v>
      </c>
      <c r="L237" s="81">
        <v>1.3136712377135953</v>
      </c>
      <c r="M237" s="81">
        <v>533.91587204089296</v>
      </c>
      <c r="N237" s="81">
        <v>153.51085705706069</v>
      </c>
      <c r="O237" s="81">
        <v>80.90701165642021</v>
      </c>
      <c r="P237" s="81">
        <v>108.35172161974712</v>
      </c>
      <c r="Q237" s="81">
        <v>10.037136339380453</v>
      </c>
      <c r="R237" s="81">
        <v>0</v>
      </c>
      <c r="S237" s="81">
        <v>12.622182400765784</v>
      </c>
      <c r="T237" s="82"/>
      <c r="U237" s="81">
        <v>36348894</v>
      </c>
      <c r="V237" s="81">
        <v>15985</v>
      </c>
      <c r="W237" s="81">
        <v>12</v>
      </c>
      <c r="X237" s="81">
        <v>222706</v>
      </c>
      <c r="Y237" s="81">
        <v>67201</v>
      </c>
      <c r="Z237" s="81">
        <v>33278</v>
      </c>
      <c r="AA237" s="81">
        <v>26309</v>
      </c>
      <c r="AB237" s="81">
        <v>162969</v>
      </c>
      <c r="AC237" s="81">
        <v>0</v>
      </c>
      <c r="AD237" s="81">
        <v>12.622182400765784</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2005</v>
      </c>
      <c r="B238" s="80">
        <v>257</v>
      </c>
      <c r="C238" s="80">
        <v>2</v>
      </c>
      <c r="D238" s="80">
        <v>16</v>
      </c>
      <c r="E238" s="80">
        <v>2005</v>
      </c>
      <c r="F238" s="80" t="s">
        <v>565</v>
      </c>
      <c r="G238" s="80" t="s">
        <v>2003</v>
      </c>
      <c r="H238" s="80" t="s">
        <v>2004</v>
      </c>
      <c r="I238" s="177"/>
      <c r="J238" s="81">
        <v>95.569227906528923</v>
      </c>
      <c r="K238" s="81">
        <v>25.529521801684876</v>
      </c>
      <c r="L238" s="81">
        <v>0.83252473011934425</v>
      </c>
      <c r="M238" s="81">
        <v>782.23946268726638</v>
      </c>
      <c r="N238" s="81">
        <v>225.24759330736751</v>
      </c>
      <c r="O238" s="81">
        <v>70.996659693356463</v>
      </c>
      <c r="P238" s="81">
        <v>73.695063710241513</v>
      </c>
      <c r="Q238" s="81">
        <v>9.4683158026306966</v>
      </c>
      <c r="R238" s="81">
        <v>0</v>
      </c>
      <c r="S238" s="81">
        <v>10.389077861169183</v>
      </c>
      <c r="T238" s="82"/>
      <c r="U238" s="81">
        <v>12144603</v>
      </c>
      <c r="V238" s="81">
        <v>11964</v>
      </c>
      <c r="W238" s="81">
        <v>10</v>
      </c>
      <c r="X238" s="81">
        <v>186290</v>
      </c>
      <c r="Y238" s="81">
        <v>85103</v>
      </c>
      <c r="Z238" s="81">
        <v>33792</v>
      </c>
      <c r="AA238" s="81">
        <v>14655</v>
      </c>
      <c r="AB238" s="81">
        <v>160712</v>
      </c>
      <c r="AC238" s="81">
        <v>0</v>
      </c>
      <c r="AD238" s="81">
        <v>10.389077861169183</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2006</v>
      </c>
      <c r="B239" s="80">
        <v>258</v>
      </c>
      <c r="C239" s="80">
        <v>3</v>
      </c>
      <c r="D239" s="80">
        <v>16</v>
      </c>
      <c r="E239" s="80">
        <v>2006</v>
      </c>
      <c r="F239" s="80" t="s">
        <v>566</v>
      </c>
      <c r="G239" s="80" t="s">
        <v>2003</v>
      </c>
      <c r="H239" s="80" t="s">
        <v>2004</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2007</v>
      </c>
      <c r="B240" s="80">
        <v>259</v>
      </c>
      <c r="C240" s="80">
        <v>4</v>
      </c>
      <c r="D240" s="80">
        <v>16</v>
      </c>
      <c r="E240" s="80">
        <v>2007</v>
      </c>
      <c r="F240" s="80" t="s">
        <v>567</v>
      </c>
      <c r="G240" s="80" t="s">
        <v>2003</v>
      </c>
      <c r="H240" s="80" t="s">
        <v>2004</v>
      </c>
      <c r="I240" s="177"/>
      <c r="J240" s="81">
        <v>123.23105933752265</v>
      </c>
      <c r="K240" s="81">
        <v>27.811629403073283</v>
      </c>
      <c r="L240" s="81">
        <v>14.175592555929953</v>
      </c>
      <c r="M240" s="81">
        <v>750.65050309369906</v>
      </c>
      <c r="N240" s="81">
        <v>246.79484660958499</v>
      </c>
      <c r="O240" s="81">
        <v>67.398115838071931</v>
      </c>
      <c r="P240" s="81">
        <v>70.607595001431903</v>
      </c>
      <c r="Q240" s="81">
        <v>10.17883444538128</v>
      </c>
      <c r="R240" s="81">
        <v>0</v>
      </c>
      <c r="S240" s="81">
        <v>15.515334099552231</v>
      </c>
      <c r="T240" s="82"/>
      <c r="U240" s="81">
        <v>13553952</v>
      </c>
      <c r="V240" s="81">
        <v>11734</v>
      </c>
      <c r="W240" s="81">
        <v>127</v>
      </c>
      <c r="X240" s="81">
        <v>191485</v>
      </c>
      <c r="Y240" s="81">
        <v>88838</v>
      </c>
      <c r="Z240" s="81">
        <v>33348</v>
      </c>
      <c r="AA240" s="81">
        <v>13827</v>
      </c>
      <c r="AB240" s="81">
        <v>163635</v>
      </c>
      <c r="AC240" s="81">
        <v>0</v>
      </c>
      <c r="AD240" s="81">
        <v>15.515334099552231</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2008</v>
      </c>
      <c r="B241" s="80">
        <v>260</v>
      </c>
      <c r="C241" s="80">
        <v>5</v>
      </c>
      <c r="D241" s="80">
        <v>16</v>
      </c>
      <c r="E241" s="80">
        <v>2008</v>
      </c>
      <c r="F241" s="80" t="s">
        <v>84</v>
      </c>
      <c r="G241" s="80" t="s">
        <v>2003</v>
      </c>
      <c r="H241" s="80" t="s">
        <v>2004</v>
      </c>
      <c r="I241" s="177"/>
      <c r="J241" s="81">
        <v>93.311087041275783</v>
      </c>
      <c r="K241" s="81">
        <v>22.061865176818863</v>
      </c>
      <c r="L241" s="81">
        <v>12.685365181220281</v>
      </c>
      <c r="M241" s="81">
        <v>749.07208992290612</v>
      </c>
      <c r="N241" s="81">
        <v>249.49042812200588</v>
      </c>
      <c r="O241" s="81">
        <v>63.765530074638541</v>
      </c>
      <c r="P241" s="81">
        <v>67.844168570745381</v>
      </c>
      <c r="Q241" s="81">
        <v>10.155647580933369</v>
      </c>
      <c r="R241" s="81">
        <v>0</v>
      </c>
      <c r="S241" s="81">
        <v>18.260041407862829</v>
      </c>
      <c r="T241" s="82"/>
      <c r="U241" s="81">
        <v>13088174</v>
      </c>
      <c r="V241" s="81">
        <v>11734</v>
      </c>
      <c r="W241" s="81">
        <v>127</v>
      </c>
      <c r="X241" s="81">
        <v>191485</v>
      </c>
      <c r="Y241" s="81">
        <v>91350</v>
      </c>
      <c r="Z241" s="81">
        <v>32658</v>
      </c>
      <c r="AA241" s="81">
        <v>13301</v>
      </c>
      <c r="AB241" s="81">
        <v>165945</v>
      </c>
      <c r="AC241" s="81">
        <v>0</v>
      </c>
      <c r="AD241" s="81">
        <v>18.260041407862829</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2009</v>
      </c>
      <c r="B242" s="80">
        <v>261</v>
      </c>
      <c r="C242" s="80">
        <v>6</v>
      </c>
      <c r="D242" s="80">
        <v>16</v>
      </c>
      <c r="E242" s="80">
        <v>2009</v>
      </c>
      <c r="F242" s="80" t="s">
        <v>85</v>
      </c>
      <c r="G242" s="80" t="s">
        <v>2003</v>
      </c>
      <c r="H242" s="80" t="s">
        <v>2004</v>
      </c>
      <c r="I242" s="177"/>
      <c r="J242" s="81">
        <v>80.100489846151746</v>
      </c>
      <c r="K242" s="81">
        <v>19.691473662607347</v>
      </c>
      <c r="L242" s="81">
        <v>3.1104699142104022</v>
      </c>
      <c r="M242" s="81">
        <v>746.58715609798583</v>
      </c>
      <c r="N242" s="81">
        <v>232.38209303204974</v>
      </c>
      <c r="O242" s="81">
        <v>62.683420404805197</v>
      </c>
      <c r="P242" s="81">
        <v>64.237178980561737</v>
      </c>
      <c r="Q242" s="81">
        <v>9.7639020897543354</v>
      </c>
      <c r="R242" s="81">
        <v>0</v>
      </c>
      <c r="S242" s="81">
        <v>20.402912717398124</v>
      </c>
      <c r="T242" s="82"/>
      <c r="U242" s="81">
        <v>9895090</v>
      </c>
      <c r="V242" s="81">
        <v>12075</v>
      </c>
      <c r="W242" s="81">
        <v>30</v>
      </c>
      <c r="X242" s="81">
        <v>218075</v>
      </c>
      <c r="Y242" s="81">
        <v>93237</v>
      </c>
      <c r="Z242" s="81">
        <v>31688</v>
      </c>
      <c r="AA242" s="81">
        <v>12929</v>
      </c>
      <c r="AB242" s="81">
        <v>167482</v>
      </c>
      <c r="AC242" s="81">
        <v>0</v>
      </c>
      <c r="AD242" s="81">
        <v>20.402912717398124</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12.446999999999999</v>
      </c>
      <c r="BJ242" s="81">
        <v>0</v>
      </c>
      <c r="BK242" s="81">
        <v>56.220999999999997</v>
      </c>
      <c r="BL242" s="81">
        <v>0</v>
      </c>
      <c r="BM242" s="82"/>
      <c r="BN242" s="81">
        <v>0</v>
      </c>
      <c r="BO242" s="81">
        <v>0</v>
      </c>
      <c r="BP242" s="81">
        <v>3</v>
      </c>
      <c r="BQ242" s="81">
        <v>0</v>
      </c>
      <c r="BR242" s="81">
        <v>11</v>
      </c>
      <c r="BS242" s="81">
        <v>0</v>
      </c>
      <c r="BT242"/>
      <c r="BU242" s="80"/>
      <c r="BV242" s="80"/>
      <c r="BW242" s="80"/>
      <c r="BX242" s="80"/>
      <c r="BY242" s="80"/>
      <c r="BZ242" s="80"/>
      <c r="CA242" s="80"/>
      <c r="CB242" s="80"/>
      <c r="CC242" s="80"/>
    </row>
    <row r="243" spans="1:81">
      <c r="A243" s="80" t="s">
        <v>2010</v>
      </c>
      <c r="B243" s="80">
        <v>262</v>
      </c>
      <c r="C243" s="80">
        <v>7</v>
      </c>
      <c r="D243" s="80">
        <v>16</v>
      </c>
      <c r="E243" s="80">
        <v>2010</v>
      </c>
      <c r="F243" s="80" t="s">
        <v>86</v>
      </c>
      <c r="G243" s="80" t="s">
        <v>2003</v>
      </c>
      <c r="H243" s="80" t="s">
        <v>2004</v>
      </c>
      <c r="I243" s="177"/>
      <c r="J243" s="81">
        <v>63.882150475078518</v>
      </c>
      <c r="K243" s="81">
        <v>17.65263566601331</v>
      </c>
      <c r="L243" s="81">
        <v>2.9053432125068466</v>
      </c>
      <c r="M243" s="81">
        <v>755.27199691145722</v>
      </c>
      <c r="N243" s="81">
        <v>239.80665911046518</v>
      </c>
      <c r="O243" s="81">
        <v>61.958342629709527</v>
      </c>
      <c r="P243" s="81">
        <v>64.277357840842683</v>
      </c>
      <c r="Q243" s="81">
        <v>10.276638679209178</v>
      </c>
      <c r="R243" s="81">
        <v>0</v>
      </c>
      <c r="S243" s="81">
        <v>26.463171138465565</v>
      </c>
      <c r="T243" s="82"/>
      <c r="U243" s="81">
        <v>8435396</v>
      </c>
      <c r="V243" s="81">
        <v>12075</v>
      </c>
      <c r="W243" s="81">
        <v>30</v>
      </c>
      <c r="X243" s="81">
        <v>218075</v>
      </c>
      <c r="Y243" s="81">
        <v>94908</v>
      </c>
      <c r="Z243" s="81">
        <v>31467</v>
      </c>
      <c r="AA243" s="81">
        <v>12614</v>
      </c>
      <c r="AB243" s="81">
        <v>168909</v>
      </c>
      <c r="AC243" s="81">
        <v>0</v>
      </c>
      <c r="AD243" s="81">
        <v>26.463171138465565</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15.222</v>
      </c>
      <c r="BJ243" s="81">
        <v>0</v>
      </c>
      <c r="BK243" s="81">
        <v>65.60499999999999</v>
      </c>
      <c r="BL243" s="81">
        <v>0</v>
      </c>
      <c r="BM243" s="82"/>
      <c r="BN243" s="81">
        <v>0</v>
      </c>
      <c r="BO243" s="81">
        <v>0</v>
      </c>
      <c r="BP243" s="81">
        <v>2</v>
      </c>
      <c r="BQ243" s="81">
        <v>0</v>
      </c>
      <c r="BR243" s="81">
        <v>13</v>
      </c>
      <c r="BS243" s="81">
        <v>0</v>
      </c>
      <c r="BT243"/>
      <c r="BU243" s="80">
        <v>78.447999999999993</v>
      </c>
      <c r="BV243" s="80">
        <v>2.379</v>
      </c>
      <c r="BW243" s="80">
        <v>0</v>
      </c>
      <c r="BX243" s="80">
        <v>0</v>
      </c>
      <c r="BY243" s="80">
        <v>0</v>
      </c>
      <c r="BZ243" s="80">
        <v>0</v>
      </c>
      <c r="CA243" s="80">
        <v>0</v>
      </c>
      <c r="CB243" s="80">
        <v>0</v>
      </c>
      <c r="CC243" s="80">
        <v>0</v>
      </c>
    </row>
    <row r="244" spans="1:81">
      <c r="A244" s="80" t="s">
        <v>2011</v>
      </c>
      <c r="B244" s="80">
        <v>263</v>
      </c>
      <c r="C244" s="80">
        <v>8</v>
      </c>
      <c r="D244" s="80">
        <v>16</v>
      </c>
      <c r="E244" s="80">
        <v>2011</v>
      </c>
      <c r="F244" s="80" t="s">
        <v>87</v>
      </c>
      <c r="G244" s="80" t="s">
        <v>2003</v>
      </c>
      <c r="H244" s="80" t="s">
        <v>2004</v>
      </c>
      <c r="I244" s="177"/>
      <c r="J244" s="81">
        <v>99.846473613565536</v>
      </c>
      <c r="K244" s="81">
        <v>26.64932433046101</v>
      </c>
      <c r="L244" s="81">
        <v>1.2810485400710907</v>
      </c>
      <c r="M244" s="81">
        <v>960.41976471363478</v>
      </c>
      <c r="N244" s="81">
        <v>282.20595359942922</v>
      </c>
      <c r="O244" s="81">
        <v>60.342213693596911</v>
      </c>
      <c r="P244" s="81">
        <v>61.524171892069184</v>
      </c>
      <c r="Q244" s="81">
        <v>11.968139793286429</v>
      </c>
      <c r="R244" s="81">
        <v>0</v>
      </c>
      <c r="S244" s="81">
        <v>24.099207183202768</v>
      </c>
      <c r="T244" s="82"/>
      <c r="U244" s="81">
        <v>12387528</v>
      </c>
      <c r="V244" s="81">
        <v>12075</v>
      </c>
      <c r="W244" s="81">
        <v>30</v>
      </c>
      <c r="X244" s="81">
        <v>218075</v>
      </c>
      <c r="Y244" s="81">
        <v>96692</v>
      </c>
      <c r="Z244" s="81">
        <v>31312</v>
      </c>
      <c r="AA244" s="81">
        <v>12433</v>
      </c>
      <c r="AB244" s="81">
        <v>170539</v>
      </c>
      <c r="AC244" s="81">
        <v>0</v>
      </c>
      <c r="AD244" s="81">
        <v>24.099207183202768</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76.408000000000001</v>
      </c>
      <c r="BL244" s="81">
        <v>0</v>
      </c>
      <c r="BM244" s="82"/>
      <c r="BN244" s="81">
        <v>0</v>
      </c>
      <c r="BO244" s="81">
        <v>0</v>
      </c>
      <c r="BP244" s="81">
        <v>0</v>
      </c>
      <c r="BQ244" s="81">
        <v>0</v>
      </c>
      <c r="BR244" s="81">
        <v>16</v>
      </c>
      <c r="BS244" s="81">
        <v>0</v>
      </c>
      <c r="BT244"/>
      <c r="BU244" s="80">
        <v>76.408000000000001</v>
      </c>
      <c r="BV244" s="80">
        <v>0</v>
      </c>
      <c r="BW244" s="80">
        <v>0</v>
      </c>
      <c r="BX244" s="80">
        <v>0</v>
      </c>
      <c r="BY244" s="80">
        <v>0</v>
      </c>
      <c r="BZ244" s="80">
        <v>0</v>
      </c>
      <c r="CA244" s="80">
        <v>0</v>
      </c>
      <c r="CB244" s="80">
        <v>0</v>
      </c>
      <c r="CC244" s="80">
        <v>0</v>
      </c>
    </row>
    <row r="245" spans="1:81">
      <c r="A245" s="80" t="s">
        <v>2012</v>
      </c>
      <c r="B245" s="80">
        <v>264</v>
      </c>
      <c r="C245" s="80">
        <v>9</v>
      </c>
      <c r="D245" s="80">
        <v>16</v>
      </c>
      <c r="E245" s="80">
        <v>2012</v>
      </c>
      <c r="F245" s="80" t="s">
        <v>88</v>
      </c>
      <c r="G245" s="80" t="s">
        <v>2003</v>
      </c>
      <c r="H245" s="80" t="s">
        <v>2004</v>
      </c>
      <c r="I245" s="177"/>
      <c r="J245" s="81">
        <v>56.844596908703018</v>
      </c>
      <c r="K245" s="81">
        <v>26.287678118233622</v>
      </c>
      <c r="L245" s="81">
        <v>1.2683054799166376</v>
      </c>
      <c r="M245" s="81">
        <v>1011.2393613200833</v>
      </c>
      <c r="N245" s="81">
        <v>327.96312846757974</v>
      </c>
      <c r="O245" s="81">
        <v>60.008854444731583</v>
      </c>
      <c r="P245" s="81">
        <v>60.326494907778503</v>
      </c>
      <c r="Q245" s="81">
        <v>14.17463394232499</v>
      </c>
      <c r="R245" s="81">
        <v>0</v>
      </c>
      <c r="S245" s="81">
        <v>24.795732929918923</v>
      </c>
      <c r="T245" s="82"/>
      <c r="U245" s="81">
        <v>7604736</v>
      </c>
      <c r="V245" s="81">
        <v>12075</v>
      </c>
      <c r="W245" s="81">
        <v>30</v>
      </c>
      <c r="X245" s="81">
        <v>218075</v>
      </c>
      <c r="Y245" s="81">
        <v>106433</v>
      </c>
      <c r="Z245" s="81">
        <v>31386</v>
      </c>
      <c r="AA245" s="81">
        <v>12122</v>
      </c>
      <c r="AB245" s="81">
        <v>185904</v>
      </c>
      <c r="AC245" s="81">
        <v>0</v>
      </c>
      <c r="AD245" s="81">
        <v>24.795732929918923</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2.3090000000000002</v>
      </c>
      <c r="BJ245" s="81">
        <v>0</v>
      </c>
      <c r="BK245" s="81">
        <v>82.74</v>
      </c>
      <c r="BL245" s="81">
        <v>0</v>
      </c>
      <c r="BM245" s="82"/>
      <c r="BN245" s="81">
        <v>0</v>
      </c>
      <c r="BO245" s="81">
        <v>0</v>
      </c>
      <c r="BP245" s="81">
        <v>1</v>
      </c>
      <c r="BQ245" s="81">
        <v>0</v>
      </c>
      <c r="BR245" s="81">
        <v>16</v>
      </c>
      <c r="BS245" s="81">
        <v>0</v>
      </c>
      <c r="BT245"/>
      <c r="BU245" s="80">
        <v>85.049000000000007</v>
      </c>
      <c r="BV245" s="80">
        <v>0</v>
      </c>
      <c r="BW245" s="80">
        <v>0</v>
      </c>
      <c r="BX245" s="80">
        <v>0</v>
      </c>
      <c r="BY245" s="80">
        <v>0</v>
      </c>
      <c r="BZ245" s="80">
        <v>0</v>
      </c>
      <c r="CA245" s="80">
        <v>0</v>
      </c>
      <c r="CB245" s="80">
        <v>0</v>
      </c>
      <c r="CC245" s="80">
        <v>0</v>
      </c>
    </row>
    <row r="246" spans="1:81">
      <c r="A246" s="80" t="s">
        <v>2013</v>
      </c>
      <c r="B246" s="80">
        <v>265</v>
      </c>
      <c r="C246" s="80">
        <v>10</v>
      </c>
      <c r="D246" s="80">
        <v>16</v>
      </c>
      <c r="E246" s="80">
        <v>2013</v>
      </c>
      <c r="F246" s="80" t="s">
        <v>89</v>
      </c>
      <c r="G246" s="80" t="s">
        <v>2003</v>
      </c>
      <c r="H246" s="80" t="s">
        <v>2004</v>
      </c>
      <c r="I246" s="177"/>
      <c r="J246" s="81">
        <v>58.94346241432897</v>
      </c>
      <c r="K246" s="81">
        <v>22.668608104278555</v>
      </c>
      <c r="L246" s="81">
        <v>1.1624335513121344</v>
      </c>
      <c r="M246" s="81">
        <v>1075.9782883491284</v>
      </c>
      <c r="N246" s="81">
        <v>319.76769991779463</v>
      </c>
      <c r="O246" s="81">
        <v>57.295831958101566</v>
      </c>
      <c r="P246" s="81">
        <v>59.564716641379533</v>
      </c>
      <c r="Q246" s="81">
        <v>14.526878445745231</v>
      </c>
      <c r="R246" s="81">
        <v>0</v>
      </c>
      <c r="S246" s="81">
        <v>27.611379413529892</v>
      </c>
      <c r="T246" s="82"/>
      <c r="U246" s="81">
        <v>7630173</v>
      </c>
      <c r="V246" s="81">
        <v>12075</v>
      </c>
      <c r="W246" s="81">
        <v>30</v>
      </c>
      <c r="X246" s="81">
        <v>218075</v>
      </c>
      <c r="Y246" s="81">
        <v>107941</v>
      </c>
      <c r="Z246" s="81">
        <v>31305</v>
      </c>
      <c r="AA246" s="81">
        <v>11924</v>
      </c>
      <c r="AB246" s="81">
        <v>187792</v>
      </c>
      <c r="AC246" s="81">
        <v>0</v>
      </c>
      <c r="AD246" s="81">
        <v>27.611379413529892</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2.6339999999999999</v>
      </c>
      <c r="BJ246" s="81">
        <v>0</v>
      </c>
      <c r="BK246" s="81">
        <v>74.434999999999988</v>
      </c>
      <c r="BL246" s="81">
        <v>0</v>
      </c>
      <c r="BM246" s="82"/>
      <c r="BN246" s="81">
        <v>0</v>
      </c>
      <c r="BO246" s="81">
        <v>0</v>
      </c>
      <c r="BP246" s="81">
        <v>1</v>
      </c>
      <c r="BQ246" s="81">
        <v>0</v>
      </c>
      <c r="BR246" s="81">
        <v>14</v>
      </c>
      <c r="BS246" s="81">
        <v>0</v>
      </c>
      <c r="BT246"/>
      <c r="BU246" s="80">
        <v>77.069000000000003</v>
      </c>
      <c r="BV246" s="80">
        <v>0</v>
      </c>
      <c r="BW246" s="80">
        <v>0</v>
      </c>
      <c r="BX246" s="80">
        <v>0</v>
      </c>
      <c r="BY246" s="80">
        <v>0</v>
      </c>
      <c r="BZ246" s="80">
        <v>0</v>
      </c>
      <c r="CA246" s="80">
        <v>0</v>
      </c>
      <c r="CB246" s="80">
        <v>0</v>
      </c>
      <c r="CC246" s="80">
        <v>0</v>
      </c>
    </row>
    <row r="247" spans="1:81">
      <c r="A247" s="80" t="s">
        <v>2014</v>
      </c>
      <c r="B247" s="80">
        <v>266</v>
      </c>
      <c r="C247" s="80">
        <v>11</v>
      </c>
      <c r="D247" s="80">
        <v>16</v>
      </c>
      <c r="E247" s="80">
        <v>2014</v>
      </c>
      <c r="F247" s="80" t="s">
        <v>90</v>
      </c>
      <c r="G247" s="80" t="s">
        <v>2003</v>
      </c>
      <c r="H247" s="80" t="s">
        <v>2004</v>
      </c>
      <c r="I247" s="177"/>
      <c r="J247" s="81">
        <v>49.124717567237575</v>
      </c>
      <c r="K247" s="81">
        <v>22.700838345154668</v>
      </c>
      <c r="L247" s="81">
        <v>0.26547993835203165</v>
      </c>
      <c r="M247" s="81">
        <v>949.7166074770297</v>
      </c>
      <c r="N247" s="81">
        <v>291.64530571447733</v>
      </c>
      <c r="O247" s="81">
        <v>54.633945876069816</v>
      </c>
      <c r="P247" s="81">
        <v>58.935526272699782</v>
      </c>
      <c r="Q247" s="81">
        <v>14.086546147375131</v>
      </c>
      <c r="R247" s="81">
        <v>0</v>
      </c>
      <c r="S247" s="81">
        <v>27.009243808744557</v>
      </c>
      <c r="T247" s="82"/>
      <c r="U247" s="81">
        <v>7294133</v>
      </c>
      <c r="V247" s="81">
        <v>11562</v>
      </c>
      <c r="W247" s="81">
        <v>3</v>
      </c>
      <c r="X247" s="81">
        <v>212569</v>
      </c>
      <c r="Y247" s="81">
        <v>109735</v>
      </c>
      <c r="Z247" s="81">
        <v>31439</v>
      </c>
      <c r="AA247" s="81">
        <v>11737</v>
      </c>
      <c r="AB247" s="81">
        <v>189795</v>
      </c>
      <c r="AC247" s="81">
        <v>0</v>
      </c>
      <c r="AD247" s="81">
        <v>27.009243808744557</v>
      </c>
      <c r="AE247" s="82"/>
      <c r="AF247" s="81">
        <v>68267127.352665633</v>
      </c>
      <c r="AG247" s="81">
        <v>21387586.587287094</v>
      </c>
      <c r="AH247" s="81">
        <v>66818.603203087128</v>
      </c>
      <c r="AI247" s="81">
        <v>1304212490.4424539</v>
      </c>
      <c r="AJ247" s="81">
        <v>405276231.85985583</v>
      </c>
      <c r="AK247" s="81">
        <v>0</v>
      </c>
      <c r="AL247" s="81">
        <v>0</v>
      </c>
      <c r="AM247" s="81">
        <v>26056017.352515239</v>
      </c>
      <c r="AN247" s="81">
        <v>0</v>
      </c>
      <c r="AO247" s="81">
        <v>0</v>
      </c>
      <c r="AP247" s="82"/>
      <c r="AQ247" s="81">
        <v>277</v>
      </c>
      <c r="AR247" s="81">
        <v>6</v>
      </c>
      <c r="AS247" s="81">
        <v>0</v>
      </c>
      <c r="AT247" s="81">
        <v>0</v>
      </c>
      <c r="AU247" s="81">
        <v>0</v>
      </c>
      <c r="AV247" s="81">
        <v>0</v>
      </c>
      <c r="AW247" s="81" t="s">
        <v>564</v>
      </c>
      <c r="AX247" s="82"/>
      <c r="AY247" s="81">
        <v>1004.2</v>
      </c>
      <c r="AZ247" s="81">
        <v>72.5</v>
      </c>
      <c r="BA247" s="81">
        <v>0</v>
      </c>
      <c r="BB247" s="81">
        <v>0</v>
      </c>
      <c r="BC247" s="81">
        <v>0</v>
      </c>
      <c r="BD247" s="81">
        <v>0</v>
      </c>
      <c r="BE247" s="81" t="s">
        <v>564</v>
      </c>
      <c r="BF247" s="82"/>
      <c r="BG247" s="81">
        <v>0</v>
      </c>
      <c r="BH247" s="81">
        <v>0</v>
      </c>
      <c r="BI247" s="81">
        <v>2.8079999999999998</v>
      </c>
      <c r="BJ247" s="81">
        <v>0</v>
      </c>
      <c r="BK247" s="81">
        <v>77.091000000000008</v>
      </c>
      <c r="BL247" s="81">
        <v>0</v>
      </c>
      <c r="BM247" s="82"/>
      <c r="BN247" s="81">
        <v>0</v>
      </c>
      <c r="BO247" s="81">
        <v>0</v>
      </c>
      <c r="BP247" s="81">
        <v>1</v>
      </c>
      <c r="BQ247" s="81">
        <v>0</v>
      </c>
      <c r="BR247" s="81">
        <v>15</v>
      </c>
      <c r="BS247" s="81">
        <v>0</v>
      </c>
      <c r="BT247"/>
      <c r="BU247" s="80">
        <v>79.899000000000001</v>
      </c>
      <c r="BV247" s="80">
        <v>0</v>
      </c>
      <c r="BW247" s="80">
        <v>0</v>
      </c>
      <c r="BX247" s="80">
        <v>0</v>
      </c>
      <c r="BY247" s="80">
        <v>0</v>
      </c>
      <c r="BZ247" s="80">
        <v>0</v>
      </c>
      <c r="CA247" s="80">
        <v>0</v>
      </c>
      <c r="CB247" s="80">
        <v>0</v>
      </c>
      <c r="CC247" s="80">
        <v>0</v>
      </c>
    </row>
    <row r="248" spans="1:81">
      <c r="A248" s="80" t="s">
        <v>2015</v>
      </c>
      <c r="B248" s="80">
        <v>267</v>
      </c>
      <c r="C248" s="80">
        <v>12</v>
      </c>
      <c r="D248" s="80">
        <v>16</v>
      </c>
      <c r="E248" s="80">
        <v>2015</v>
      </c>
      <c r="F248" s="80" t="s">
        <v>91</v>
      </c>
      <c r="G248" s="80" t="s">
        <v>2003</v>
      </c>
      <c r="H248" s="80" t="s">
        <v>2004</v>
      </c>
      <c r="I248" s="177"/>
      <c r="J248" s="81">
        <v>71.954681470491124</v>
      </c>
      <c r="K248" s="81">
        <v>24.142650945064247</v>
      </c>
      <c r="L248" s="81">
        <v>0.33091369818854066</v>
      </c>
      <c r="M248" s="81">
        <v>1010.4409265283601</v>
      </c>
      <c r="N248" s="81">
        <v>295.9380283750707</v>
      </c>
      <c r="O248" s="81">
        <v>54.14528674183196</v>
      </c>
      <c r="P248" s="81">
        <v>58.464292258268024</v>
      </c>
      <c r="Q248" s="81">
        <v>13.932002119816994</v>
      </c>
      <c r="R248" s="81">
        <v>0</v>
      </c>
      <c r="S248" s="81">
        <v>28.007690574212823</v>
      </c>
      <c r="T248" s="82"/>
      <c r="U248" s="81">
        <v>9692262</v>
      </c>
      <c r="V248" s="81">
        <v>11562</v>
      </c>
      <c r="W248" s="81">
        <v>3</v>
      </c>
      <c r="X248" s="81">
        <v>212569</v>
      </c>
      <c r="Y248" s="81">
        <v>111848</v>
      </c>
      <c r="Z248" s="81">
        <v>31458</v>
      </c>
      <c r="AA248" s="81">
        <v>11634</v>
      </c>
      <c r="AB248" s="81">
        <v>191749</v>
      </c>
      <c r="AC248" s="81">
        <v>0</v>
      </c>
      <c r="AD248" s="81">
        <v>28.007690574212823</v>
      </c>
      <c r="AE248" s="82"/>
      <c r="AF248" s="81">
        <v>97465113.982386619</v>
      </c>
      <c r="AG248" s="81">
        <v>20011104.78935403</v>
      </c>
      <c r="AH248" s="81">
        <v>67443.399046023231</v>
      </c>
      <c r="AI248" s="81">
        <v>1243741501.0370481</v>
      </c>
      <c r="AJ248" s="81">
        <v>422245508.2172274</v>
      </c>
      <c r="AK248" s="81">
        <v>0</v>
      </c>
      <c r="AL248" s="81">
        <v>0</v>
      </c>
      <c r="AM248" s="81">
        <v>26278396.093197439</v>
      </c>
      <c r="AN248" s="81">
        <v>0</v>
      </c>
      <c r="AO248" s="81">
        <v>0</v>
      </c>
      <c r="AP248" s="82"/>
      <c r="AQ248" s="81">
        <v>297</v>
      </c>
      <c r="AR248" s="81">
        <v>8</v>
      </c>
      <c r="AS248" s="81">
        <v>0</v>
      </c>
      <c r="AT248" s="81">
        <v>0</v>
      </c>
      <c r="AU248" s="81">
        <v>0</v>
      </c>
      <c r="AV248" s="81">
        <v>0</v>
      </c>
      <c r="AW248" s="81" t="s">
        <v>564</v>
      </c>
      <c r="AX248" s="82"/>
      <c r="AY248" s="81">
        <v>1081.5999999999999</v>
      </c>
      <c r="AZ248" s="81">
        <v>95.9</v>
      </c>
      <c r="BA248" s="81">
        <v>0</v>
      </c>
      <c r="BB248" s="81">
        <v>0</v>
      </c>
      <c r="BC248" s="81">
        <v>0</v>
      </c>
      <c r="BD248" s="81">
        <v>0</v>
      </c>
      <c r="BE248" s="81" t="s">
        <v>564</v>
      </c>
      <c r="BF248" s="82"/>
      <c r="BG248" s="81">
        <v>0</v>
      </c>
      <c r="BH248" s="81">
        <v>0</v>
      </c>
      <c r="BI248" s="81">
        <v>2.4420000000000002</v>
      </c>
      <c r="BJ248" s="81">
        <v>0</v>
      </c>
      <c r="BK248" s="81">
        <v>72.305999999999997</v>
      </c>
      <c r="BL248" s="81">
        <v>0</v>
      </c>
      <c r="BM248" s="82"/>
      <c r="BN248" s="81">
        <v>0</v>
      </c>
      <c r="BO248" s="81">
        <v>0</v>
      </c>
      <c r="BP248" s="81">
        <v>1</v>
      </c>
      <c r="BQ248" s="81">
        <v>0</v>
      </c>
      <c r="BR248" s="81">
        <v>15</v>
      </c>
      <c r="BS248" s="81">
        <v>0</v>
      </c>
      <c r="BT248"/>
      <c r="BU248" s="80">
        <v>74.748000000000005</v>
      </c>
      <c r="BV248" s="80">
        <v>0</v>
      </c>
      <c r="BW248" s="80">
        <v>0</v>
      </c>
      <c r="BX248" s="80">
        <v>0</v>
      </c>
      <c r="BY248" s="80">
        <v>0</v>
      </c>
      <c r="BZ248" s="80">
        <v>0</v>
      </c>
      <c r="CA248" s="80">
        <v>0</v>
      </c>
      <c r="CB248" s="80">
        <v>0</v>
      </c>
      <c r="CC248" s="80">
        <v>0</v>
      </c>
    </row>
    <row r="249" spans="1:81">
      <c r="A249" s="80" t="s">
        <v>2016</v>
      </c>
      <c r="B249" s="80">
        <v>268</v>
      </c>
      <c r="C249" s="80">
        <v>13</v>
      </c>
      <c r="D249" s="80">
        <v>16</v>
      </c>
      <c r="E249" s="80">
        <v>2016</v>
      </c>
      <c r="F249" s="80" t="s">
        <v>92</v>
      </c>
      <c r="G249" s="80" t="s">
        <v>2003</v>
      </c>
      <c r="H249" s="80" t="s">
        <v>2004</v>
      </c>
      <c r="I249" s="177"/>
      <c r="J249" s="81">
        <v>43.874846973780201</v>
      </c>
      <c r="K249" s="81">
        <v>24.866649026995617</v>
      </c>
      <c r="L249" s="81">
        <v>0.37394676570250651</v>
      </c>
      <c r="M249" s="81">
        <v>778.30002483785904</v>
      </c>
      <c r="N249" s="81">
        <v>286.06362136708083</v>
      </c>
      <c r="O249" s="81">
        <v>53.547286543311913</v>
      </c>
      <c r="P249" s="81">
        <v>56.030781343588203</v>
      </c>
      <c r="Q249" s="81">
        <v>13.690040902195847</v>
      </c>
      <c r="R249" s="81">
        <v>0</v>
      </c>
      <c r="S249" s="81">
        <v>34.160355983260821</v>
      </c>
      <c r="T249" s="82"/>
      <c r="U249" s="81">
        <v>6910478</v>
      </c>
      <c r="V249" s="81">
        <v>11562</v>
      </c>
      <c r="W249" s="81">
        <v>3</v>
      </c>
      <c r="X249" s="81">
        <v>212569</v>
      </c>
      <c r="Y249" s="81">
        <v>113981</v>
      </c>
      <c r="Z249" s="81">
        <v>31493</v>
      </c>
      <c r="AA249" s="81">
        <v>11532</v>
      </c>
      <c r="AB249" s="81">
        <v>193822</v>
      </c>
      <c r="AC249" s="81">
        <v>0</v>
      </c>
      <c r="AD249" s="81">
        <v>34.160355983260821</v>
      </c>
      <c r="AE249" s="82"/>
      <c r="AF249" s="81">
        <v>63131149.05916141</v>
      </c>
      <c r="AG249" s="81">
        <v>19671446.767362129</v>
      </c>
      <c r="AH249" s="81">
        <v>58002.395382727067</v>
      </c>
      <c r="AI249" s="81">
        <v>1202529523.7061231</v>
      </c>
      <c r="AJ249" s="81">
        <v>412894565.63794369</v>
      </c>
      <c r="AK249" s="81">
        <v>0</v>
      </c>
      <c r="AL249" s="81">
        <v>0</v>
      </c>
      <c r="AM249" s="81">
        <v>26583128.497321889</v>
      </c>
      <c r="AN249" s="81">
        <v>0</v>
      </c>
      <c r="AO249" s="81">
        <v>0</v>
      </c>
      <c r="AP249" s="82"/>
      <c r="AQ249" s="81">
        <v>315</v>
      </c>
      <c r="AR249" s="81">
        <v>13</v>
      </c>
      <c r="AS249" s="81">
        <v>0</v>
      </c>
      <c r="AT249" s="81">
        <v>0</v>
      </c>
      <c r="AU249" s="81">
        <v>0</v>
      </c>
      <c r="AV249" s="81">
        <v>0</v>
      </c>
      <c r="AW249" s="81" t="s">
        <v>564</v>
      </c>
      <c r="AX249" s="82"/>
      <c r="AY249" s="81">
        <v>1166.4000000000001</v>
      </c>
      <c r="AZ249" s="81">
        <v>151.5</v>
      </c>
      <c r="BA249" s="81">
        <v>0</v>
      </c>
      <c r="BB249" s="81">
        <v>0</v>
      </c>
      <c r="BC249" s="81">
        <v>0</v>
      </c>
      <c r="BD249" s="81">
        <v>0</v>
      </c>
      <c r="BE249" s="81" t="s">
        <v>564</v>
      </c>
      <c r="BF249" s="82"/>
      <c r="BG249" s="81">
        <v>0</v>
      </c>
      <c r="BH249" s="81">
        <v>0</v>
      </c>
      <c r="BI249" s="81">
        <v>0</v>
      </c>
      <c r="BJ249" s="81">
        <v>0</v>
      </c>
      <c r="BK249" s="81">
        <v>67.234999999999999</v>
      </c>
      <c r="BL249" s="81">
        <v>0</v>
      </c>
      <c r="BM249" s="82"/>
      <c r="BN249" s="81">
        <v>0</v>
      </c>
      <c r="BO249" s="81">
        <v>0</v>
      </c>
      <c r="BP249" s="81">
        <v>0</v>
      </c>
      <c r="BQ249" s="81">
        <v>0</v>
      </c>
      <c r="BR249" s="81">
        <v>13</v>
      </c>
      <c r="BS249" s="81">
        <v>0</v>
      </c>
      <c r="BT249"/>
      <c r="BU249" s="80">
        <v>67.234999999999999</v>
      </c>
      <c r="BV249" s="80">
        <v>0</v>
      </c>
      <c r="BW249" s="80">
        <v>0</v>
      </c>
      <c r="BX249" s="80">
        <v>0</v>
      </c>
      <c r="BY249" s="80">
        <v>0</v>
      </c>
      <c r="BZ249" s="80">
        <v>0</v>
      </c>
      <c r="CA249" s="80">
        <v>0</v>
      </c>
      <c r="CB249" s="80">
        <v>0</v>
      </c>
      <c r="CC249" s="80">
        <v>0</v>
      </c>
    </row>
    <row r="250" spans="1:81">
      <c r="A250" s="80" t="s">
        <v>2017</v>
      </c>
      <c r="B250" s="80">
        <v>269</v>
      </c>
      <c r="C250" s="80">
        <v>14</v>
      </c>
      <c r="D250" s="80">
        <v>16</v>
      </c>
      <c r="E250" s="80">
        <v>2017</v>
      </c>
      <c r="F250" s="80" t="s">
        <v>71</v>
      </c>
      <c r="G250" s="80" t="s">
        <v>2003</v>
      </c>
      <c r="H250" s="80" t="s">
        <v>2004</v>
      </c>
      <c r="I250" s="177"/>
      <c r="J250" s="81">
        <v>37.117609385350612</v>
      </c>
      <c r="K250" s="81">
        <v>25.439018562550093</v>
      </c>
      <c r="L250" s="81">
        <v>0.30798187803950083</v>
      </c>
      <c r="M250" s="81">
        <v>780.83166082301182</v>
      </c>
      <c r="N250" s="81">
        <v>297.41423599030645</v>
      </c>
      <c r="O250" s="81">
        <v>52.753804672003234</v>
      </c>
      <c r="P250" s="81">
        <v>54.690945843864085</v>
      </c>
      <c r="Q250" s="81">
        <v>13.39608142591611</v>
      </c>
      <c r="R250" s="81">
        <v>0</v>
      </c>
      <c r="S250" s="81">
        <v>36.108341806522276</v>
      </c>
      <c r="T250" s="82"/>
      <c r="U250" s="81">
        <v>6315019</v>
      </c>
      <c r="V250" s="81">
        <v>11562</v>
      </c>
      <c r="W250" s="81">
        <v>3</v>
      </c>
      <c r="X250" s="81">
        <v>212569</v>
      </c>
      <c r="Y250" s="81">
        <v>116158</v>
      </c>
      <c r="Z250" s="81">
        <v>31541</v>
      </c>
      <c r="AA250" s="81">
        <v>11328</v>
      </c>
      <c r="AB250" s="81">
        <v>196134</v>
      </c>
      <c r="AC250" s="81">
        <v>0</v>
      </c>
      <c r="AD250" s="81">
        <v>36.108341806522283</v>
      </c>
      <c r="AE250" s="82"/>
      <c r="AF250" s="81">
        <v>54882458.822072439</v>
      </c>
      <c r="AG250" s="81">
        <v>20572948.427239321</v>
      </c>
      <c r="AH250" s="81">
        <v>64910.933023828387</v>
      </c>
      <c r="AI250" s="81">
        <v>1258576270.0980151</v>
      </c>
      <c r="AJ250" s="81">
        <v>429500649.66286677</v>
      </c>
      <c r="AK250" s="81">
        <v>0</v>
      </c>
      <c r="AL250" s="81">
        <v>0</v>
      </c>
      <c r="AM250" s="81">
        <v>26942316.068595611</v>
      </c>
      <c r="AN250" s="81">
        <v>0</v>
      </c>
      <c r="AO250" s="81">
        <v>0</v>
      </c>
      <c r="AP250" s="82"/>
      <c r="AQ250" s="81">
        <v>329</v>
      </c>
      <c r="AR250" s="81">
        <v>13</v>
      </c>
      <c r="AS250" s="81">
        <v>0</v>
      </c>
      <c r="AT250" s="81">
        <v>0</v>
      </c>
      <c r="AU250" s="81">
        <v>0</v>
      </c>
      <c r="AV250" s="81">
        <v>0</v>
      </c>
      <c r="AW250" s="81" t="s">
        <v>564</v>
      </c>
      <c r="AX250" s="82"/>
      <c r="AY250" s="81">
        <v>1225.0999999999999</v>
      </c>
      <c r="AZ250" s="81">
        <v>151.5</v>
      </c>
      <c r="BA250" s="81">
        <v>0</v>
      </c>
      <c r="BB250" s="81">
        <v>0</v>
      </c>
      <c r="BC250" s="81">
        <v>0</v>
      </c>
      <c r="BD250" s="81">
        <v>0</v>
      </c>
      <c r="BE250" s="81" t="s">
        <v>564</v>
      </c>
      <c r="BF250" s="82"/>
      <c r="BG250" s="81">
        <v>0</v>
      </c>
      <c r="BH250" s="81">
        <v>0</v>
      </c>
      <c r="BI250" s="81">
        <v>0</v>
      </c>
      <c r="BJ250" s="81">
        <v>0</v>
      </c>
      <c r="BK250" s="81">
        <v>65.204000000000008</v>
      </c>
      <c r="BL250" s="81">
        <v>0</v>
      </c>
      <c r="BM250" s="82"/>
      <c r="BN250" s="81">
        <v>0</v>
      </c>
      <c r="BO250" s="81">
        <v>0</v>
      </c>
      <c r="BP250" s="81">
        <v>0</v>
      </c>
      <c r="BQ250" s="81">
        <v>0</v>
      </c>
      <c r="BR250" s="81">
        <v>12</v>
      </c>
      <c r="BS250" s="81">
        <v>0</v>
      </c>
      <c r="BT250"/>
      <c r="BU250" s="80">
        <v>65.203999999999994</v>
      </c>
      <c r="BV250" s="80">
        <v>0</v>
      </c>
      <c r="BW250" s="80">
        <v>0</v>
      </c>
      <c r="BX250" s="80">
        <v>0</v>
      </c>
      <c r="BY250" s="80">
        <v>0</v>
      </c>
      <c r="BZ250" s="80">
        <v>0</v>
      </c>
      <c r="CA250" s="80">
        <v>0</v>
      </c>
      <c r="CB250" s="80">
        <v>0</v>
      </c>
      <c r="CC250" s="80">
        <v>0</v>
      </c>
    </row>
    <row r="251" spans="1:81">
      <c r="A251" s="80" t="s">
        <v>2018</v>
      </c>
      <c r="B251" s="80">
        <v>270</v>
      </c>
      <c r="C251" s="80">
        <v>15</v>
      </c>
      <c r="D251" s="80">
        <v>16</v>
      </c>
      <c r="E251" s="80">
        <v>2018</v>
      </c>
      <c r="F251" s="80" t="s">
        <v>93</v>
      </c>
      <c r="G251" s="80" t="s">
        <v>2003</v>
      </c>
      <c r="H251" s="80" t="s">
        <v>2004</v>
      </c>
      <c r="I251" s="177"/>
      <c r="J251" s="81">
        <v>34.592567355032429</v>
      </c>
      <c r="K251" s="81">
        <v>23.91578842436433</v>
      </c>
      <c r="L251" s="81">
        <v>0.28781831658984969</v>
      </c>
      <c r="M251" s="81">
        <v>774.87783181962936</v>
      </c>
      <c r="N251" s="81">
        <v>289.53632734038723</v>
      </c>
      <c r="O251" s="81">
        <v>51.761034690928398</v>
      </c>
      <c r="P251" s="81">
        <v>53.353078249706265</v>
      </c>
      <c r="Q251" s="81">
        <v>12.631040183129032</v>
      </c>
      <c r="R251" s="81">
        <v>0</v>
      </c>
      <c r="S251" s="81">
        <v>35.966551332100686</v>
      </c>
      <c r="T251" s="82"/>
      <c r="U251" s="81">
        <v>5946115</v>
      </c>
      <c r="V251" s="81">
        <v>11562</v>
      </c>
      <c r="W251" s="81">
        <v>3</v>
      </c>
      <c r="X251" s="81">
        <v>212569</v>
      </c>
      <c r="Y251" s="81">
        <v>118858</v>
      </c>
      <c r="Z251" s="81">
        <v>31540</v>
      </c>
      <c r="AA251" s="81">
        <v>11162</v>
      </c>
      <c r="AB251" s="81">
        <v>199292</v>
      </c>
      <c r="AC251" s="81">
        <v>0</v>
      </c>
      <c r="AD251" s="81">
        <v>35.966551332100693</v>
      </c>
      <c r="AE251" s="82"/>
      <c r="AF251" s="81">
        <v>50262216.856005162</v>
      </c>
      <c r="AG251" s="81">
        <v>18246726.139407389</v>
      </c>
      <c r="AH251" s="81">
        <v>61828.781095962273</v>
      </c>
      <c r="AI251" s="81">
        <v>1205220515.723474</v>
      </c>
      <c r="AJ251" s="81">
        <v>429897691.73435771</v>
      </c>
      <c r="AK251" s="81">
        <v>0</v>
      </c>
      <c r="AL251" s="81">
        <v>0</v>
      </c>
      <c r="AM251" s="81">
        <v>27432765.155945931</v>
      </c>
      <c r="AN251" s="81">
        <v>0</v>
      </c>
      <c r="AO251" s="81">
        <v>0</v>
      </c>
      <c r="AP251" s="82"/>
      <c r="AQ251" s="81">
        <v>341</v>
      </c>
      <c r="AR251" s="81">
        <v>15</v>
      </c>
      <c r="AS251" s="81">
        <v>0</v>
      </c>
      <c r="AT251" s="81">
        <v>0</v>
      </c>
      <c r="AU251" s="81">
        <v>0</v>
      </c>
      <c r="AV251" s="81">
        <v>0</v>
      </c>
      <c r="AW251" s="81" t="s">
        <v>564</v>
      </c>
      <c r="AX251" s="82"/>
      <c r="AY251" s="81">
        <v>1267.4000000000001</v>
      </c>
      <c r="AZ251" s="81">
        <v>174.5</v>
      </c>
      <c r="BA251" s="81">
        <v>0</v>
      </c>
      <c r="BB251" s="81">
        <v>0</v>
      </c>
      <c r="BC251" s="81">
        <v>0</v>
      </c>
      <c r="BD251" s="81">
        <v>0</v>
      </c>
      <c r="BE251" s="81" t="s">
        <v>564</v>
      </c>
      <c r="BF251" s="82"/>
      <c r="BG251" s="81">
        <v>0</v>
      </c>
      <c r="BH251" s="81">
        <v>0</v>
      </c>
      <c r="BI251" s="81">
        <v>0</v>
      </c>
      <c r="BJ251" s="81">
        <v>0</v>
      </c>
      <c r="BK251" s="81">
        <v>67.381</v>
      </c>
      <c r="BL251" s="81">
        <v>0</v>
      </c>
      <c r="BM251" s="82"/>
      <c r="BN251" s="81">
        <v>0</v>
      </c>
      <c r="BO251" s="81">
        <v>0</v>
      </c>
      <c r="BP251" s="81">
        <v>0</v>
      </c>
      <c r="BQ251" s="81">
        <v>0</v>
      </c>
      <c r="BR251" s="81">
        <v>12</v>
      </c>
      <c r="BS251" s="81">
        <v>0</v>
      </c>
      <c r="BT251"/>
      <c r="BU251" s="80">
        <v>67.381</v>
      </c>
      <c r="BV251" s="80">
        <v>0</v>
      </c>
      <c r="BW251" s="80">
        <v>0</v>
      </c>
      <c r="BX251" s="80">
        <v>0</v>
      </c>
      <c r="BY251" s="80">
        <v>0</v>
      </c>
      <c r="BZ251" s="80">
        <v>0</v>
      </c>
      <c r="CA251" s="80">
        <v>0</v>
      </c>
      <c r="CB251" s="80">
        <v>0</v>
      </c>
      <c r="CC251" s="80">
        <v>0</v>
      </c>
    </row>
    <row r="252" spans="1:81">
      <c r="A252" s="80" t="s">
        <v>2019</v>
      </c>
      <c r="B252" s="80">
        <v>271</v>
      </c>
      <c r="C252" s="80">
        <v>16</v>
      </c>
      <c r="D252" s="80">
        <v>16</v>
      </c>
      <c r="E252" s="80">
        <v>2019</v>
      </c>
      <c r="F252" s="80" t="s">
        <v>73</v>
      </c>
      <c r="G252" s="80" t="s">
        <v>2003</v>
      </c>
      <c r="H252" s="80" t="s">
        <v>2004</v>
      </c>
      <c r="I252" s="177"/>
      <c r="J252" s="81">
        <v>33.426834859353825</v>
      </c>
      <c r="K252" s="81">
        <v>21.657215586769222</v>
      </c>
      <c r="L252" s="81">
        <v>0.29182979044696294</v>
      </c>
      <c r="M252" s="81">
        <v>749.72884402303055</v>
      </c>
      <c r="N252" s="81">
        <v>277.18997853219929</v>
      </c>
      <c r="O252" s="81">
        <v>49.86994058026184</v>
      </c>
      <c r="P252" s="81">
        <v>52.729614789433121</v>
      </c>
      <c r="Q252" s="81">
        <v>12.491772052455774</v>
      </c>
      <c r="R252" s="81">
        <v>0</v>
      </c>
      <c r="S252" s="81">
        <v>39.360381671809485</v>
      </c>
      <c r="T252" s="82"/>
      <c r="U252" s="81">
        <v>6007949</v>
      </c>
      <c r="V252" s="81">
        <v>11562</v>
      </c>
      <c r="W252" s="81">
        <v>3</v>
      </c>
      <c r="X252" s="81">
        <v>212569</v>
      </c>
      <c r="Y252" s="81">
        <v>121489</v>
      </c>
      <c r="Z252" s="81">
        <v>31222</v>
      </c>
      <c r="AA252" s="81">
        <v>10949</v>
      </c>
      <c r="AB252" s="81">
        <v>202431</v>
      </c>
      <c r="AC252" s="81">
        <v>0</v>
      </c>
      <c r="AD252" s="81">
        <v>39.360381671809478</v>
      </c>
      <c r="AE252" s="82"/>
      <c r="AF252" s="81">
        <v>51094880.862521708</v>
      </c>
      <c r="AG252" s="81">
        <v>17599563.115727231</v>
      </c>
      <c r="AH252" s="81">
        <v>65722.485807967998</v>
      </c>
      <c r="AI252" s="81">
        <v>1216880238.241082</v>
      </c>
      <c r="AJ252" s="81">
        <v>412813976.32543421</v>
      </c>
      <c r="AK252" s="81">
        <v>0</v>
      </c>
      <c r="AL252" s="81">
        <v>0</v>
      </c>
      <c r="AM252" s="81">
        <v>27569578.300247889</v>
      </c>
      <c r="AN252" s="81">
        <v>0</v>
      </c>
      <c r="AO252" s="81">
        <v>0</v>
      </c>
      <c r="AP252" s="82"/>
      <c r="AQ252" s="81">
        <v>363</v>
      </c>
      <c r="AR252" s="81">
        <v>17</v>
      </c>
      <c r="AS252" s="81">
        <v>0</v>
      </c>
      <c r="AT252" s="81">
        <v>0</v>
      </c>
      <c r="AU252" s="81">
        <v>0</v>
      </c>
      <c r="AV252" s="81">
        <v>0</v>
      </c>
      <c r="AW252" s="81" t="s">
        <v>564</v>
      </c>
      <c r="AX252" s="82"/>
      <c r="AY252" s="81">
        <v>1374</v>
      </c>
      <c r="AZ252" s="81">
        <v>194.3</v>
      </c>
      <c r="BA252" s="81">
        <v>0</v>
      </c>
      <c r="BB252" s="81">
        <v>0</v>
      </c>
      <c r="BC252" s="81">
        <v>0</v>
      </c>
      <c r="BD252" s="81">
        <v>0</v>
      </c>
      <c r="BE252" s="81" t="s">
        <v>564</v>
      </c>
      <c r="BF252" s="82"/>
      <c r="BG252" s="81">
        <v>0</v>
      </c>
      <c r="BH252" s="81">
        <v>0</v>
      </c>
      <c r="BI252" s="81">
        <v>0</v>
      </c>
      <c r="BJ252" s="81">
        <v>0</v>
      </c>
      <c r="BK252" s="81">
        <v>65.977000000000004</v>
      </c>
      <c r="BL252" s="81">
        <v>0</v>
      </c>
      <c r="BM252" s="82"/>
      <c r="BN252" s="81">
        <v>0</v>
      </c>
      <c r="BO252" s="81">
        <v>0</v>
      </c>
      <c r="BP252" s="81">
        <v>0</v>
      </c>
      <c r="BQ252" s="81">
        <v>0</v>
      </c>
      <c r="BR252" s="81">
        <v>12</v>
      </c>
      <c r="BS252" s="81">
        <v>0</v>
      </c>
      <c r="BT252"/>
      <c r="BU252" s="80">
        <v>65.977000000000004</v>
      </c>
      <c r="BV252" s="80">
        <v>0</v>
      </c>
      <c r="BW252" s="80">
        <v>0</v>
      </c>
      <c r="BX252" s="80">
        <v>0</v>
      </c>
      <c r="BY252" s="80">
        <v>0</v>
      </c>
      <c r="BZ252" s="80">
        <v>0</v>
      </c>
      <c r="CA252" s="80">
        <v>0</v>
      </c>
      <c r="CB252" s="80">
        <v>0</v>
      </c>
      <c r="CC252" s="80">
        <v>0</v>
      </c>
    </row>
    <row r="253" spans="1:81">
      <c r="A253" s="80" t="s">
        <v>2020</v>
      </c>
      <c r="B253" s="80">
        <v>272</v>
      </c>
      <c r="C253" s="80">
        <v>17</v>
      </c>
      <c r="D253" s="80">
        <v>16</v>
      </c>
      <c r="E253" s="80">
        <v>2020</v>
      </c>
      <c r="F253" s="80" t="s">
        <v>218</v>
      </c>
      <c r="G253" s="80" t="s">
        <v>2003</v>
      </c>
      <c r="H253" s="80" t="s">
        <v>2004</v>
      </c>
      <c r="I253" s="177"/>
      <c r="J253" s="81">
        <v>35.664671012743568</v>
      </c>
      <c r="K253" s="81">
        <v>23.159873547387225</v>
      </c>
      <c r="L253" s="81">
        <v>3.1694911537410211</v>
      </c>
      <c r="M253" s="81">
        <v>646.98306687020624</v>
      </c>
      <c r="N253" s="81">
        <v>282.19897094734</v>
      </c>
      <c r="O253" s="81">
        <v>43.550382364642836</v>
      </c>
      <c r="P253" s="81">
        <v>47.38877721741062</v>
      </c>
      <c r="Q253" s="81">
        <v>12.007672895266976</v>
      </c>
      <c r="R253" s="81">
        <v>0</v>
      </c>
      <c r="S253" s="81">
        <v>37.093730734496653</v>
      </c>
      <c r="T253" s="82"/>
      <c r="U253" s="81">
        <v>7040248</v>
      </c>
      <c r="V253" s="81">
        <v>12256</v>
      </c>
      <c r="W253" s="81">
        <v>40</v>
      </c>
      <c r="X253" s="81">
        <v>210188</v>
      </c>
      <c r="Y253" s="81">
        <v>123068</v>
      </c>
      <c r="Z253" s="81">
        <v>31120</v>
      </c>
      <c r="AA253" s="81">
        <v>10691</v>
      </c>
      <c r="AB253" s="81">
        <v>203647</v>
      </c>
      <c r="AC253" s="81">
        <v>0</v>
      </c>
      <c r="AD253" s="81">
        <v>37.093730734496653</v>
      </c>
      <c r="AE253" s="82"/>
      <c r="AF253" s="81">
        <v>56088934.025420457</v>
      </c>
      <c r="AG253" s="81">
        <v>17718812.736229736</v>
      </c>
      <c r="AH253" s="81">
        <v>741436.85105001146</v>
      </c>
      <c r="AI253" s="81">
        <v>1066409076.6405922</v>
      </c>
      <c r="AJ253" s="81">
        <v>419131426.51329261</v>
      </c>
      <c r="AK253" s="81"/>
      <c r="AL253" s="81"/>
      <c r="AM253" s="81">
        <v>26578196.065360431</v>
      </c>
      <c r="AN253" s="81"/>
      <c r="AO253" s="81"/>
      <c r="AP253" s="82"/>
      <c r="AQ253" s="81">
        <v>392</v>
      </c>
      <c r="AR253" s="81">
        <v>17</v>
      </c>
      <c r="AS253" s="81">
        <v>0</v>
      </c>
      <c r="AT253" s="81">
        <v>0</v>
      </c>
      <c r="AU253" s="81">
        <v>0</v>
      </c>
      <c r="AV253" s="81">
        <v>0</v>
      </c>
      <c r="AW253" s="81">
        <v>0</v>
      </c>
      <c r="AX253" s="82"/>
      <c r="AY253" s="81">
        <v>1481.6</v>
      </c>
      <c r="AZ253" s="81">
        <v>194.3</v>
      </c>
      <c r="BA253" s="81">
        <v>0</v>
      </c>
      <c r="BB253" s="81">
        <v>0</v>
      </c>
      <c r="BC253" s="81">
        <v>0</v>
      </c>
      <c r="BD253" s="81">
        <v>0</v>
      </c>
      <c r="BE253" s="81">
        <v>0</v>
      </c>
      <c r="BF253" s="82"/>
      <c r="BG253" s="81">
        <v>0</v>
      </c>
      <c r="BH253" s="81">
        <v>0</v>
      </c>
      <c r="BI253" s="81">
        <v>0</v>
      </c>
      <c r="BJ253" s="81">
        <v>0</v>
      </c>
      <c r="BK253" s="81">
        <v>55.44700000000001</v>
      </c>
      <c r="BL253" s="81">
        <v>0</v>
      </c>
      <c r="BM253" s="82"/>
      <c r="BN253" s="81">
        <v>0</v>
      </c>
      <c r="BO253" s="81">
        <v>0</v>
      </c>
      <c r="BP253" s="81">
        <v>0</v>
      </c>
      <c r="BQ253" s="81">
        <v>0</v>
      </c>
      <c r="BR253" s="81">
        <v>12</v>
      </c>
      <c r="BS253" s="81">
        <v>0</v>
      </c>
      <c r="BT253"/>
      <c r="BU253" s="80">
        <v>55.447000000000003</v>
      </c>
      <c r="BV253" s="80">
        <v>0</v>
      </c>
      <c r="BW253" s="80">
        <v>0</v>
      </c>
      <c r="BX253" s="80">
        <v>0</v>
      </c>
      <c r="BY253" s="80">
        <v>0</v>
      </c>
      <c r="BZ253" s="80">
        <v>0</v>
      </c>
      <c r="CA253" s="80">
        <v>0</v>
      </c>
      <c r="CB253" s="80">
        <v>0</v>
      </c>
      <c r="CC253" s="80">
        <v>0</v>
      </c>
    </row>
    <row r="254" spans="1:81">
      <c r="A254" s="80" t="s">
        <v>2021</v>
      </c>
      <c r="B254" s="80">
        <v>272</v>
      </c>
      <c r="C254" s="80">
        <v>18</v>
      </c>
      <c r="D254" s="80">
        <v>16</v>
      </c>
      <c r="E254" s="80">
        <v>2021</v>
      </c>
      <c r="F254" s="80" t="s">
        <v>75</v>
      </c>
      <c r="G254" s="174" t="s">
        <v>2003</v>
      </c>
      <c r="H254" s="80" t="s">
        <v>2004</v>
      </c>
      <c r="I254" s="177"/>
      <c r="J254" s="81">
        <v>59.491612288766923</v>
      </c>
      <c r="K254" s="81">
        <v>26.52607130104338</v>
      </c>
      <c r="L254" s="81">
        <v>3.4067638384725472</v>
      </c>
      <c r="M254" s="81">
        <v>705.27117580964762</v>
      </c>
      <c r="N254" s="81">
        <v>272.84085409542621</v>
      </c>
      <c r="O254" s="81">
        <v>42.235047348986896</v>
      </c>
      <c r="P254" s="81">
        <v>47.902831458255903</v>
      </c>
      <c r="Q254" s="81">
        <v>12.15547429517366</v>
      </c>
      <c r="R254" s="81">
        <v>0</v>
      </c>
      <c r="S254" s="81">
        <v>36.672460090987528</v>
      </c>
      <c r="T254" s="82"/>
      <c r="U254" s="81">
        <v>11585382</v>
      </c>
      <c r="V254" s="81">
        <v>12256</v>
      </c>
      <c r="W254" s="81">
        <v>40</v>
      </c>
      <c r="X254" s="81">
        <v>210188</v>
      </c>
      <c r="Y254" s="81">
        <v>124181</v>
      </c>
      <c r="Z254" s="81">
        <v>31076</v>
      </c>
      <c r="AA254" s="81">
        <v>10539</v>
      </c>
      <c r="AB254" s="81">
        <v>203709</v>
      </c>
      <c r="AC254" s="81">
        <v>0</v>
      </c>
      <c r="AD254" s="81">
        <v>36.672460090987528</v>
      </c>
      <c r="AE254" s="82"/>
      <c r="AF254" s="81">
        <v>92036393.375877693</v>
      </c>
      <c r="AG254" s="81">
        <v>20337457.435682837</v>
      </c>
      <c r="AH254" s="81">
        <v>758274.37590847549</v>
      </c>
      <c r="AI254" s="81">
        <v>1149007106.4553621</v>
      </c>
      <c r="AJ254" s="81">
        <v>393894097.35210317</v>
      </c>
      <c r="AK254" s="81">
        <v>0</v>
      </c>
      <c r="AL254" s="81">
        <v>0</v>
      </c>
      <c r="AM254" s="81">
        <v>26739635.321439724</v>
      </c>
      <c r="AN254" s="81">
        <v>0</v>
      </c>
      <c r="AO254" s="81">
        <v>0</v>
      </c>
      <c r="AP254" s="82"/>
      <c r="AQ254" s="81">
        <v>403</v>
      </c>
      <c r="AR254" s="81">
        <v>17</v>
      </c>
      <c r="AS254" s="81">
        <v>0</v>
      </c>
      <c r="AT254" s="81">
        <v>0</v>
      </c>
      <c r="AU254" s="81">
        <v>0</v>
      </c>
      <c r="AV254" s="81">
        <v>0</v>
      </c>
      <c r="AW254" s="81"/>
      <c r="AX254" s="82"/>
      <c r="AY254" s="81">
        <v>1533.6</v>
      </c>
      <c r="AZ254" s="81">
        <v>194.3</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2022</v>
      </c>
      <c r="B255" s="80">
        <v>272</v>
      </c>
      <c r="C255" s="80">
        <v>19</v>
      </c>
      <c r="D255" s="80">
        <v>16</v>
      </c>
      <c r="E255" s="80">
        <v>2022</v>
      </c>
      <c r="F255" s="80" t="s">
        <v>568</v>
      </c>
      <c r="G255" s="174" t="s">
        <v>2003</v>
      </c>
      <c r="H255" s="80" t="s">
        <v>2004</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425</v>
      </c>
      <c r="AR255" s="81">
        <v>17</v>
      </c>
      <c r="AS255" s="81">
        <v>0</v>
      </c>
      <c r="AT255" s="81">
        <v>0</v>
      </c>
      <c r="AU255" s="81">
        <v>0</v>
      </c>
      <c r="AV255" s="81">
        <v>0</v>
      </c>
      <c r="AW255" s="81"/>
      <c r="AX255" s="82"/>
      <c r="AY255" s="81">
        <v>1617.400000000001</v>
      </c>
      <c r="AZ255" s="81">
        <v>194.3</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2023</v>
      </c>
      <c r="B256" s="80">
        <v>222</v>
      </c>
      <c r="C256" s="80">
        <v>1</v>
      </c>
      <c r="D256" s="80">
        <v>14</v>
      </c>
      <c r="E256" s="80">
        <v>1990</v>
      </c>
      <c r="F256" s="80" t="s">
        <v>562</v>
      </c>
      <c r="G256" s="80" t="s">
        <v>2024</v>
      </c>
      <c r="H256" s="80" t="s">
        <v>2025</v>
      </c>
      <c r="I256" s="177"/>
      <c r="J256" s="81">
        <v>123.95418307827815</v>
      </c>
      <c r="K256" s="81">
        <v>11.970223131541536</v>
      </c>
      <c r="L256" s="81">
        <v>7.6630822199959718</v>
      </c>
      <c r="M256" s="81">
        <v>88.092546757351016</v>
      </c>
      <c r="N256" s="81">
        <v>148.10607605979868</v>
      </c>
      <c r="O256" s="81">
        <v>105.64737317501303</v>
      </c>
      <c r="P256" s="81">
        <v>54.83275007204049</v>
      </c>
      <c r="Q256" s="81">
        <v>10.488031142322145</v>
      </c>
      <c r="R256" s="81">
        <v>0</v>
      </c>
      <c r="S256" s="81">
        <v>13.189204333501497</v>
      </c>
      <c r="T256" s="82"/>
      <c r="U256" s="81">
        <v>30919829</v>
      </c>
      <c r="V256" s="81">
        <v>4596</v>
      </c>
      <c r="W256" s="81">
        <v>70</v>
      </c>
      <c r="X256" s="81">
        <v>36745</v>
      </c>
      <c r="Y256" s="81">
        <v>64835</v>
      </c>
      <c r="Z256" s="81">
        <v>43454</v>
      </c>
      <c r="AA256" s="81">
        <v>13314</v>
      </c>
      <c r="AB256" s="81">
        <v>170290</v>
      </c>
      <c r="AC256" s="81">
        <v>0</v>
      </c>
      <c r="AD256" s="81">
        <v>13.189204333501497</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2026</v>
      </c>
      <c r="B257" s="80">
        <v>223</v>
      </c>
      <c r="C257" s="80">
        <v>2</v>
      </c>
      <c r="D257" s="80">
        <v>14</v>
      </c>
      <c r="E257" s="80">
        <v>2005</v>
      </c>
      <c r="F257" s="80" t="s">
        <v>565</v>
      </c>
      <c r="G257" s="80" t="s">
        <v>2024</v>
      </c>
      <c r="H257" s="80" t="s">
        <v>2025</v>
      </c>
      <c r="I257" s="177"/>
      <c r="J257" s="81">
        <v>182.00036970705122</v>
      </c>
      <c r="K257" s="81">
        <v>9.1670700150483313</v>
      </c>
      <c r="L257" s="81">
        <v>3.5798563395131802</v>
      </c>
      <c r="M257" s="81">
        <v>153.19363528487594</v>
      </c>
      <c r="N257" s="81">
        <v>223.74687787541708</v>
      </c>
      <c r="O257" s="81">
        <v>110.07087480276233</v>
      </c>
      <c r="P257" s="81">
        <v>45.257971572307987</v>
      </c>
      <c r="Q257" s="81">
        <v>11.104438793787903</v>
      </c>
      <c r="R257" s="81">
        <v>0</v>
      </c>
      <c r="S257" s="81">
        <v>14.413868170990382</v>
      </c>
      <c r="T257" s="82"/>
      <c r="U257" s="81">
        <v>23127970</v>
      </c>
      <c r="V257" s="81">
        <v>4296</v>
      </c>
      <c r="W257" s="81">
        <v>43</v>
      </c>
      <c r="X257" s="81">
        <v>36483</v>
      </c>
      <c r="Y257" s="81">
        <v>84536</v>
      </c>
      <c r="Z257" s="81">
        <v>52390</v>
      </c>
      <c r="AA257" s="81">
        <v>9000</v>
      </c>
      <c r="AB257" s="81">
        <v>188483</v>
      </c>
      <c r="AC257" s="81">
        <v>0</v>
      </c>
      <c r="AD257" s="81">
        <v>14.413868170990382</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2027</v>
      </c>
      <c r="B258" s="80">
        <v>224</v>
      </c>
      <c r="C258" s="80">
        <v>3</v>
      </c>
      <c r="D258" s="80">
        <v>14</v>
      </c>
      <c r="E258" s="80">
        <v>2006</v>
      </c>
      <c r="F258" s="80" t="s">
        <v>566</v>
      </c>
      <c r="G258" s="80" t="s">
        <v>2024</v>
      </c>
      <c r="H258" s="80" t="s">
        <v>2025</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2028</v>
      </c>
      <c r="B259" s="80">
        <v>225</v>
      </c>
      <c r="C259" s="80">
        <v>4</v>
      </c>
      <c r="D259" s="80">
        <v>14</v>
      </c>
      <c r="E259" s="80">
        <v>2007</v>
      </c>
      <c r="F259" s="80" t="s">
        <v>567</v>
      </c>
      <c r="G259" s="80" t="s">
        <v>2024</v>
      </c>
      <c r="H259" s="80" t="s">
        <v>2025</v>
      </c>
      <c r="I259" s="177"/>
      <c r="J259" s="81">
        <v>149.36280079254479</v>
      </c>
      <c r="K259" s="81">
        <v>9.6797932914736045</v>
      </c>
      <c r="L259" s="81">
        <v>4.5763723999458898</v>
      </c>
      <c r="M259" s="81">
        <v>166.23800942210306</v>
      </c>
      <c r="N259" s="81">
        <v>239.40805833052772</v>
      </c>
      <c r="O259" s="81">
        <v>104.77347136744295</v>
      </c>
      <c r="P259" s="81">
        <v>44.804443374742426</v>
      </c>
      <c r="Q259" s="81">
        <v>11.812573607990098</v>
      </c>
      <c r="R259" s="81">
        <v>0</v>
      </c>
      <c r="S259" s="81">
        <v>14.470059896912131</v>
      </c>
      <c r="T259" s="82"/>
      <c r="U259" s="81">
        <v>16428133</v>
      </c>
      <c r="V259" s="81">
        <v>4084</v>
      </c>
      <c r="W259" s="81">
        <v>41</v>
      </c>
      <c r="X259" s="81">
        <v>42406</v>
      </c>
      <c r="Y259" s="81">
        <v>86179</v>
      </c>
      <c r="Z259" s="81">
        <v>51841</v>
      </c>
      <c r="AA259" s="81">
        <v>8774</v>
      </c>
      <c r="AB259" s="81">
        <v>189899</v>
      </c>
      <c r="AC259" s="81">
        <v>0</v>
      </c>
      <c r="AD259" s="81">
        <v>14.470059896912131</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2029</v>
      </c>
      <c r="B260" s="80">
        <v>226</v>
      </c>
      <c r="C260" s="80">
        <v>5</v>
      </c>
      <c r="D260" s="80">
        <v>14</v>
      </c>
      <c r="E260" s="80">
        <v>2008</v>
      </c>
      <c r="F260" s="80" t="s">
        <v>84</v>
      </c>
      <c r="G260" s="80" t="s">
        <v>2024</v>
      </c>
      <c r="H260" s="80" t="s">
        <v>2025</v>
      </c>
      <c r="I260" s="177"/>
      <c r="J260" s="81">
        <v>88.316429402363994</v>
      </c>
      <c r="K260" s="81">
        <v>7.6785970156918557</v>
      </c>
      <c r="L260" s="81">
        <v>4.0952753734648155</v>
      </c>
      <c r="M260" s="81">
        <v>165.88845625125077</v>
      </c>
      <c r="N260" s="81">
        <v>238.05783992147263</v>
      </c>
      <c r="O260" s="81">
        <v>100.09419234938669</v>
      </c>
      <c r="P260" s="81">
        <v>43.25378163145033</v>
      </c>
      <c r="Q260" s="81">
        <v>11.677112852617267</v>
      </c>
      <c r="R260" s="81">
        <v>0</v>
      </c>
      <c r="S260" s="81">
        <v>14.330762399401333</v>
      </c>
      <c r="T260" s="82"/>
      <c r="U260" s="81">
        <v>12387604</v>
      </c>
      <c r="V260" s="81">
        <v>4084</v>
      </c>
      <c r="W260" s="81">
        <v>41</v>
      </c>
      <c r="X260" s="81">
        <v>42406</v>
      </c>
      <c r="Y260" s="81">
        <v>87164</v>
      </c>
      <c r="Z260" s="81">
        <v>51264</v>
      </c>
      <c r="AA260" s="81">
        <v>8480</v>
      </c>
      <c r="AB260" s="81">
        <v>190806</v>
      </c>
      <c r="AC260" s="81">
        <v>0</v>
      </c>
      <c r="AD260" s="81">
        <v>14.330762399401333</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2030</v>
      </c>
      <c r="B261" s="80">
        <v>227</v>
      </c>
      <c r="C261" s="80">
        <v>6</v>
      </c>
      <c r="D261" s="80">
        <v>14</v>
      </c>
      <c r="E261" s="80">
        <v>2009</v>
      </c>
      <c r="F261" s="80" t="s">
        <v>85</v>
      </c>
      <c r="G261" s="80" t="s">
        <v>2024</v>
      </c>
      <c r="H261" s="80" t="s">
        <v>2025</v>
      </c>
      <c r="I261" s="177"/>
      <c r="J261" s="81">
        <v>79.958706387925972</v>
      </c>
      <c r="K261" s="81">
        <v>7.4248678746046588</v>
      </c>
      <c r="L261" s="81">
        <v>2.5920582618420021</v>
      </c>
      <c r="M261" s="81">
        <v>155.56880412816037</v>
      </c>
      <c r="N261" s="81">
        <v>219.1026890221099</v>
      </c>
      <c r="O261" s="81">
        <v>101.23744286408484</v>
      </c>
      <c r="P261" s="81">
        <v>40.58235578259945</v>
      </c>
      <c r="Q261" s="81">
        <v>11.17075467827102</v>
      </c>
      <c r="R261" s="81">
        <v>0</v>
      </c>
      <c r="S261" s="81">
        <v>11.551709860035858</v>
      </c>
      <c r="T261" s="82"/>
      <c r="U261" s="81">
        <v>9877575</v>
      </c>
      <c r="V261" s="81">
        <v>4553</v>
      </c>
      <c r="W261" s="81">
        <v>25</v>
      </c>
      <c r="X261" s="81">
        <v>45441</v>
      </c>
      <c r="Y261" s="81">
        <v>87909</v>
      </c>
      <c r="Z261" s="81">
        <v>51178</v>
      </c>
      <c r="AA261" s="81">
        <v>8168</v>
      </c>
      <c r="AB261" s="81">
        <v>191614</v>
      </c>
      <c r="AC261" s="81">
        <v>0</v>
      </c>
      <c r="AD261" s="81">
        <v>11.551709860035858</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11</v>
      </c>
      <c r="BJ261" s="81">
        <v>0</v>
      </c>
      <c r="BK261" s="81">
        <v>15.37</v>
      </c>
      <c r="BL261" s="81">
        <v>0</v>
      </c>
      <c r="BM261" s="82"/>
      <c r="BN261" s="81">
        <v>0</v>
      </c>
      <c r="BO261" s="81">
        <v>0</v>
      </c>
      <c r="BP261" s="81">
        <v>1</v>
      </c>
      <c r="BQ261" s="81">
        <v>0</v>
      </c>
      <c r="BR261" s="81">
        <v>4</v>
      </c>
      <c r="BS261" s="81">
        <v>0</v>
      </c>
      <c r="BT261"/>
      <c r="BU261" s="80"/>
      <c r="BV261" s="80"/>
      <c r="BW261" s="80"/>
      <c r="BX261" s="80"/>
      <c r="BY261" s="80"/>
      <c r="BZ261" s="80"/>
      <c r="CA261" s="80"/>
      <c r="CB261" s="80"/>
      <c r="CC261" s="80"/>
    </row>
    <row r="262" spans="1:81">
      <c r="A262" s="80" t="s">
        <v>2031</v>
      </c>
      <c r="B262" s="80">
        <v>228</v>
      </c>
      <c r="C262" s="80">
        <v>7</v>
      </c>
      <c r="D262" s="80">
        <v>14</v>
      </c>
      <c r="E262" s="80">
        <v>2010</v>
      </c>
      <c r="F262" s="80" t="s">
        <v>86</v>
      </c>
      <c r="G262" s="80" t="s">
        <v>2024</v>
      </c>
      <c r="H262" s="80" t="s">
        <v>2025</v>
      </c>
      <c r="I262" s="177"/>
      <c r="J262" s="81">
        <v>101.76681157308656</v>
      </c>
      <c r="K262" s="81">
        <v>6.6561035351849762</v>
      </c>
      <c r="L262" s="81">
        <v>2.4211193437557053</v>
      </c>
      <c r="M262" s="81">
        <v>157.37849277383253</v>
      </c>
      <c r="N262" s="81">
        <v>225.9728257283499</v>
      </c>
      <c r="O262" s="81">
        <v>100.53487832746494</v>
      </c>
      <c r="P262" s="81">
        <v>40.842161336162519</v>
      </c>
      <c r="Q262" s="81">
        <v>11.825657504568783</v>
      </c>
      <c r="R262" s="81">
        <v>0</v>
      </c>
      <c r="S262" s="81">
        <v>14.089532491229502</v>
      </c>
      <c r="T262" s="82"/>
      <c r="U262" s="81">
        <v>13437922</v>
      </c>
      <c r="V262" s="81">
        <v>4553</v>
      </c>
      <c r="W262" s="81">
        <v>25</v>
      </c>
      <c r="X262" s="81">
        <v>45441</v>
      </c>
      <c r="Y262" s="81">
        <v>89433</v>
      </c>
      <c r="Z262" s="81">
        <v>51059</v>
      </c>
      <c r="AA262" s="81">
        <v>8015</v>
      </c>
      <c r="AB262" s="81">
        <v>194369</v>
      </c>
      <c r="AC262" s="81">
        <v>0</v>
      </c>
      <c r="AD262" s="81">
        <v>14.089532491229502</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11.176</v>
      </c>
      <c r="BJ262" s="81">
        <v>0</v>
      </c>
      <c r="BK262" s="81">
        <v>14.555</v>
      </c>
      <c r="BL262" s="81">
        <v>0</v>
      </c>
      <c r="BM262" s="82"/>
      <c r="BN262" s="81">
        <v>0</v>
      </c>
      <c r="BO262" s="81">
        <v>0</v>
      </c>
      <c r="BP262" s="81">
        <v>1</v>
      </c>
      <c r="BQ262" s="81">
        <v>0</v>
      </c>
      <c r="BR262" s="81">
        <v>4</v>
      </c>
      <c r="BS262" s="81">
        <v>0</v>
      </c>
      <c r="BT262"/>
      <c r="BU262" s="80">
        <v>25.731000000000002</v>
      </c>
      <c r="BV262" s="80">
        <v>0</v>
      </c>
      <c r="BW262" s="80">
        <v>0</v>
      </c>
      <c r="BX262" s="80">
        <v>0</v>
      </c>
      <c r="BY262" s="80">
        <v>0</v>
      </c>
      <c r="BZ262" s="80">
        <v>0</v>
      </c>
      <c r="CA262" s="80">
        <v>0</v>
      </c>
      <c r="CB262" s="80">
        <v>0</v>
      </c>
      <c r="CC262" s="80">
        <v>0</v>
      </c>
    </row>
    <row r="263" spans="1:81">
      <c r="A263" s="80" t="s">
        <v>2032</v>
      </c>
      <c r="B263" s="80">
        <v>229</v>
      </c>
      <c r="C263" s="80">
        <v>8</v>
      </c>
      <c r="D263" s="80">
        <v>14</v>
      </c>
      <c r="E263" s="80">
        <v>2011</v>
      </c>
      <c r="F263" s="80" t="s">
        <v>87</v>
      </c>
      <c r="G263" s="80" t="s">
        <v>2024</v>
      </c>
      <c r="H263" s="80" t="s">
        <v>2025</v>
      </c>
      <c r="I263" s="177"/>
      <c r="J263" s="81">
        <v>88.403315787801304</v>
      </c>
      <c r="K263" s="81">
        <v>10.04839533553532</v>
      </c>
      <c r="L263" s="81">
        <v>1.0675404500592423</v>
      </c>
      <c r="M263" s="81">
        <v>200.12580317942118</v>
      </c>
      <c r="N263" s="81">
        <v>261.32332010333943</v>
      </c>
      <c r="O263" s="81">
        <v>98.659288133740873</v>
      </c>
      <c r="P263" s="81">
        <v>39.553020665431433</v>
      </c>
      <c r="Q263" s="81">
        <v>13.651998301898036</v>
      </c>
      <c r="R263" s="81">
        <v>0</v>
      </c>
      <c r="S263" s="81">
        <v>10.629107879254953</v>
      </c>
      <c r="T263" s="82"/>
      <c r="U263" s="81">
        <v>10967824</v>
      </c>
      <c r="V263" s="81">
        <v>4553</v>
      </c>
      <c r="W263" s="81">
        <v>25</v>
      </c>
      <c r="X263" s="81">
        <v>45441</v>
      </c>
      <c r="Y263" s="81">
        <v>89537</v>
      </c>
      <c r="Z263" s="81">
        <v>51195</v>
      </c>
      <c r="AA263" s="81">
        <v>7993</v>
      </c>
      <c r="AB263" s="81">
        <v>194533</v>
      </c>
      <c r="AC263" s="81">
        <v>0</v>
      </c>
      <c r="AD263" s="81">
        <v>10.629107879254953</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12.433999999999999</v>
      </c>
      <c r="BJ263" s="81">
        <v>0</v>
      </c>
      <c r="BK263" s="81">
        <v>12.984999999999999</v>
      </c>
      <c r="BL263" s="81">
        <v>0</v>
      </c>
      <c r="BM263" s="82"/>
      <c r="BN263" s="81">
        <v>0</v>
      </c>
      <c r="BO263" s="81">
        <v>0</v>
      </c>
      <c r="BP263" s="81">
        <v>2</v>
      </c>
      <c r="BQ263" s="81">
        <v>0</v>
      </c>
      <c r="BR263" s="81">
        <v>4</v>
      </c>
      <c r="BS263" s="81">
        <v>0</v>
      </c>
      <c r="BT263"/>
      <c r="BU263" s="80">
        <v>25.419</v>
      </c>
      <c r="BV263" s="80">
        <v>0</v>
      </c>
      <c r="BW263" s="80">
        <v>0</v>
      </c>
      <c r="BX263" s="80">
        <v>0</v>
      </c>
      <c r="BY263" s="80">
        <v>0</v>
      </c>
      <c r="BZ263" s="80">
        <v>0</v>
      </c>
      <c r="CA263" s="80">
        <v>0</v>
      </c>
      <c r="CB263" s="80">
        <v>0</v>
      </c>
      <c r="CC263" s="80">
        <v>0</v>
      </c>
    </row>
    <row r="264" spans="1:81">
      <c r="A264" s="80" t="s">
        <v>2033</v>
      </c>
      <c r="B264" s="80">
        <v>230</v>
      </c>
      <c r="C264" s="80">
        <v>9</v>
      </c>
      <c r="D264" s="80">
        <v>14</v>
      </c>
      <c r="E264" s="80">
        <v>2012</v>
      </c>
      <c r="F264" s="80" t="s">
        <v>88</v>
      </c>
      <c r="G264" s="80" t="s">
        <v>2024</v>
      </c>
      <c r="H264" s="80" t="s">
        <v>2025</v>
      </c>
      <c r="I264" s="177"/>
      <c r="J264" s="81">
        <v>94.662575732938237</v>
      </c>
      <c r="K264" s="81">
        <v>9.9120329997778622</v>
      </c>
      <c r="L264" s="81">
        <v>1.0569212332638644</v>
      </c>
      <c r="M264" s="81">
        <v>210.71524850508271</v>
      </c>
      <c r="N264" s="81">
        <v>281.55101341887598</v>
      </c>
      <c r="O264" s="81">
        <v>97.999548952372464</v>
      </c>
      <c r="P264" s="81">
        <v>39.439652874455092</v>
      </c>
      <c r="Q264" s="81">
        <v>15.054753786955859</v>
      </c>
      <c r="R264" s="81">
        <v>0</v>
      </c>
      <c r="S264" s="81">
        <v>10.754633525452041</v>
      </c>
      <c r="T264" s="82"/>
      <c r="U264" s="81">
        <v>12664069</v>
      </c>
      <c r="V264" s="81">
        <v>4553</v>
      </c>
      <c r="W264" s="81">
        <v>25</v>
      </c>
      <c r="X264" s="81">
        <v>45441</v>
      </c>
      <c r="Y264" s="81">
        <v>91371</v>
      </c>
      <c r="Z264" s="81">
        <v>51256</v>
      </c>
      <c r="AA264" s="81">
        <v>7925</v>
      </c>
      <c r="AB264" s="81">
        <v>197447</v>
      </c>
      <c r="AC264" s="81">
        <v>0</v>
      </c>
      <c r="AD264" s="81">
        <v>10.754633525452041</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13.962</v>
      </c>
      <c r="BJ264" s="81">
        <v>0</v>
      </c>
      <c r="BK264" s="81">
        <v>14.871</v>
      </c>
      <c r="BL264" s="81">
        <v>0</v>
      </c>
      <c r="BM264" s="82"/>
      <c r="BN264" s="81">
        <v>0</v>
      </c>
      <c r="BO264" s="81">
        <v>0</v>
      </c>
      <c r="BP264" s="81">
        <v>2</v>
      </c>
      <c r="BQ264" s="81">
        <v>0</v>
      </c>
      <c r="BR264" s="81">
        <v>4</v>
      </c>
      <c r="BS264" s="81">
        <v>0</v>
      </c>
      <c r="BT264"/>
      <c r="BU264" s="80">
        <v>28.832999999999998</v>
      </c>
      <c r="BV264" s="80">
        <v>0</v>
      </c>
      <c r="BW264" s="80">
        <v>0</v>
      </c>
      <c r="BX264" s="80">
        <v>0</v>
      </c>
      <c r="BY264" s="80">
        <v>0</v>
      </c>
      <c r="BZ264" s="80">
        <v>0</v>
      </c>
      <c r="CA264" s="80">
        <v>0</v>
      </c>
      <c r="CB264" s="80">
        <v>0</v>
      </c>
      <c r="CC264" s="80">
        <v>0</v>
      </c>
    </row>
    <row r="265" spans="1:81">
      <c r="A265" s="80" t="s">
        <v>2034</v>
      </c>
      <c r="B265" s="80">
        <v>231</v>
      </c>
      <c r="C265" s="80">
        <v>10</v>
      </c>
      <c r="D265" s="80">
        <v>14</v>
      </c>
      <c r="E265" s="80">
        <v>2013</v>
      </c>
      <c r="F265" s="80" t="s">
        <v>89</v>
      </c>
      <c r="G265" s="80" t="s">
        <v>2024</v>
      </c>
      <c r="H265" s="80" t="s">
        <v>2025</v>
      </c>
      <c r="I265" s="177"/>
      <c r="J265" s="81">
        <v>85.311573961583761</v>
      </c>
      <c r="K265" s="81">
        <v>8.5474263104579933</v>
      </c>
      <c r="L265" s="81">
        <v>0.96869462609344548</v>
      </c>
      <c r="M265" s="81">
        <v>224.20511017252207</v>
      </c>
      <c r="N265" s="81">
        <v>271.62524347062367</v>
      </c>
      <c r="O265" s="81">
        <v>93.882437319623705</v>
      </c>
      <c r="P265" s="81">
        <v>39.947923430150297</v>
      </c>
      <c r="Q265" s="81">
        <v>15.281410973008368</v>
      </c>
      <c r="R265" s="81">
        <v>0</v>
      </c>
      <c r="S265" s="81">
        <v>15.921666698621225</v>
      </c>
      <c r="T265" s="82"/>
      <c r="U265" s="81">
        <v>11043499</v>
      </c>
      <c r="V265" s="81">
        <v>4553</v>
      </c>
      <c r="W265" s="81">
        <v>25</v>
      </c>
      <c r="X265" s="81">
        <v>45441</v>
      </c>
      <c r="Y265" s="81">
        <v>91690</v>
      </c>
      <c r="Z265" s="81">
        <v>51295</v>
      </c>
      <c r="AA265" s="81">
        <v>7997</v>
      </c>
      <c r="AB265" s="81">
        <v>197546</v>
      </c>
      <c r="AC265" s="81">
        <v>0</v>
      </c>
      <c r="AD265" s="81">
        <v>15.921666698621225</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14.723000000000001</v>
      </c>
      <c r="BJ265" s="81">
        <v>0</v>
      </c>
      <c r="BK265" s="81">
        <v>13.466000000000001</v>
      </c>
      <c r="BL265" s="81">
        <v>0</v>
      </c>
      <c r="BM265" s="82"/>
      <c r="BN265" s="81">
        <v>0</v>
      </c>
      <c r="BO265" s="81">
        <v>0</v>
      </c>
      <c r="BP265" s="81">
        <v>2</v>
      </c>
      <c r="BQ265" s="81">
        <v>0</v>
      </c>
      <c r="BR265" s="81">
        <v>3</v>
      </c>
      <c r="BS265" s="81">
        <v>0</v>
      </c>
      <c r="BT265"/>
      <c r="BU265" s="80">
        <v>28.189</v>
      </c>
      <c r="BV265" s="80">
        <v>0</v>
      </c>
      <c r="BW265" s="80">
        <v>0</v>
      </c>
      <c r="BX265" s="80">
        <v>0</v>
      </c>
      <c r="BY265" s="80">
        <v>0</v>
      </c>
      <c r="BZ265" s="80">
        <v>0</v>
      </c>
      <c r="CA265" s="80">
        <v>0</v>
      </c>
      <c r="CB265" s="80">
        <v>0</v>
      </c>
      <c r="CC265" s="80">
        <v>0</v>
      </c>
    </row>
    <row r="266" spans="1:81">
      <c r="A266" s="80" t="s">
        <v>2035</v>
      </c>
      <c r="B266" s="80">
        <v>232</v>
      </c>
      <c r="C266" s="80">
        <v>11</v>
      </c>
      <c r="D266" s="80">
        <v>14</v>
      </c>
      <c r="E266" s="80">
        <v>2014</v>
      </c>
      <c r="F266" s="80" t="s">
        <v>90</v>
      </c>
      <c r="G266" s="80" t="s">
        <v>2024</v>
      </c>
      <c r="H266" s="80" t="s">
        <v>2025</v>
      </c>
      <c r="I266" s="177"/>
      <c r="J266" s="81">
        <v>54.463878948180493</v>
      </c>
      <c r="K266" s="81">
        <v>7.5905069228825424</v>
      </c>
      <c r="L266" s="81">
        <v>2.2123328196002636</v>
      </c>
      <c r="M266" s="81">
        <v>206.63146262721821</v>
      </c>
      <c r="N266" s="81">
        <v>246.13178805502116</v>
      </c>
      <c r="O266" s="81">
        <v>89.038439035980446</v>
      </c>
      <c r="P266" s="81">
        <v>40.296293630264614</v>
      </c>
      <c r="Q266" s="81">
        <v>14.715336257549595</v>
      </c>
      <c r="R266" s="81">
        <v>0</v>
      </c>
      <c r="S266" s="81">
        <v>13.249965012937643</v>
      </c>
      <c r="T266" s="82"/>
      <c r="U266" s="81">
        <v>8086902</v>
      </c>
      <c r="V266" s="81">
        <v>3866</v>
      </c>
      <c r="W266" s="81">
        <v>25</v>
      </c>
      <c r="X266" s="81">
        <v>46249</v>
      </c>
      <c r="Y266" s="81">
        <v>92610</v>
      </c>
      <c r="Z266" s="81">
        <v>51237</v>
      </c>
      <c r="AA266" s="81">
        <v>8025</v>
      </c>
      <c r="AB266" s="81">
        <v>198267</v>
      </c>
      <c r="AC266" s="81">
        <v>0</v>
      </c>
      <c r="AD266" s="81">
        <v>13.249965012937643</v>
      </c>
      <c r="AE266" s="82"/>
      <c r="AF266" s="81">
        <v>75686797.693780243</v>
      </c>
      <c r="AG266" s="81">
        <v>7151393.3356211651</v>
      </c>
      <c r="AH266" s="81">
        <v>556821.6933590594</v>
      </c>
      <c r="AI266" s="81">
        <v>283759736.69948602</v>
      </c>
      <c r="AJ266" s="81">
        <v>342029724.63244402</v>
      </c>
      <c r="AK266" s="81">
        <v>0</v>
      </c>
      <c r="AL266" s="81">
        <v>0</v>
      </c>
      <c r="AM266" s="81">
        <v>27219096.353598032</v>
      </c>
      <c r="AN266" s="81">
        <v>0</v>
      </c>
      <c r="AO266" s="81">
        <v>0</v>
      </c>
      <c r="AP266" s="82"/>
      <c r="AQ266" s="81">
        <v>1230</v>
      </c>
      <c r="AR266" s="81">
        <v>52</v>
      </c>
      <c r="AS266" s="81">
        <v>0</v>
      </c>
      <c r="AT266" s="81">
        <v>0</v>
      </c>
      <c r="AU266" s="81">
        <v>0</v>
      </c>
      <c r="AV266" s="81">
        <v>0</v>
      </c>
      <c r="AW266" s="81" t="s">
        <v>564</v>
      </c>
      <c r="AX266" s="82"/>
      <c r="AY266" s="81">
        <v>4399.7</v>
      </c>
      <c r="AZ266" s="81">
        <v>855.30000000000007</v>
      </c>
      <c r="BA266" s="81">
        <v>0</v>
      </c>
      <c r="BB266" s="81">
        <v>0</v>
      </c>
      <c r="BC266" s="81">
        <v>0</v>
      </c>
      <c r="BD266" s="81">
        <v>0</v>
      </c>
      <c r="BE266" s="81" t="s">
        <v>564</v>
      </c>
      <c r="BF266" s="82"/>
      <c r="BG266" s="81">
        <v>0</v>
      </c>
      <c r="BH266" s="81">
        <v>0</v>
      </c>
      <c r="BI266" s="81">
        <v>13.332000000000001</v>
      </c>
      <c r="BJ266" s="81">
        <v>0</v>
      </c>
      <c r="BK266" s="81">
        <v>22.729000000000003</v>
      </c>
      <c r="BL266" s="81">
        <v>0</v>
      </c>
      <c r="BM266" s="82"/>
      <c r="BN266" s="81">
        <v>0</v>
      </c>
      <c r="BO266" s="81">
        <v>0</v>
      </c>
      <c r="BP266" s="81">
        <v>2</v>
      </c>
      <c r="BQ266" s="81">
        <v>0</v>
      </c>
      <c r="BR266" s="81">
        <v>4</v>
      </c>
      <c r="BS266" s="81">
        <v>0</v>
      </c>
      <c r="BT266"/>
      <c r="BU266" s="80">
        <v>36.061</v>
      </c>
      <c r="BV266" s="80">
        <v>0</v>
      </c>
      <c r="BW266" s="80">
        <v>0</v>
      </c>
      <c r="BX266" s="80">
        <v>0</v>
      </c>
      <c r="BY266" s="80">
        <v>0</v>
      </c>
      <c r="BZ266" s="80">
        <v>0</v>
      </c>
      <c r="CA266" s="80">
        <v>0</v>
      </c>
      <c r="CB266" s="80">
        <v>0</v>
      </c>
      <c r="CC266" s="80">
        <v>0</v>
      </c>
    </row>
    <row r="267" spans="1:81">
      <c r="A267" s="80" t="s">
        <v>2036</v>
      </c>
      <c r="B267" s="80">
        <v>233</v>
      </c>
      <c r="C267" s="80">
        <v>12</v>
      </c>
      <c r="D267" s="80">
        <v>14</v>
      </c>
      <c r="E267" s="80">
        <v>2015</v>
      </c>
      <c r="F267" s="80" t="s">
        <v>91</v>
      </c>
      <c r="G267" s="80" t="s">
        <v>2024</v>
      </c>
      <c r="H267" s="80" t="s">
        <v>2025</v>
      </c>
      <c r="I267" s="177"/>
      <c r="J267" s="81">
        <v>68.158662374138331</v>
      </c>
      <c r="K267" s="81">
        <v>8.0726075552342493</v>
      </c>
      <c r="L267" s="81">
        <v>2.7576141515711723</v>
      </c>
      <c r="M267" s="81">
        <v>219.84335632669919</v>
      </c>
      <c r="N267" s="81">
        <v>247.37263148979409</v>
      </c>
      <c r="O267" s="81">
        <v>88.343668783711891</v>
      </c>
      <c r="P267" s="81">
        <v>39.659635078412521</v>
      </c>
      <c r="Q267" s="81">
        <v>14.456952525376751</v>
      </c>
      <c r="R267" s="81">
        <v>0</v>
      </c>
      <c r="S267" s="81">
        <v>12.699778559818407</v>
      </c>
      <c r="T267" s="82"/>
      <c r="U267" s="81">
        <v>9180940</v>
      </c>
      <c r="V267" s="81">
        <v>3866</v>
      </c>
      <c r="W267" s="81">
        <v>25</v>
      </c>
      <c r="X267" s="81">
        <v>46249</v>
      </c>
      <c r="Y267" s="81">
        <v>93493</v>
      </c>
      <c r="Z267" s="81">
        <v>51327</v>
      </c>
      <c r="AA267" s="81">
        <v>7892</v>
      </c>
      <c r="AB267" s="81">
        <v>198974</v>
      </c>
      <c r="AC267" s="81">
        <v>0</v>
      </c>
      <c r="AD267" s="81">
        <v>12.699778559818407</v>
      </c>
      <c r="AE267" s="82"/>
      <c r="AF267" s="81">
        <v>92323274.336316183</v>
      </c>
      <c r="AG267" s="81">
        <v>6691137.442972037</v>
      </c>
      <c r="AH267" s="81">
        <v>562028.32538352686</v>
      </c>
      <c r="AI267" s="81">
        <v>270602960.36328173</v>
      </c>
      <c r="AJ267" s="81">
        <v>352952214.61048251</v>
      </c>
      <c r="AK267" s="81">
        <v>0</v>
      </c>
      <c r="AL267" s="81">
        <v>0</v>
      </c>
      <c r="AM267" s="81">
        <v>27268552.035462335</v>
      </c>
      <c r="AN267" s="81">
        <v>0</v>
      </c>
      <c r="AO267" s="81">
        <v>0</v>
      </c>
      <c r="AP267" s="82"/>
      <c r="AQ267" s="81">
        <v>1324</v>
      </c>
      <c r="AR267" s="81">
        <v>68</v>
      </c>
      <c r="AS267" s="81">
        <v>0</v>
      </c>
      <c r="AT267" s="81">
        <v>0</v>
      </c>
      <c r="AU267" s="81">
        <v>0</v>
      </c>
      <c r="AV267" s="81">
        <v>0</v>
      </c>
      <c r="AW267" s="81" t="s">
        <v>564</v>
      </c>
      <c r="AX267" s="82"/>
      <c r="AY267" s="81">
        <v>4771.8999999999996</v>
      </c>
      <c r="AZ267" s="81">
        <v>1242.7</v>
      </c>
      <c r="BA267" s="81">
        <v>0</v>
      </c>
      <c r="BB267" s="81">
        <v>0</v>
      </c>
      <c r="BC267" s="81">
        <v>0</v>
      </c>
      <c r="BD267" s="81">
        <v>0</v>
      </c>
      <c r="BE267" s="81" t="s">
        <v>564</v>
      </c>
      <c r="BF267" s="82"/>
      <c r="BG267" s="81">
        <v>0</v>
      </c>
      <c r="BH267" s="81">
        <v>0</v>
      </c>
      <c r="BI267" s="81">
        <v>11.414999999999999</v>
      </c>
      <c r="BJ267" s="81">
        <v>0</v>
      </c>
      <c r="BK267" s="81">
        <v>23.869999999999997</v>
      </c>
      <c r="BL267" s="81">
        <v>0</v>
      </c>
      <c r="BM267" s="82"/>
      <c r="BN267" s="81">
        <v>0</v>
      </c>
      <c r="BO267" s="81">
        <v>0</v>
      </c>
      <c r="BP267" s="81">
        <v>2</v>
      </c>
      <c r="BQ267" s="81">
        <v>0</v>
      </c>
      <c r="BR267" s="81">
        <v>4</v>
      </c>
      <c r="BS267" s="81">
        <v>0</v>
      </c>
      <c r="BT267"/>
      <c r="BU267" s="80">
        <v>35.284999999999997</v>
      </c>
      <c r="BV267" s="80">
        <v>0</v>
      </c>
      <c r="BW267" s="80">
        <v>0</v>
      </c>
      <c r="BX267" s="80">
        <v>0</v>
      </c>
      <c r="BY267" s="80">
        <v>0</v>
      </c>
      <c r="BZ267" s="80">
        <v>0</v>
      </c>
      <c r="CA267" s="80">
        <v>0</v>
      </c>
      <c r="CB267" s="80">
        <v>0</v>
      </c>
      <c r="CC267" s="80">
        <v>0</v>
      </c>
    </row>
    <row r="268" spans="1:81">
      <c r="A268" s="80" t="s">
        <v>2037</v>
      </c>
      <c r="B268" s="80">
        <v>234</v>
      </c>
      <c r="C268" s="80">
        <v>13</v>
      </c>
      <c r="D268" s="80">
        <v>14</v>
      </c>
      <c r="E268" s="80">
        <v>2016</v>
      </c>
      <c r="F268" s="80" t="s">
        <v>92</v>
      </c>
      <c r="G268" s="80" t="s">
        <v>2024</v>
      </c>
      <c r="H268" s="80" t="s">
        <v>2025</v>
      </c>
      <c r="I268" s="177"/>
      <c r="J268" s="81">
        <v>14.954757931517021</v>
      </c>
      <c r="K268" s="81">
        <v>8.3146916743093797</v>
      </c>
      <c r="L268" s="81">
        <v>3.1162230475208879</v>
      </c>
      <c r="M268" s="81">
        <v>169.3360642837203</v>
      </c>
      <c r="N268" s="81">
        <v>237.65308634326439</v>
      </c>
      <c r="O268" s="81">
        <v>87.029430721729284</v>
      </c>
      <c r="P268" s="81">
        <v>38.898927804090107</v>
      </c>
      <c r="Q268" s="81">
        <v>14.111572844412441</v>
      </c>
      <c r="R268" s="81">
        <v>0</v>
      </c>
      <c r="S268" s="81">
        <v>13.198091662196648</v>
      </c>
      <c r="T268" s="82"/>
      <c r="U268" s="81">
        <v>2355439</v>
      </c>
      <c r="V268" s="81">
        <v>3866</v>
      </c>
      <c r="W268" s="81">
        <v>25</v>
      </c>
      <c r="X268" s="81">
        <v>46249</v>
      </c>
      <c r="Y268" s="81">
        <v>94692</v>
      </c>
      <c r="Z268" s="81">
        <v>51185</v>
      </c>
      <c r="AA268" s="81">
        <v>8006</v>
      </c>
      <c r="AB268" s="81">
        <v>199790</v>
      </c>
      <c r="AC268" s="81">
        <v>0</v>
      </c>
      <c r="AD268" s="81">
        <v>13.198091662196649</v>
      </c>
      <c r="AE268" s="82"/>
      <c r="AF268" s="81">
        <v>21518275.669029281</v>
      </c>
      <c r="AG268" s="81">
        <v>6577565.5771165872</v>
      </c>
      <c r="AH268" s="81">
        <v>483353.29485605902</v>
      </c>
      <c r="AI268" s="81">
        <v>261636400.1424689</v>
      </c>
      <c r="AJ268" s="81">
        <v>343020435.06714422</v>
      </c>
      <c r="AK268" s="81">
        <v>0</v>
      </c>
      <c r="AL268" s="81">
        <v>0</v>
      </c>
      <c r="AM268" s="81">
        <v>27401653.282289632</v>
      </c>
      <c r="AN268" s="81">
        <v>0</v>
      </c>
      <c r="AO268" s="81">
        <v>0</v>
      </c>
      <c r="AP268" s="82"/>
      <c r="AQ268" s="81">
        <v>1409</v>
      </c>
      <c r="AR268" s="81">
        <v>76</v>
      </c>
      <c r="AS268" s="81">
        <v>0</v>
      </c>
      <c r="AT268" s="81">
        <v>0</v>
      </c>
      <c r="AU268" s="81">
        <v>0</v>
      </c>
      <c r="AV268" s="81">
        <v>0</v>
      </c>
      <c r="AW268" s="81" t="s">
        <v>564</v>
      </c>
      <c r="AX268" s="82"/>
      <c r="AY268" s="81">
        <v>5105.8999999999996</v>
      </c>
      <c r="AZ268" s="81">
        <v>1368.9</v>
      </c>
      <c r="BA268" s="81">
        <v>0</v>
      </c>
      <c r="BB268" s="81">
        <v>0</v>
      </c>
      <c r="BC268" s="81">
        <v>0</v>
      </c>
      <c r="BD268" s="81">
        <v>0</v>
      </c>
      <c r="BE268" s="81" t="s">
        <v>564</v>
      </c>
      <c r="BF268" s="82"/>
      <c r="BG268" s="81">
        <v>0</v>
      </c>
      <c r="BH268" s="81">
        <v>0</v>
      </c>
      <c r="BI268" s="81">
        <v>11.635</v>
      </c>
      <c r="BJ268" s="81">
        <v>0</v>
      </c>
      <c r="BK268" s="81">
        <v>26.574000000000002</v>
      </c>
      <c r="BL268" s="81">
        <v>0</v>
      </c>
      <c r="BM268" s="82"/>
      <c r="BN268" s="81">
        <v>0</v>
      </c>
      <c r="BO268" s="81">
        <v>0</v>
      </c>
      <c r="BP268" s="81">
        <v>2</v>
      </c>
      <c r="BQ268" s="81">
        <v>0</v>
      </c>
      <c r="BR268" s="81">
        <v>4</v>
      </c>
      <c r="BS268" s="81">
        <v>0</v>
      </c>
      <c r="BT268"/>
      <c r="BU268" s="80">
        <v>38.209000000000003</v>
      </c>
      <c r="BV268" s="80">
        <v>0</v>
      </c>
      <c r="BW268" s="80">
        <v>0</v>
      </c>
      <c r="BX268" s="80">
        <v>0</v>
      </c>
      <c r="BY268" s="80">
        <v>0</v>
      </c>
      <c r="BZ268" s="80">
        <v>0</v>
      </c>
      <c r="CA268" s="80">
        <v>0</v>
      </c>
      <c r="CB268" s="80">
        <v>0</v>
      </c>
      <c r="CC268" s="80">
        <v>0</v>
      </c>
    </row>
    <row r="269" spans="1:81">
      <c r="A269" s="80" t="s">
        <v>2038</v>
      </c>
      <c r="B269" s="80">
        <v>235</v>
      </c>
      <c r="C269" s="80">
        <v>14</v>
      </c>
      <c r="D269" s="80">
        <v>14</v>
      </c>
      <c r="E269" s="80">
        <v>2017</v>
      </c>
      <c r="F269" s="80" t="s">
        <v>71</v>
      </c>
      <c r="G269" s="80" t="s">
        <v>2024</v>
      </c>
      <c r="H269" s="80" t="s">
        <v>2025</v>
      </c>
      <c r="I269" s="177"/>
      <c r="J269" s="81">
        <v>17.201465116694123</v>
      </c>
      <c r="K269" s="81">
        <v>8.5060755719441836</v>
      </c>
      <c r="L269" s="81">
        <v>2.5665156503291739</v>
      </c>
      <c r="M269" s="81">
        <v>169.88687664430594</v>
      </c>
      <c r="N269" s="81">
        <v>245.4887491027618</v>
      </c>
      <c r="O269" s="81">
        <v>86.126134801690981</v>
      </c>
      <c r="P269" s="81">
        <v>38.256625606177522</v>
      </c>
      <c r="Q269" s="81">
        <v>13.732393870169584</v>
      </c>
      <c r="R269" s="81">
        <v>0</v>
      </c>
      <c r="S269" s="81">
        <v>12.885170879657174</v>
      </c>
      <c r="T269" s="82"/>
      <c r="U269" s="81">
        <v>2926578</v>
      </c>
      <c r="V269" s="81">
        <v>3866</v>
      </c>
      <c r="W269" s="81">
        <v>25</v>
      </c>
      <c r="X269" s="81">
        <v>46249</v>
      </c>
      <c r="Y269" s="81">
        <v>95878</v>
      </c>
      <c r="Z269" s="81">
        <v>51494</v>
      </c>
      <c r="AA269" s="81">
        <v>7924</v>
      </c>
      <c r="AB269" s="81">
        <v>201058</v>
      </c>
      <c r="AC269" s="81">
        <v>0</v>
      </c>
      <c r="AD269" s="81">
        <v>12.885170879657171</v>
      </c>
      <c r="AE269" s="82"/>
      <c r="AF269" s="81">
        <v>25434253.891331621</v>
      </c>
      <c r="AG269" s="81">
        <v>6879001.7834031507</v>
      </c>
      <c r="AH269" s="81">
        <v>540924.44186523661</v>
      </c>
      <c r="AI269" s="81">
        <v>273830586.37789649</v>
      </c>
      <c r="AJ269" s="81">
        <v>354514224.49057609</v>
      </c>
      <c r="AK269" s="81">
        <v>0</v>
      </c>
      <c r="AL269" s="81">
        <v>0</v>
      </c>
      <c r="AM269" s="81">
        <v>27618710.596427418</v>
      </c>
      <c r="AN269" s="81">
        <v>0</v>
      </c>
      <c r="AO269" s="81">
        <v>0</v>
      </c>
      <c r="AP269" s="82"/>
      <c r="AQ269" s="81">
        <v>1486</v>
      </c>
      <c r="AR269" s="81">
        <v>81</v>
      </c>
      <c r="AS269" s="81">
        <v>0</v>
      </c>
      <c r="AT269" s="81">
        <v>0</v>
      </c>
      <c r="AU269" s="81">
        <v>0</v>
      </c>
      <c r="AV269" s="81">
        <v>0</v>
      </c>
      <c r="AW269" s="81" t="s">
        <v>564</v>
      </c>
      <c r="AX269" s="82"/>
      <c r="AY269" s="81">
        <v>5394.5</v>
      </c>
      <c r="AZ269" s="81">
        <v>1434.1</v>
      </c>
      <c r="BA269" s="81">
        <v>0</v>
      </c>
      <c r="BB269" s="81">
        <v>0</v>
      </c>
      <c r="BC269" s="81">
        <v>0</v>
      </c>
      <c r="BD269" s="81">
        <v>0</v>
      </c>
      <c r="BE269" s="81" t="s">
        <v>564</v>
      </c>
      <c r="BF269" s="82"/>
      <c r="BG269" s="81">
        <v>0</v>
      </c>
      <c r="BH269" s="81">
        <v>0</v>
      </c>
      <c r="BI269" s="81">
        <v>10.981999999999999</v>
      </c>
      <c r="BJ269" s="81">
        <v>0</v>
      </c>
      <c r="BK269" s="81">
        <v>30.383999999999997</v>
      </c>
      <c r="BL269" s="81">
        <v>0</v>
      </c>
      <c r="BM269" s="82"/>
      <c r="BN269" s="81">
        <v>0</v>
      </c>
      <c r="BO269" s="81">
        <v>0</v>
      </c>
      <c r="BP269" s="81">
        <v>2</v>
      </c>
      <c r="BQ269" s="81">
        <v>0</v>
      </c>
      <c r="BR269" s="81">
        <v>4</v>
      </c>
      <c r="BS269" s="81">
        <v>0</v>
      </c>
      <c r="BT269"/>
      <c r="BU269" s="80">
        <v>41.366</v>
      </c>
      <c r="BV269" s="80">
        <v>0</v>
      </c>
      <c r="BW269" s="80">
        <v>0</v>
      </c>
      <c r="BX269" s="80">
        <v>0</v>
      </c>
      <c r="BY269" s="80">
        <v>0</v>
      </c>
      <c r="BZ269" s="80">
        <v>0</v>
      </c>
      <c r="CA269" s="80">
        <v>0</v>
      </c>
      <c r="CB269" s="80">
        <v>0</v>
      </c>
      <c r="CC269" s="80">
        <v>0</v>
      </c>
    </row>
    <row r="270" spans="1:81">
      <c r="A270" s="80" t="s">
        <v>2039</v>
      </c>
      <c r="B270" s="80">
        <v>236</v>
      </c>
      <c r="C270" s="80">
        <v>15</v>
      </c>
      <c r="D270" s="80">
        <v>14</v>
      </c>
      <c r="E270" s="80">
        <v>2018</v>
      </c>
      <c r="F270" s="80" t="s">
        <v>93</v>
      </c>
      <c r="G270" s="80" t="s">
        <v>2024</v>
      </c>
      <c r="H270" s="80" t="s">
        <v>2025</v>
      </c>
      <c r="I270" s="177"/>
      <c r="J270" s="81">
        <v>17.844858476769016</v>
      </c>
      <c r="K270" s="81">
        <v>7.9967512583110612</v>
      </c>
      <c r="L270" s="81">
        <v>2.3984859715820805</v>
      </c>
      <c r="M270" s="81">
        <v>168.59149191004349</v>
      </c>
      <c r="N270" s="81">
        <v>237.14315794129712</v>
      </c>
      <c r="O270" s="81">
        <v>84.380005062421503</v>
      </c>
      <c r="P270" s="81">
        <v>38.678830782711259</v>
      </c>
      <c r="Q270" s="81">
        <v>12.854453148253221</v>
      </c>
      <c r="R270" s="81">
        <v>0</v>
      </c>
      <c r="S270" s="81">
        <v>14.207117472224738</v>
      </c>
      <c r="T270" s="82"/>
      <c r="U270" s="81">
        <v>3067352</v>
      </c>
      <c r="V270" s="81">
        <v>3866</v>
      </c>
      <c r="W270" s="81">
        <v>25</v>
      </c>
      <c r="X270" s="81">
        <v>46249</v>
      </c>
      <c r="Y270" s="81">
        <v>97350</v>
      </c>
      <c r="Z270" s="81">
        <v>51416</v>
      </c>
      <c r="AA270" s="81">
        <v>8092</v>
      </c>
      <c r="AB270" s="81">
        <v>202817</v>
      </c>
      <c r="AC270" s="81">
        <v>0</v>
      </c>
      <c r="AD270" s="81">
        <v>14.20711747222474</v>
      </c>
      <c r="AE270" s="82"/>
      <c r="AF270" s="81">
        <v>25928175.186268881</v>
      </c>
      <c r="AG270" s="81">
        <v>6101180.0082121594</v>
      </c>
      <c r="AH270" s="81">
        <v>515239.84246635227</v>
      </c>
      <c r="AI270" s="81">
        <v>262221883.86686179</v>
      </c>
      <c r="AJ270" s="81">
        <v>352105371.87517643</v>
      </c>
      <c r="AK270" s="81">
        <v>0</v>
      </c>
      <c r="AL270" s="81">
        <v>0</v>
      </c>
      <c r="AM270" s="81">
        <v>27917985.32120448</v>
      </c>
      <c r="AN270" s="81">
        <v>0</v>
      </c>
      <c r="AO270" s="81">
        <v>0</v>
      </c>
      <c r="AP270" s="82"/>
      <c r="AQ270" s="81">
        <v>1580</v>
      </c>
      <c r="AR270" s="81">
        <v>94</v>
      </c>
      <c r="AS270" s="81">
        <v>0</v>
      </c>
      <c r="AT270" s="81">
        <v>0</v>
      </c>
      <c r="AU270" s="81">
        <v>0</v>
      </c>
      <c r="AV270" s="81">
        <v>0</v>
      </c>
      <c r="AW270" s="81" t="s">
        <v>564</v>
      </c>
      <c r="AX270" s="82"/>
      <c r="AY270" s="81">
        <v>5779.4000000000005</v>
      </c>
      <c r="AZ270" s="81">
        <v>1593.7</v>
      </c>
      <c r="BA270" s="81">
        <v>0</v>
      </c>
      <c r="BB270" s="81">
        <v>0</v>
      </c>
      <c r="BC270" s="81">
        <v>0</v>
      </c>
      <c r="BD270" s="81">
        <v>0</v>
      </c>
      <c r="BE270" s="81" t="s">
        <v>564</v>
      </c>
      <c r="BF270" s="82"/>
      <c r="BG270" s="81">
        <v>0</v>
      </c>
      <c r="BH270" s="81">
        <v>0</v>
      </c>
      <c r="BI270" s="81">
        <v>10.48</v>
      </c>
      <c r="BJ270" s="81">
        <v>0</v>
      </c>
      <c r="BK270" s="81">
        <v>38.406999999999996</v>
      </c>
      <c r="BL270" s="81">
        <v>0</v>
      </c>
      <c r="BM270" s="82"/>
      <c r="BN270" s="81">
        <v>0</v>
      </c>
      <c r="BO270" s="81">
        <v>0</v>
      </c>
      <c r="BP270" s="81">
        <v>2</v>
      </c>
      <c r="BQ270" s="81">
        <v>0</v>
      </c>
      <c r="BR270" s="81">
        <v>4</v>
      </c>
      <c r="BS270" s="81">
        <v>0</v>
      </c>
      <c r="BT270"/>
      <c r="BU270" s="80">
        <v>48.887</v>
      </c>
      <c r="BV270" s="80">
        <v>0</v>
      </c>
      <c r="BW270" s="80">
        <v>0</v>
      </c>
      <c r="BX270" s="80">
        <v>0</v>
      </c>
      <c r="BY270" s="80">
        <v>0</v>
      </c>
      <c r="BZ270" s="80">
        <v>0</v>
      </c>
      <c r="CA270" s="80">
        <v>0</v>
      </c>
      <c r="CB270" s="80">
        <v>0</v>
      </c>
      <c r="CC270" s="80">
        <v>0</v>
      </c>
    </row>
    <row r="271" spans="1:81">
      <c r="A271" s="80" t="s">
        <v>2040</v>
      </c>
      <c r="B271" s="80">
        <v>237</v>
      </c>
      <c r="C271" s="80">
        <v>16</v>
      </c>
      <c r="D271" s="80">
        <v>14</v>
      </c>
      <c r="E271" s="80">
        <v>2019</v>
      </c>
      <c r="F271" s="80" t="s">
        <v>73</v>
      </c>
      <c r="G271" s="80" t="s">
        <v>2024</v>
      </c>
      <c r="H271" s="80" t="s">
        <v>2025</v>
      </c>
      <c r="I271" s="177"/>
      <c r="J271" s="81">
        <v>17.091044278538561</v>
      </c>
      <c r="K271" s="81">
        <v>7.2415495120610469</v>
      </c>
      <c r="L271" s="81">
        <v>2.4319149203913581</v>
      </c>
      <c r="M271" s="81">
        <v>163.11978372773612</v>
      </c>
      <c r="N271" s="81">
        <v>226.46760520828252</v>
      </c>
      <c r="O271" s="81">
        <v>82.222629275835587</v>
      </c>
      <c r="P271" s="81">
        <v>38.638204352509078</v>
      </c>
      <c r="Q271" s="81">
        <v>12.658015532502386</v>
      </c>
      <c r="R271" s="81">
        <v>0</v>
      </c>
      <c r="S271" s="81">
        <v>18.655138864014592</v>
      </c>
      <c r="T271" s="82"/>
      <c r="U271" s="81">
        <v>3071847</v>
      </c>
      <c r="V271" s="81">
        <v>3866</v>
      </c>
      <c r="W271" s="81">
        <v>25</v>
      </c>
      <c r="X271" s="81">
        <v>46249</v>
      </c>
      <c r="Y271" s="81">
        <v>99258</v>
      </c>
      <c r="Z271" s="81">
        <v>51477</v>
      </c>
      <c r="AA271" s="81">
        <v>8023</v>
      </c>
      <c r="AB271" s="81">
        <v>205125</v>
      </c>
      <c r="AC271" s="81">
        <v>0</v>
      </c>
      <c r="AD271" s="81">
        <v>18.655138864014589</v>
      </c>
      <c r="AE271" s="82"/>
      <c r="AF271" s="81">
        <v>26124665.254797392</v>
      </c>
      <c r="AG271" s="81">
        <v>5884787.3209999539</v>
      </c>
      <c r="AH271" s="81">
        <v>547687.38173306664</v>
      </c>
      <c r="AI271" s="81">
        <v>264758709.58800119</v>
      </c>
      <c r="AJ271" s="81">
        <v>337274071.41477787</v>
      </c>
      <c r="AK271" s="81">
        <v>0</v>
      </c>
      <c r="AL271" s="81">
        <v>0</v>
      </c>
      <c r="AM271" s="81">
        <v>27936480.819826748</v>
      </c>
      <c r="AN271" s="81">
        <v>0</v>
      </c>
      <c r="AO271" s="81">
        <v>0</v>
      </c>
      <c r="AP271" s="82"/>
      <c r="AQ271" s="81">
        <v>1669</v>
      </c>
      <c r="AR271" s="81">
        <v>96</v>
      </c>
      <c r="AS271" s="81">
        <v>0</v>
      </c>
      <c r="AT271" s="81">
        <v>0</v>
      </c>
      <c r="AU271" s="81">
        <v>0</v>
      </c>
      <c r="AV271" s="81">
        <v>0</v>
      </c>
      <c r="AW271" s="81" t="s">
        <v>564</v>
      </c>
      <c r="AX271" s="82"/>
      <c r="AY271" s="81">
        <v>6135.8</v>
      </c>
      <c r="AZ271" s="81">
        <v>1641.6</v>
      </c>
      <c r="BA271" s="81">
        <v>0</v>
      </c>
      <c r="BB271" s="81">
        <v>0</v>
      </c>
      <c r="BC271" s="81">
        <v>0</v>
      </c>
      <c r="BD271" s="81">
        <v>0</v>
      </c>
      <c r="BE271" s="81" t="s">
        <v>564</v>
      </c>
      <c r="BF271" s="82"/>
      <c r="BG271" s="81">
        <v>0</v>
      </c>
      <c r="BH271" s="81">
        <v>0</v>
      </c>
      <c r="BI271" s="81">
        <v>10.35</v>
      </c>
      <c r="BJ271" s="81">
        <v>0</v>
      </c>
      <c r="BK271" s="81">
        <v>41.194000000000003</v>
      </c>
      <c r="BL271" s="81">
        <v>0</v>
      </c>
      <c r="BM271" s="82"/>
      <c r="BN271" s="81">
        <v>0</v>
      </c>
      <c r="BO271" s="81">
        <v>0</v>
      </c>
      <c r="BP271" s="81">
        <v>2</v>
      </c>
      <c r="BQ271" s="81">
        <v>0</v>
      </c>
      <c r="BR271" s="81">
        <v>4</v>
      </c>
      <c r="BS271" s="81">
        <v>0</v>
      </c>
      <c r="BT271"/>
      <c r="BU271" s="80">
        <v>51.543999999999997</v>
      </c>
      <c r="BV271" s="80">
        <v>0</v>
      </c>
      <c r="BW271" s="80">
        <v>0</v>
      </c>
      <c r="BX271" s="80">
        <v>0</v>
      </c>
      <c r="BY271" s="80">
        <v>0</v>
      </c>
      <c r="BZ271" s="80">
        <v>0</v>
      </c>
      <c r="CA271" s="80">
        <v>0</v>
      </c>
      <c r="CB271" s="80">
        <v>0</v>
      </c>
      <c r="CC271" s="80">
        <v>0</v>
      </c>
    </row>
    <row r="272" spans="1:81">
      <c r="A272" s="80" t="s">
        <v>2041</v>
      </c>
      <c r="B272" s="80">
        <v>238</v>
      </c>
      <c r="C272" s="80">
        <v>17</v>
      </c>
      <c r="D272" s="80">
        <v>14</v>
      </c>
      <c r="E272" s="80">
        <v>2020</v>
      </c>
      <c r="F272" s="80" t="s">
        <v>218</v>
      </c>
      <c r="G272" s="80" t="s">
        <v>2024</v>
      </c>
      <c r="H272" s="80" t="s">
        <v>2025</v>
      </c>
      <c r="I272" s="177"/>
      <c r="J272" s="81">
        <v>13.664447469323839</v>
      </c>
      <c r="K272" s="81">
        <v>6.5269421697679082</v>
      </c>
      <c r="L272" s="81">
        <v>1.5055082980269852</v>
      </c>
      <c r="M272" s="81">
        <v>143.92347449735584</v>
      </c>
      <c r="N272" s="81">
        <v>229.80775561756442</v>
      </c>
      <c r="O272" s="81">
        <v>72.003672025244313</v>
      </c>
      <c r="P272" s="81">
        <v>36.276284047075904</v>
      </c>
      <c r="Q272" s="81">
        <v>12.149184505792251</v>
      </c>
      <c r="R272" s="81">
        <v>0</v>
      </c>
      <c r="S272" s="81">
        <v>19.12281244814929</v>
      </c>
      <c r="T272" s="82"/>
      <c r="U272" s="81">
        <v>2697378</v>
      </c>
      <c r="V272" s="81">
        <v>3454</v>
      </c>
      <c r="W272" s="81">
        <v>19</v>
      </c>
      <c r="X272" s="81">
        <v>46757</v>
      </c>
      <c r="Y272" s="81">
        <v>100220</v>
      </c>
      <c r="Z272" s="81">
        <v>51452</v>
      </c>
      <c r="AA272" s="81">
        <v>8184</v>
      </c>
      <c r="AB272" s="81">
        <v>206047</v>
      </c>
      <c r="AC272" s="81">
        <v>0</v>
      </c>
      <c r="AD272" s="81">
        <v>19.12281244814929</v>
      </c>
      <c r="AE272" s="82"/>
      <c r="AF272" s="81">
        <v>21489733.981476299</v>
      </c>
      <c r="AG272" s="81">
        <v>4993536.1611404624</v>
      </c>
      <c r="AH272" s="81">
        <v>352182.50424875546</v>
      </c>
      <c r="AI272" s="81">
        <v>237226146.10008267</v>
      </c>
      <c r="AJ272" s="81">
        <v>341318227.03840303</v>
      </c>
      <c r="AK272" s="81"/>
      <c r="AL272" s="81"/>
      <c r="AM272" s="81">
        <v>26891422.729916573</v>
      </c>
      <c r="AN272" s="81"/>
      <c r="AO272" s="81"/>
      <c r="AP272" s="82"/>
      <c r="AQ272" s="81">
        <v>1788</v>
      </c>
      <c r="AR272" s="81">
        <v>96</v>
      </c>
      <c r="AS272" s="81">
        <v>0</v>
      </c>
      <c r="AT272" s="81">
        <v>0</v>
      </c>
      <c r="AU272" s="81">
        <v>0</v>
      </c>
      <c r="AV272" s="81">
        <v>0</v>
      </c>
      <c r="AW272" s="81">
        <v>0</v>
      </c>
      <c r="AX272" s="82"/>
      <c r="AY272" s="81">
        <v>6621.9000000000005</v>
      </c>
      <c r="AZ272" s="81">
        <v>1641.6</v>
      </c>
      <c r="BA272" s="81">
        <v>0</v>
      </c>
      <c r="BB272" s="81">
        <v>0</v>
      </c>
      <c r="BC272" s="81">
        <v>0</v>
      </c>
      <c r="BD272" s="81">
        <v>0</v>
      </c>
      <c r="BE272" s="81">
        <v>0</v>
      </c>
      <c r="BF272" s="82"/>
      <c r="BG272" s="81">
        <v>0</v>
      </c>
      <c r="BH272" s="81">
        <v>0</v>
      </c>
      <c r="BI272" s="81">
        <v>7.6840000000000002</v>
      </c>
      <c r="BJ272" s="81">
        <v>0</v>
      </c>
      <c r="BK272" s="81">
        <v>45.153999999999996</v>
      </c>
      <c r="BL272" s="81">
        <v>0</v>
      </c>
      <c r="BM272" s="82"/>
      <c r="BN272" s="81">
        <v>0</v>
      </c>
      <c r="BO272" s="81">
        <v>0</v>
      </c>
      <c r="BP272" s="81">
        <v>2</v>
      </c>
      <c r="BQ272" s="81">
        <v>0</v>
      </c>
      <c r="BR272" s="81">
        <v>4</v>
      </c>
      <c r="BS272" s="81">
        <v>0</v>
      </c>
      <c r="BT272"/>
      <c r="BU272" s="80">
        <v>52.838000000000001</v>
      </c>
      <c r="BV272" s="80">
        <v>0</v>
      </c>
      <c r="BW272" s="80">
        <v>0</v>
      </c>
      <c r="BX272" s="80">
        <v>0</v>
      </c>
      <c r="BY272" s="80">
        <v>0</v>
      </c>
      <c r="BZ272" s="80">
        <v>0</v>
      </c>
      <c r="CA272" s="80">
        <v>0</v>
      </c>
      <c r="CB272" s="80">
        <v>0</v>
      </c>
      <c r="CC272" s="80">
        <v>0</v>
      </c>
    </row>
    <row r="273" spans="1:81">
      <c r="A273" s="80" t="s">
        <v>2042</v>
      </c>
      <c r="B273" s="80">
        <v>238</v>
      </c>
      <c r="C273" s="80">
        <v>18</v>
      </c>
      <c r="D273" s="80">
        <v>14</v>
      </c>
      <c r="E273" s="80">
        <v>2021</v>
      </c>
      <c r="F273" s="80" t="s">
        <v>75</v>
      </c>
      <c r="G273" s="174" t="s">
        <v>2024</v>
      </c>
      <c r="H273" s="80" t="s">
        <v>2025</v>
      </c>
      <c r="I273" s="177"/>
      <c r="J273" s="81">
        <v>17.705193274464399</v>
      </c>
      <c r="K273" s="81">
        <v>7.4756078878756407</v>
      </c>
      <c r="L273" s="81">
        <v>1.6182128232744599</v>
      </c>
      <c r="M273" s="81">
        <v>156.88985273817582</v>
      </c>
      <c r="N273" s="81">
        <v>220.57790407595542</v>
      </c>
      <c r="O273" s="81">
        <v>70.135783834614131</v>
      </c>
      <c r="P273" s="81">
        <v>36.803228609687643</v>
      </c>
      <c r="Q273" s="81">
        <v>12.28054424359363</v>
      </c>
      <c r="R273" s="81">
        <v>0</v>
      </c>
      <c r="S273" s="81">
        <v>16.233670298153299</v>
      </c>
      <c r="T273" s="82"/>
      <c r="U273" s="81">
        <v>3447905</v>
      </c>
      <c r="V273" s="81">
        <v>3454</v>
      </c>
      <c r="W273" s="81">
        <v>19</v>
      </c>
      <c r="X273" s="81">
        <v>46757</v>
      </c>
      <c r="Y273" s="81">
        <v>100394</v>
      </c>
      <c r="Z273" s="81">
        <v>51605</v>
      </c>
      <c r="AA273" s="81">
        <v>8097</v>
      </c>
      <c r="AB273" s="81">
        <v>205805</v>
      </c>
      <c r="AC273" s="81">
        <v>0</v>
      </c>
      <c r="AD273" s="81">
        <v>16.233670298153299</v>
      </c>
      <c r="AE273" s="82"/>
      <c r="AF273" s="81">
        <v>27390787.88275221</v>
      </c>
      <c r="AG273" s="81">
        <v>5731525.6187050035</v>
      </c>
      <c r="AH273" s="81">
        <v>360180.32855652587</v>
      </c>
      <c r="AI273" s="81">
        <v>255600344.81765547</v>
      </c>
      <c r="AJ273" s="81">
        <v>318443272.39728338</v>
      </c>
      <c r="AK273" s="81">
        <v>0</v>
      </c>
      <c r="AL273" s="81">
        <v>0</v>
      </c>
      <c r="AM273" s="81">
        <v>27014764.43028488</v>
      </c>
      <c r="AN273" s="81">
        <v>0</v>
      </c>
      <c r="AO273" s="81">
        <v>0</v>
      </c>
      <c r="AP273" s="82"/>
      <c r="AQ273" s="81">
        <v>1920</v>
      </c>
      <c r="AR273" s="81">
        <v>96</v>
      </c>
      <c r="AS273" s="81">
        <v>0</v>
      </c>
      <c r="AT273" s="81">
        <v>0</v>
      </c>
      <c r="AU273" s="81">
        <v>0</v>
      </c>
      <c r="AV273" s="81">
        <v>0</v>
      </c>
      <c r="AW273" s="81"/>
      <c r="AX273" s="82"/>
      <c r="AY273" s="81">
        <v>7193.399999999996</v>
      </c>
      <c r="AZ273" s="81">
        <v>1641.6</v>
      </c>
      <c r="BA273" s="81">
        <v>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2043</v>
      </c>
      <c r="B274" s="80">
        <v>238</v>
      </c>
      <c r="C274" s="80">
        <v>19</v>
      </c>
      <c r="D274" s="80">
        <v>14</v>
      </c>
      <c r="E274" s="80">
        <v>2022</v>
      </c>
      <c r="F274" s="80" t="s">
        <v>568</v>
      </c>
      <c r="G274" s="174" t="s">
        <v>2024</v>
      </c>
      <c r="H274" s="80" t="s">
        <v>2025</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2118</v>
      </c>
      <c r="AR274" s="81">
        <v>96</v>
      </c>
      <c r="AS274" s="81">
        <v>0</v>
      </c>
      <c r="AT274" s="81">
        <v>0</v>
      </c>
      <c r="AU274" s="81">
        <v>0</v>
      </c>
      <c r="AV274" s="81">
        <v>0</v>
      </c>
      <c r="AW274" s="81"/>
      <c r="AX274" s="82"/>
      <c r="AY274" s="81">
        <v>7965.2999999999884</v>
      </c>
      <c r="AZ274" s="81">
        <v>1641.6000000000001</v>
      </c>
      <c r="BA274" s="81">
        <v>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2044</v>
      </c>
      <c r="B275" s="80">
        <v>273</v>
      </c>
      <c r="C275" s="80">
        <v>1</v>
      </c>
      <c r="D275" s="80">
        <v>17</v>
      </c>
      <c r="E275" s="80">
        <v>1990</v>
      </c>
      <c r="F275" s="80" t="s">
        <v>562</v>
      </c>
      <c r="G275" s="80" t="s">
        <v>2045</v>
      </c>
      <c r="H275" s="80" t="s">
        <v>2046</v>
      </c>
      <c r="I275" s="177"/>
      <c r="J275" s="81">
        <v>1289.299324961506</v>
      </c>
      <c r="K275" s="81">
        <v>9.6543901177351046</v>
      </c>
      <c r="L275" s="81">
        <v>8.2718841592666799</v>
      </c>
      <c r="M275" s="81">
        <v>94.038441918723834</v>
      </c>
      <c r="N275" s="81">
        <v>108.01218557305653</v>
      </c>
      <c r="O275" s="81">
        <v>103.40819540785266</v>
      </c>
      <c r="P275" s="81">
        <v>67.208626139824901</v>
      </c>
      <c r="Q275" s="81">
        <v>9.1530844337084112</v>
      </c>
      <c r="R275" s="81">
        <v>0</v>
      </c>
      <c r="S275" s="81">
        <v>9.7697218455226391</v>
      </c>
      <c r="T275" s="82"/>
      <c r="U275" s="81">
        <v>31185738</v>
      </c>
      <c r="V275" s="81">
        <v>3280</v>
      </c>
      <c r="W275" s="81">
        <v>80</v>
      </c>
      <c r="X275" s="81">
        <v>31680</v>
      </c>
      <c r="Y275" s="81">
        <v>48612</v>
      </c>
      <c r="Z275" s="81">
        <v>42533</v>
      </c>
      <c r="AA275" s="81">
        <v>16319</v>
      </c>
      <c r="AB275" s="81">
        <v>148615</v>
      </c>
      <c r="AC275" s="81">
        <v>0</v>
      </c>
      <c r="AD275" s="81">
        <v>9.7697218455226391</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2047</v>
      </c>
      <c r="B276" s="80">
        <v>274</v>
      </c>
      <c r="C276" s="80">
        <v>2</v>
      </c>
      <c r="D276" s="80">
        <v>17</v>
      </c>
      <c r="E276" s="80">
        <v>2005</v>
      </c>
      <c r="F276" s="80" t="s">
        <v>565</v>
      </c>
      <c r="G276" s="80" t="s">
        <v>2045</v>
      </c>
      <c r="H276" s="80" t="s">
        <v>2046</v>
      </c>
      <c r="I276" s="177"/>
      <c r="J276" s="81">
        <v>857.42960897211105</v>
      </c>
      <c r="K276" s="81">
        <v>7.3887048216478828</v>
      </c>
      <c r="L276" s="81">
        <v>7.8791733425609713</v>
      </c>
      <c r="M276" s="81">
        <v>202.03802993970496</v>
      </c>
      <c r="N276" s="81">
        <v>190.7016952915109</v>
      </c>
      <c r="O276" s="81">
        <v>150.68091372359825</v>
      </c>
      <c r="P276" s="81">
        <v>68.138390533863699</v>
      </c>
      <c r="Q276" s="81">
        <v>10.678190194852958</v>
      </c>
      <c r="R276" s="81">
        <v>0</v>
      </c>
      <c r="S276" s="81">
        <v>34.323962264000002</v>
      </c>
      <c r="T276" s="82"/>
      <c r="U276" s="81">
        <v>21765715</v>
      </c>
      <c r="V276" s="81">
        <v>3123</v>
      </c>
      <c r="W276" s="81">
        <v>84</v>
      </c>
      <c r="X276" s="81">
        <v>37818</v>
      </c>
      <c r="Y276" s="81">
        <v>72632</v>
      </c>
      <c r="Z276" s="81">
        <v>71719</v>
      </c>
      <c r="AA276" s="81">
        <v>13550</v>
      </c>
      <c r="AB276" s="81">
        <v>181248</v>
      </c>
      <c r="AC276" s="81">
        <v>0</v>
      </c>
      <c r="AD276" s="81">
        <v>34.323962264000002</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2048</v>
      </c>
      <c r="B277" s="80">
        <v>275</v>
      </c>
      <c r="C277" s="80">
        <v>3</v>
      </c>
      <c r="D277" s="80">
        <v>17</v>
      </c>
      <c r="E277" s="80">
        <v>2006</v>
      </c>
      <c r="F277" s="80" t="s">
        <v>566</v>
      </c>
      <c r="G277" s="80" t="s">
        <v>2045</v>
      </c>
      <c r="H277" s="80" t="s">
        <v>2046</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2049</v>
      </c>
      <c r="B278" s="80">
        <v>276</v>
      </c>
      <c r="C278" s="80">
        <v>4</v>
      </c>
      <c r="D278" s="80">
        <v>17</v>
      </c>
      <c r="E278" s="80">
        <v>2007</v>
      </c>
      <c r="F278" s="80" t="s">
        <v>567</v>
      </c>
      <c r="G278" s="80" t="s">
        <v>2045</v>
      </c>
      <c r="H278" s="80" t="s">
        <v>2046</v>
      </c>
      <c r="I278" s="177"/>
      <c r="J278" s="81">
        <v>779.02691178552743</v>
      </c>
      <c r="K278" s="81">
        <v>7.1998414902992209</v>
      </c>
      <c r="L278" s="81">
        <v>4.1559394221830974</v>
      </c>
      <c r="M278" s="81">
        <v>194.82767370034045</v>
      </c>
      <c r="N278" s="81">
        <v>237.17830005440166</v>
      </c>
      <c r="O278" s="81">
        <v>147.88659980266397</v>
      </c>
      <c r="P278" s="81">
        <v>68.039024792006842</v>
      </c>
      <c r="Q278" s="81">
        <v>11.495952669150665</v>
      </c>
      <c r="R278" s="81">
        <v>0</v>
      </c>
      <c r="S278" s="81">
        <v>31.020026728720001</v>
      </c>
      <c r="T278" s="82"/>
      <c r="U278" s="81">
        <v>22219118</v>
      </c>
      <c r="V278" s="81">
        <v>2968</v>
      </c>
      <c r="W278" s="81">
        <v>51</v>
      </c>
      <c r="X278" s="81">
        <v>43667</v>
      </c>
      <c r="Y278" s="81">
        <v>75707</v>
      </c>
      <c r="Z278" s="81">
        <v>73173</v>
      </c>
      <c r="AA278" s="81">
        <v>13324</v>
      </c>
      <c r="AB278" s="81">
        <v>184809</v>
      </c>
      <c r="AC278" s="81">
        <v>0</v>
      </c>
      <c r="AD278" s="81">
        <v>31.020026728720001</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2050</v>
      </c>
      <c r="B279" s="80">
        <v>277</v>
      </c>
      <c r="C279" s="80">
        <v>5</v>
      </c>
      <c r="D279" s="80">
        <v>17</v>
      </c>
      <c r="E279" s="80">
        <v>2008</v>
      </c>
      <c r="F279" s="80" t="s">
        <v>84</v>
      </c>
      <c r="G279" s="80" t="s">
        <v>2045</v>
      </c>
      <c r="H279" s="80" t="s">
        <v>2046</v>
      </c>
      <c r="I279" s="177"/>
      <c r="J279" s="81">
        <v>692.75432168940858</v>
      </c>
      <c r="K279" s="81">
        <v>5.6658092941941796</v>
      </c>
      <c r="L279" s="81">
        <v>3.6467472841527568</v>
      </c>
      <c r="M279" s="81">
        <v>219.93830958224521</v>
      </c>
      <c r="N279" s="81">
        <v>229.65468893603662</v>
      </c>
      <c r="O279" s="81">
        <v>143.33478972316783</v>
      </c>
      <c r="P279" s="81">
        <v>65.349935172422363</v>
      </c>
      <c r="Q279" s="81">
        <v>11.459367249598429</v>
      </c>
      <c r="R279" s="81">
        <v>0</v>
      </c>
      <c r="S279" s="81">
        <v>21.418304333029997</v>
      </c>
      <c r="T279" s="82"/>
      <c r="U279" s="81">
        <v>22825396</v>
      </c>
      <c r="V279" s="81">
        <v>2968</v>
      </c>
      <c r="W279" s="81">
        <v>51</v>
      </c>
      <c r="X279" s="81">
        <v>43667</v>
      </c>
      <c r="Y279" s="81">
        <v>77336</v>
      </c>
      <c r="Z279" s="81">
        <v>73410</v>
      </c>
      <c r="AA279" s="81">
        <v>12812</v>
      </c>
      <c r="AB279" s="81">
        <v>187248</v>
      </c>
      <c r="AC279" s="81">
        <v>0</v>
      </c>
      <c r="AD279" s="81">
        <v>21.418304333029997</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2051</v>
      </c>
      <c r="B280" s="80">
        <v>278</v>
      </c>
      <c r="C280" s="80">
        <v>6</v>
      </c>
      <c r="D280" s="80">
        <v>17</v>
      </c>
      <c r="E280" s="80">
        <v>2009</v>
      </c>
      <c r="F280" s="80" t="s">
        <v>85</v>
      </c>
      <c r="G280" s="80" t="s">
        <v>2045</v>
      </c>
      <c r="H280" s="80" t="s">
        <v>2046</v>
      </c>
      <c r="I280" s="177"/>
      <c r="J280" s="81">
        <v>722.14357157401355</v>
      </c>
      <c r="K280" s="81">
        <v>5.1208584018041572</v>
      </c>
      <c r="L280" s="81">
        <v>19.406435255015754</v>
      </c>
      <c r="M280" s="81">
        <v>209.54442495621171</v>
      </c>
      <c r="N280" s="81">
        <v>213.95720902571421</v>
      </c>
      <c r="O280" s="81">
        <v>146.27582066566919</v>
      </c>
      <c r="P280" s="81">
        <v>63.064623157264307</v>
      </c>
      <c r="Q280" s="81">
        <v>10.982276540583532</v>
      </c>
      <c r="R280" s="81">
        <v>0</v>
      </c>
      <c r="S280" s="81">
        <v>18.3645281061</v>
      </c>
      <c r="T280" s="82"/>
      <c r="U280" s="81">
        <v>20560561</v>
      </c>
      <c r="V280" s="81">
        <v>3448</v>
      </c>
      <c r="W280" s="81">
        <v>350</v>
      </c>
      <c r="X280" s="81">
        <v>47353</v>
      </c>
      <c r="Y280" s="81">
        <v>78195</v>
      </c>
      <c r="Z280" s="81">
        <v>73946</v>
      </c>
      <c r="AA280" s="81">
        <v>12693</v>
      </c>
      <c r="AB280" s="81">
        <v>188381</v>
      </c>
      <c r="AC280" s="81">
        <v>0</v>
      </c>
      <c r="AD280" s="81">
        <v>18.3645281061</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146.607</v>
      </c>
      <c r="BJ280" s="81">
        <v>0</v>
      </c>
      <c r="BK280" s="81">
        <v>27.37</v>
      </c>
      <c r="BL280" s="81">
        <v>0</v>
      </c>
      <c r="BM280" s="82"/>
      <c r="BN280" s="81">
        <v>0</v>
      </c>
      <c r="BO280" s="81">
        <v>0</v>
      </c>
      <c r="BP280" s="81">
        <v>18</v>
      </c>
      <c r="BQ280" s="81">
        <v>0</v>
      </c>
      <c r="BR280" s="81">
        <v>6</v>
      </c>
      <c r="BS280" s="81">
        <v>0</v>
      </c>
      <c r="BT280"/>
      <c r="BU280" s="80"/>
      <c r="BV280" s="80"/>
      <c r="BW280" s="80"/>
      <c r="BX280" s="80"/>
      <c r="BY280" s="80"/>
      <c r="BZ280" s="80"/>
      <c r="CA280" s="80"/>
      <c r="CB280" s="80"/>
      <c r="CC280" s="80"/>
    </row>
    <row r="281" spans="1:81">
      <c r="A281" s="80" t="s">
        <v>2052</v>
      </c>
      <c r="B281" s="80">
        <v>279</v>
      </c>
      <c r="C281" s="80">
        <v>7</v>
      </c>
      <c r="D281" s="80">
        <v>17</v>
      </c>
      <c r="E281" s="80">
        <v>2010</v>
      </c>
      <c r="F281" s="80" t="s">
        <v>86</v>
      </c>
      <c r="G281" s="80" t="s">
        <v>2045</v>
      </c>
      <c r="H281" s="80" t="s">
        <v>2046</v>
      </c>
      <c r="I281" s="177"/>
      <c r="J281" s="81">
        <v>753.56309713272879</v>
      </c>
      <c r="K281" s="81">
        <v>5.4574279674990116</v>
      </c>
      <c r="L281" s="81">
        <v>18.373171931724833</v>
      </c>
      <c r="M281" s="81">
        <v>209.16791815864747</v>
      </c>
      <c r="N281" s="81">
        <v>220.7283877545178</v>
      </c>
      <c r="O281" s="81">
        <v>146.34549896568345</v>
      </c>
      <c r="P281" s="81">
        <v>64.450612174645485</v>
      </c>
      <c r="Q281" s="81">
        <v>11.516036263317602</v>
      </c>
      <c r="R281" s="81">
        <v>0</v>
      </c>
      <c r="S281" s="81">
        <v>19.657915023000001</v>
      </c>
      <c r="T281" s="82"/>
      <c r="U281" s="81">
        <v>19469578</v>
      </c>
      <c r="V281" s="81">
        <v>3448</v>
      </c>
      <c r="W281" s="81">
        <v>350</v>
      </c>
      <c r="X281" s="81">
        <v>47353</v>
      </c>
      <c r="Y281" s="81">
        <v>78970</v>
      </c>
      <c r="Z281" s="81">
        <v>74325</v>
      </c>
      <c r="AA281" s="81">
        <v>12648</v>
      </c>
      <c r="AB281" s="81">
        <v>189280</v>
      </c>
      <c r="AC281" s="81">
        <v>0</v>
      </c>
      <c r="AD281" s="81">
        <v>19.657915023000001</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156.191</v>
      </c>
      <c r="BJ281" s="81">
        <v>0</v>
      </c>
      <c r="BK281" s="81">
        <v>25.751000000000001</v>
      </c>
      <c r="BL281" s="81">
        <v>0</v>
      </c>
      <c r="BM281" s="82"/>
      <c r="BN281" s="81">
        <v>0</v>
      </c>
      <c r="BO281" s="81">
        <v>0</v>
      </c>
      <c r="BP281" s="81">
        <v>19</v>
      </c>
      <c r="BQ281" s="81">
        <v>0</v>
      </c>
      <c r="BR281" s="81">
        <v>6</v>
      </c>
      <c r="BS281" s="81">
        <v>0</v>
      </c>
      <c r="BT281"/>
      <c r="BU281" s="80">
        <v>177.238</v>
      </c>
      <c r="BV281" s="80">
        <v>4.7039999999999997</v>
      </c>
      <c r="BW281" s="80">
        <v>0</v>
      </c>
      <c r="BX281" s="80">
        <v>0</v>
      </c>
      <c r="BY281" s="80">
        <v>0</v>
      </c>
      <c r="BZ281" s="80">
        <v>0</v>
      </c>
      <c r="CA281" s="80">
        <v>0</v>
      </c>
      <c r="CB281" s="80">
        <v>0</v>
      </c>
      <c r="CC281" s="80">
        <v>0</v>
      </c>
    </row>
    <row r="282" spans="1:81">
      <c r="A282" s="80" t="s">
        <v>2053</v>
      </c>
      <c r="B282" s="80">
        <v>280</v>
      </c>
      <c r="C282" s="80">
        <v>8</v>
      </c>
      <c r="D282" s="80">
        <v>17</v>
      </c>
      <c r="E282" s="80">
        <v>2011</v>
      </c>
      <c r="F282" s="80" t="s">
        <v>87</v>
      </c>
      <c r="G282" s="80" t="s">
        <v>2045</v>
      </c>
      <c r="H282" s="80" t="s">
        <v>2046</v>
      </c>
      <c r="I282" s="177"/>
      <c r="J282" s="81">
        <v>779.87083392104489</v>
      </c>
      <c r="K282" s="81">
        <v>8.6150757826288871</v>
      </c>
      <c r="L282" s="81">
        <v>17.912773985392064</v>
      </c>
      <c r="M282" s="81">
        <v>242.3314283465709</v>
      </c>
      <c r="N282" s="81">
        <v>233.60342041668989</v>
      </c>
      <c r="O282" s="81">
        <v>144.67523660639375</v>
      </c>
      <c r="P282" s="81">
        <v>62.726647060554086</v>
      </c>
      <c r="Q282" s="81">
        <v>13.269596659261349</v>
      </c>
      <c r="R282" s="81">
        <v>0</v>
      </c>
      <c r="S282" s="81">
        <v>33.756361504629993</v>
      </c>
      <c r="T282" s="82"/>
      <c r="U282" s="81">
        <v>21095046</v>
      </c>
      <c r="V282" s="81">
        <v>3448</v>
      </c>
      <c r="W282" s="81">
        <v>350</v>
      </c>
      <c r="X282" s="81">
        <v>47353</v>
      </c>
      <c r="Y282" s="81">
        <v>79537</v>
      </c>
      <c r="Z282" s="81">
        <v>75073</v>
      </c>
      <c r="AA282" s="81">
        <v>12676</v>
      </c>
      <c r="AB282" s="81">
        <v>189084</v>
      </c>
      <c r="AC282" s="81">
        <v>0</v>
      </c>
      <c r="AD282" s="81">
        <v>33.756361504629993</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164.017</v>
      </c>
      <c r="BJ282" s="81">
        <v>0</v>
      </c>
      <c r="BK282" s="81">
        <v>21.974</v>
      </c>
      <c r="BL282" s="81">
        <v>0</v>
      </c>
      <c r="BM282" s="82"/>
      <c r="BN282" s="81">
        <v>0</v>
      </c>
      <c r="BO282" s="81">
        <v>0</v>
      </c>
      <c r="BP282" s="81">
        <v>21</v>
      </c>
      <c r="BQ282" s="81">
        <v>0</v>
      </c>
      <c r="BR282" s="81">
        <v>6</v>
      </c>
      <c r="BS282" s="81">
        <v>0</v>
      </c>
      <c r="BT282"/>
      <c r="BU282" s="80">
        <v>181.15299999999999</v>
      </c>
      <c r="BV282" s="80">
        <v>4.8380000000000001</v>
      </c>
      <c r="BW282" s="80">
        <v>0</v>
      </c>
      <c r="BX282" s="80">
        <v>0</v>
      </c>
      <c r="BY282" s="80">
        <v>0</v>
      </c>
      <c r="BZ282" s="80">
        <v>0</v>
      </c>
      <c r="CA282" s="80">
        <v>0</v>
      </c>
      <c r="CB282" s="80">
        <v>0</v>
      </c>
      <c r="CC282" s="80">
        <v>0</v>
      </c>
    </row>
    <row r="283" spans="1:81">
      <c r="A283" s="80" t="s">
        <v>2054</v>
      </c>
      <c r="B283" s="80">
        <v>281</v>
      </c>
      <c r="C283" s="80">
        <v>9</v>
      </c>
      <c r="D283" s="80">
        <v>17</v>
      </c>
      <c r="E283" s="80">
        <v>2012</v>
      </c>
      <c r="F283" s="80" t="s">
        <v>88</v>
      </c>
      <c r="G283" s="80" t="s">
        <v>2045</v>
      </c>
      <c r="H283" s="80" t="s">
        <v>2046</v>
      </c>
      <c r="I283" s="177"/>
      <c r="J283" s="81">
        <v>745.42948535859114</v>
      </c>
      <c r="K283" s="81">
        <v>8.547655072479591</v>
      </c>
      <c r="L283" s="81">
        <v>17.9842592528843</v>
      </c>
      <c r="M283" s="81">
        <v>270.80605190028865</v>
      </c>
      <c r="N283" s="81">
        <v>264.53420555588929</v>
      </c>
      <c r="O283" s="81">
        <v>144.91528432371075</v>
      </c>
      <c r="P283" s="81">
        <v>63.123351048528505</v>
      </c>
      <c r="Q283" s="81">
        <v>14.711946993101542</v>
      </c>
      <c r="R283" s="81">
        <v>0</v>
      </c>
      <c r="S283" s="81">
        <v>28.635513287911998</v>
      </c>
      <c r="T283" s="82"/>
      <c r="U283" s="81">
        <v>20260424</v>
      </c>
      <c r="V283" s="81">
        <v>3448</v>
      </c>
      <c r="W283" s="81">
        <v>350</v>
      </c>
      <c r="X283" s="81">
        <v>47353</v>
      </c>
      <c r="Y283" s="81">
        <v>81930</v>
      </c>
      <c r="Z283" s="81">
        <v>75794</v>
      </c>
      <c r="AA283" s="81">
        <v>12684</v>
      </c>
      <c r="AB283" s="81">
        <v>192951</v>
      </c>
      <c r="AC283" s="81">
        <v>0</v>
      </c>
      <c r="AD283" s="81">
        <v>28.635513287911998</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168.64500000000001</v>
      </c>
      <c r="BJ283" s="81">
        <v>0</v>
      </c>
      <c r="BK283" s="81">
        <v>26.638000000000002</v>
      </c>
      <c r="BL283" s="81">
        <v>0</v>
      </c>
      <c r="BM283" s="82"/>
      <c r="BN283" s="81">
        <v>0</v>
      </c>
      <c r="BO283" s="81">
        <v>0</v>
      </c>
      <c r="BP283" s="81">
        <v>22</v>
      </c>
      <c r="BQ283" s="81">
        <v>0</v>
      </c>
      <c r="BR283" s="81">
        <v>6</v>
      </c>
      <c r="BS283" s="81">
        <v>0</v>
      </c>
      <c r="BT283"/>
      <c r="BU283" s="80">
        <v>191.67599999999999</v>
      </c>
      <c r="BV283" s="80">
        <v>3.6070000000000002</v>
      </c>
      <c r="BW283" s="80">
        <v>0</v>
      </c>
      <c r="BX283" s="80">
        <v>0</v>
      </c>
      <c r="BY283" s="80">
        <v>0</v>
      </c>
      <c r="BZ283" s="80">
        <v>0</v>
      </c>
      <c r="CA283" s="80">
        <v>0</v>
      </c>
      <c r="CB283" s="80">
        <v>0</v>
      </c>
      <c r="CC283" s="80">
        <v>0</v>
      </c>
    </row>
    <row r="284" spans="1:81">
      <c r="A284" s="80" t="s">
        <v>2055</v>
      </c>
      <c r="B284" s="80">
        <v>282</v>
      </c>
      <c r="C284" s="80">
        <v>10</v>
      </c>
      <c r="D284" s="80">
        <v>17</v>
      </c>
      <c r="E284" s="80">
        <v>2013</v>
      </c>
      <c r="F284" s="80" t="s">
        <v>89</v>
      </c>
      <c r="G284" s="80" t="s">
        <v>2045</v>
      </c>
      <c r="H284" s="80" t="s">
        <v>2046</v>
      </c>
      <c r="I284" s="177"/>
      <c r="J284" s="81">
        <v>815.06718344652586</v>
      </c>
      <c r="K284" s="81">
        <v>7.6184145144927085</v>
      </c>
      <c r="L284" s="81">
        <v>17.988826107079113</v>
      </c>
      <c r="M284" s="81">
        <v>268.50056776606431</v>
      </c>
      <c r="N284" s="81">
        <v>279.29114660241208</v>
      </c>
      <c r="O284" s="81">
        <v>140.39446343529966</v>
      </c>
      <c r="P284" s="81">
        <v>63.116420225078031</v>
      </c>
      <c r="Q284" s="81">
        <v>14.954116824674315</v>
      </c>
      <c r="R284" s="81">
        <v>0</v>
      </c>
      <c r="S284" s="81">
        <v>27.680345934422004</v>
      </c>
      <c r="T284" s="82"/>
      <c r="U284" s="81">
        <v>21579621</v>
      </c>
      <c r="V284" s="81">
        <v>3448</v>
      </c>
      <c r="W284" s="81">
        <v>350</v>
      </c>
      <c r="X284" s="81">
        <v>47353</v>
      </c>
      <c r="Y284" s="81">
        <v>82304</v>
      </c>
      <c r="Z284" s="81">
        <v>76708</v>
      </c>
      <c r="AA284" s="81">
        <v>12635</v>
      </c>
      <c r="AB284" s="81">
        <v>193315</v>
      </c>
      <c r="AC284" s="81">
        <v>0</v>
      </c>
      <c r="AD284" s="81">
        <v>27.680345934422004</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166.31100000000001</v>
      </c>
      <c r="BJ284" s="81">
        <v>0</v>
      </c>
      <c r="BK284" s="81">
        <v>28.93</v>
      </c>
      <c r="BL284" s="81">
        <v>0</v>
      </c>
      <c r="BM284" s="82"/>
      <c r="BN284" s="81">
        <v>0</v>
      </c>
      <c r="BO284" s="81">
        <v>0</v>
      </c>
      <c r="BP284" s="81">
        <v>20</v>
      </c>
      <c r="BQ284" s="81">
        <v>0</v>
      </c>
      <c r="BR284" s="81">
        <v>6</v>
      </c>
      <c r="BS284" s="81">
        <v>0</v>
      </c>
      <c r="BT284"/>
      <c r="BU284" s="80">
        <v>191.93199999999999</v>
      </c>
      <c r="BV284" s="80">
        <v>3.3090000000000002</v>
      </c>
      <c r="BW284" s="80">
        <v>0</v>
      </c>
      <c r="BX284" s="80">
        <v>0</v>
      </c>
      <c r="BY284" s="80">
        <v>0</v>
      </c>
      <c r="BZ284" s="80">
        <v>0</v>
      </c>
      <c r="CA284" s="80">
        <v>0</v>
      </c>
      <c r="CB284" s="80">
        <v>0</v>
      </c>
      <c r="CC284" s="80">
        <v>0</v>
      </c>
    </row>
    <row r="285" spans="1:81">
      <c r="A285" s="80" t="s">
        <v>2056</v>
      </c>
      <c r="B285" s="80">
        <v>283</v>
      </c>
      <c r="C285" s="80">
        <v>11</v>
      </c>
      <c r="D285" s="80">
        <v>17</v>
      </c>
      <c r="E285" s="80">
        <v>2014</v>
      </c>
      <c r="F285" s="80" t="s">
        <v>90</v>
      </c>
      <c r="G285" s="80" t="s">
        <v>2045</v>
      </c>
      <c r="H285" s="80" t="s">
        <v>2046</v>
      </c>
      <c r="I285" s="177"/>
      <c r="J285" s="81">
        <v>781.28585777904436</v>
      </c>
      <c r="K285" s="81">
        <v>7.7059550261541938</v>
      </c>
      <c r="L285" s="81">
        <v>8.2521501617540931</v>
      </c>
      <c r="M285" s="81">
        <v>266.24254077105235</v>
      </c>
      <c r="N285" s="81">
        <v>232.45707713132236</v>
      </c>
      <c r="O285" s="81">
        <v>134.34921561197348</v>
      </c>
      <c r="P285" s="81">
        <v>63.459758118290864</v>
      </c>
      <c r="Q285" s="81">
        <v>14.406136588169661</v>
      </c>
      <c r="R285" s="81">
        <v>0</v>
      </c>
      <c r="S285" s="81">
        <v>20.678780192940003</v>
      </c>
      <c r="T285" s="82"/>
      <c r="U285" s="81">
        <v>22771249</v>
      </c>
      <c r="V285" s="81">
        <v>3223</v>
      </c>
      <c r="W285" s="81">
        <v>144</v>
      </c>
      <c r="X285" s="81">
        <v>51057</v>
      </c>
      <c r="Y285" s="81">
        <v>83267</v>
      </c>
      <c r="Z285" s="81">
        <v>77311</v>
      </c>
      <c r="AA285" s="81">
        <v>12638</v>
      </c>
      <c r="AB285" s="81">
        <v>194101</v>
      </c>
      <c r="AC285" s="81">
        <v>0</v>
      </c>
      <c r="AD285" s="81">
        <v>20.678780192940003</v>
      </c>
      <c r="AE285" s="82"/>
      <c r="AF285" s="81">
        <v>245748802.7262392</v>
      </c>
      <c r="AG285" s="81">
        <v>7426928.143994919</v>
      </c>
      <c r="AH285" s="81">
        <v>2051197.7705779881</v>
      </c>
      <c r="AI285" s="81">
        <v>370172673.60090423</v>
      </c>
      <c r="AJ285" s="81">
        <v>320022137.75120348</v>
      </c>
      <c r="AK285" s="81">
        <v>0</v>
      </c>
      <c r="AL285" s="81">
        <v>0</v>
      </c>
      <c r="AM285" s="81">
        <v>26647166.807031587</v>
      </c>
      <c r="AN285" s="81">
        <v>0</v>
      </c>
      <c r="AO285" s="81">
        <v>0</v>
      </c>
      <c r="AP285" s="82"/>
      <c r="AQ285" s="81">
        <v>2510</v>
      </c>
      <c r="AR285" s="81">
        <v>145</v>
      </c>
      <c r="AS285" s="81">
        <v>0</v>
      </c>
      <c r="AT285" s="81">
        <v>0</v>
      </c>
      <c r="AU285" s="81">
        <v>0</v>
      </c>
      <c r="AV285" s="81">
        <v>0</v>
      </c>
      <c r="AW285" s="81" t="s">
        <v>564</v>
      </c>
      <c r="AX285" s="82"/>
      <c r="AY285" s="81">
        <v>9025.9</v>
      </c>
      <c r="AZ285" s="81">
        <v>4158.6000000000004</v>
      </c>
      <c r="BA285" s="81">
        <v>0</v>
      </c>
      <c r="BB285" s="81">
        <v>0</v>
      </c>
      <c r="BC285" s="81">
        <v>0</v>
      </c>
      <c r="BD285" s="81">
        <v>0</v>
      </c>
      <c r="BE285" s="81" t="s">
        <v>564</v>
      </c>
      <c r="BF285" s="82"/>
      <c r="BG285" s="81">
        <v>0</v>
      </c>
      <c r="BH285" s="81">
        <v>0</v>
      </c>
      <c r="BI285" s="81">
        <v>167.35</v>
      </c>
      <c r="BJ285" s="81">
        <v>0</v>
      </c>
      <c r="BK285" s="81">
        <v>30.792999999999999</v>
      </c>
      <c r="BL285" s="81">
        <v>0</v>
      </c>
      <c r="BM285" s="82"/>
      <c r="BN285" s="81">
        <v>0</v>
      </c>
      <c r="BO285" s="81">
        <v>0</v>
      </c>
      <c r="BP285" s="81">
        <v>20</v>
      </c>
      <c r="BQ285" s="81">
        <v>0</v>
      </c>
      <c r="BR285" s="81">
        <v>7</v>
      </c>
      <c r="BS285" s="81">
        <v>0</v>
      </c>
      <c r="BT285"/>
      <c r="BU285" s="80">
        <v>194.83799999999999</v>
      </c>
      <c r="BV285" s="80">
        <v>3.3050000000000002</v>
      </c>
      <c r="BW285" s="80">
        <v>0</v>
      </c>
      <c r="BX285" s="80">
        <v>0</v>
      </c>
      <c r="BY285" s="80">
        <v>0</v>
      </c>
      <c r="BZ285" s="80">
        <v>0</v>
      </c>
      <c r="CA285" s="80">
        <v>0</v>
      </c>
      <c r="CB285" s="80">
        <v>0</v>
      </c>
      <c r="CC285" s="80">
        <v>0</v>
      </c>
    </row>
    <row r="286" spans="1:81">
      <c r="A286" s="80" t="s">
        <v>2057</v>
      </c>
      <c r="B286" s="80">
        <v>284</v>
      </c>
      <c r="C286" s="80">
        <v>12</v>
      </c>
      <c r="D286" s="80">
        <v>17</v>
      </c>
      <c r="E286" s="80">
        <v>2015</v>
      </c>
      <c r="F286" s="80" t="s">
        <v>91</v>
      </c>
      <c r="G286" s="80" t="s">
        <v>2045</v>
      </c>
      <c r="H286" s="80" t="s">
        <v>2046</v>
      </c>
      <c r="I286" s="177"/>
      <c r="J286" s="81">
        <v>869.9363786734657</v>
      </c>
      <c r="K286" s="81">
        <v>7.6526537552614871</v>
      </c>
      <c r="L286" s="81">
        <v>8.6682002498453485</v>
      </c>
      <c r="M286" s="81">
        <v>270.49285242244065</v>
      </c>
      <c r="N286" s="81">
        <v>219.33002752156085</v>
      </c>
      <c r="O286" s="81">
        <v>134.20485402231932</v>
      </c>
      <c r="P286" s="81">
        <v>64.04237068414713</v>
      </c>
      <c r="Q286" s="81">
        <v>14.180781384680191</v>
      </c>
      <c r="R286" s="81">
        <v>0</v>
      </c>
      <c r="S286" s="81">
        <v>31.524968573492</v>
      </c>
      <c r="T286" s="82"/>
      <c r="U286" s="81">
        <v>25068059</v>
      </c>
      <c r="V286" s="81">
        <v>3223</v>
      </c>
      <c r="W286" s="81">
        <v>144</v>
      </c>
      <c r="X286" s="81">
        <v>51057</v>
      </c>
      <c r="Y286" s="81">
        <v>84530</v>
      </c>
      <c r="Z286" s="81">
        <v>77972</v>
      </c>
      <c r="AA286" s="81">
        <v>12744</v>
      </c>
      <c r="AB286" s="81">
        <v>195173</v>
      </c>
      <c r="AC286" s="81">
        <v>0</v>
      </c>
      <c r="AD286" s="81">
        <v>31.524968573492</v>
      </c>
      <c r="AE286" s="82"/>
      <c r="AF286" s="81">
        <v>269230963.42430717</v>
      </c>
      <c r="AG286" s="81">
        <v>6585449.9151892737</v>
      </c>
      <c r="AH286" s="81">
        <v>1811417.1941197247</v>
      </c>
      <c r="AI286" s="81">
        <v>383781865.19912195</v>
      </c>
      <c r="AJ286" s="81">
        <v>294348212.41539085</v>
      </c>
      <c r="AK286" s="81">
        <v>0</v>
      </c>
      <c r="AL286" s="81">
        <v>0</v>
      </c>
      <c r="AM286" s="81">
        <v>26747640.930057649</v>
      </c>
      <c r="AN286" s="81">
        <v>0</v>
      </c>
      <c r="AO286" s="81">
        <v>0</v>
      </c>
      <c r="AP286" s="82"/>
      <c r="AQ286" s="81">
        <v>2759</v>
      </c>
      <c r="AR286" s="81">
        <v>233</v>
      </c>
      <c r="AS286" s="81">
        <v>0</v>
      </c>
      <c r="AT286" s="81">
        <v>0</v>
      </c>
      <c r="AU286" s="81">
        <v>0</v>
      </c>
      <c r="AV286" s="81">
        <v>0</v>
      </c>
      <c r="AW286" s="81" t="s">
        <v>564</v>
      </c>
      <c r="AX286" s="82"/>
      <c r="AY286" s="81">
        <v>10087.4</v>
      </c>
      <c r="AZ286" s="81">
        <v>8798.9</v>
      </c>
      <c r="BA286" s="81">
        <v>0</v>
      </c>
      <c r="BB286" s="81">
        <v>0</v>
      </c>
      <c r="BC286" s="81">
        <v>0</v>
      </c>
      <c r="BD286" s="81">
        <v>0</v>
      </c>
      <c r="BE286" s="81" t="s">
        <v>564</v>
      </c>
      <c r="BF286" s="82"/>
      <c r="BG286" s="81">
        <v>0</v>
      </c>
      <c r="BH286" s="81">
        <v>0</v>
      </c>
      <c r="BI286" s="81">
        <v>175.56299999999999</v>
      </c>
      <c r="BJ286" s="81">
        <v>0</v>
      </c>
      <c r="BK286" s="81">
        <v>30.692999999999998</v>
      </c>
      <c r="BL286" s="81">
        <v>0</v>
      </c>
      <c r="BM286" s="82"/>
      <c r="BN286" s="81">
        <v>0</v>
      </c>
      <c r="BO286" s="81">
        <v>0</v>
      </c>
      <c r="BP286" s="81">
        <v>22</v>
      </c>
      <c r="BQ286" s="81">
        <v>0</v>
      </c>
      <c r="BR286" s="81">
        <v>7</v>
      </c>
      <c r="BS286" s="81">
        <v>0</v>
      </c>
      <c r="BT286"/>
      <c r="BU286" s="80">
        <v>202.834</v>
      </c>
      <c r="BV286" s="80">
        <v>3.4220000000000002</v>
      </c>
      <c r="BW286" s="80">
        <v>0</v>
      </c>
      <c r="BX286" s="80">
        <v>0</v>
      </c>
      <c r="BY286" s="80">
        <v>0</v>
      </c>
      <c r="BZ286" s="80">
        <v>0</v>
      </c>
      <c r="CA286" s="80">
        <v>0</v>
      </c>
      <c r="CB286" s="80">
        <v>0</v>
      </c>
      <c r="CC286" s="80">
        <v>0</v>
      </c>
    </row>
    <row r="287" spans="1:81">
      <c r="A287" s="80" t="s">
        <v>2058</v>
      </c>
      <c r="B287" s="80">
        <v>285</v>
      </c>
      <c r="C287" s="80">
        <v>13</v>
      </c>
      <c r="D287" s="80">
        <v>17</v>
      </c>
      <c r="E287" s="80">
        <v>2016</v>
      </c>
      <c r="F287" s="80" t="s">
        <v>92</v>
      </c>
      <c r="G287" s="80" t="s">
        <v>2045</v>
      </c>
      <c r="H287" s="80" t="s">
        <v>2046</v>
      </c>
      <c r="I287" s="177"/>
      <c r="J287" s="81">
        <v>931.33825714466207</v>
      </c>
      <c r="K287" s="81">
        <v>7.3749011480212241</v>
      </c>
      <c r="L287" s="81">
        <v>10.08264674309773</v>
      </c>
      <c r="M287" s="81">
        <v>232.63046346616466</v>
      </c>
      <c r="N287" s="81">
        <v>232.45209782066084</v>
      </c>
      <c r="O287" s="81">
        <v>133.86566592072811</v>
      </c>
      <c r="P287" s="81">
        <v>64.057389978656516</v>
      </c>
      <c r="Q287" s="81">
        <v>13.839145112989954</v>
      </c>
      <c r="R287" s="81">
        <v>0</v>
      </c>
      <c r="S287" s="81">
        <v>22.308633385493003</v>
      </c>
      <c r="T287" s="82"/>
      <c r="U287" s="81">
        <v>25355328</v>
      </c>
      <c r="V287" s="81">
        <v>3223</v>
      </c>
      <c r="W287" s="81">
        <v>144</v>
      </c>
      <c r="X287" s="81">
        <v>51057</v>
      </c>
      <c r="Y287" s="81">
        <v>85481</v>
      </c>
      <c r="Z287" s="81">
        <v>78731</v>
      </c>
      <c r="AA287" s="81">
        <v>13184</v>
      </c>
      <c r="AB287" s="81">
        <v>195933</v>
      </c>
      <c r="AC287" s="81">
        <v>0</v>
      </c>
      <c r="AD287" s="81">
        <v>22.308633385493</v>
      </c>
      <c r="AE287" s="82"/>
      <c r="AF287" s="81">
        <v>299119216.18507189</v>
      </c>
      <c r="AG287" s="81">
        <v>6274894.5474541709</v>
      </c>
      <c r="AH287" s="81">
        <v>1667999.710102207</v>
      </c>
      <c r="AI287" s="81">
        <v>357129596.49591619</v>
      </c>
      <c r="AJ287" s="81">
        <v>316380590.19929558</v>
      </c>
      <c r="AK287" s="81">
        <v>0</v>
      </c>
      <c r="AL287" s="81">
        <v>0</v>
      </c>
      <c r="AM287" s="81">
        <v>26872656.952594489</v>
      </c>
      <c r="AN287" s="81">
        <v>0</v>
      </c>
      <c r="AO287" s="81">
        <v>0</v>
      </c>
      <c r="AP287" s="82"/>
      <c r="AQ287" s="81">
        <v>2992</v>
      </c>
      <c r="AR287" s="81">
        <v>265</v>
      </c>
      <c r="AS287" s="81">
        <v>0</v>
      </c>
      <c r="AT287" s="81">
        <v>0</v>
      </c>
      <c r="AU287" s="81">
        <v>0</v>
      </c>
      <c r="AV287" s="81">
        <v>0</v>
      </c>
      <c r="AW287" s="81" t="s">
        <v>564</v>
      </c>
      <c r="AX287" s="82"/>
      <c r="AY287" s="81">
        <v>11183.1</v>
      </c>
      <c r="AZ287" s="81">
        <v>9730.0999999999985</v>
      </c>
      <c r="BA287" s="81">
        <v>0</v>
      </c>
      <c r="BB287" s="81">
        <v>0</v>
      </c>
      <c r="BC287" s="81">
        <v>0</v>
      </c>
      <c r="BD287" s="81">
        <v>0</v>
      </c>
      <c r="BE287" s="81" t="s">
        <v>564</v>
      </c>
      <c r="BF287" s="82"/>
      <c r="BG287" s="81">
        <v>0</v>
      </c>
      <c r="BH287" s="81">
        <v>0</v>
      </c>
      <c r="BI287" s="81">
        <v>167.738</v>
      </c>
      <c r="BJ287" s="81">
        <v>0</v>
      </c>
      <c r="BK287" s="81">
        <v>33.155999999999999</v>
      </c>
      <c r="BL287" s="81">
        <v>0</v>
      </c>
      <c r="BM287" s="82"/>
      <c r="BN287" s="81">
        <v>0</v>
      </c>
      <c r="BO287" s="81">
        <v>0</v>
      </c>
      <c r="BP287" s="81">
        <v>22</v>
      </c>
      <c r="BQ287" s="81">
        <v>0</v>
      </c>
      <c r="BR287" s="81">
        <v>8</v>
      </c>
      <c r="BS287" s="81">
        <v>0</v>
      </c>
      <c r="BT287"/>
      <c r="BU287" s="80">
        <v>197.62299999999999</v>
      </c>
      <c r="BV287" s="80">
        <v>3.2709999999999999</v>
      </c>
      <c r="BW287" s="80">
        <v>0</v>
      </c>
      <c r="BX287" s="80">
        <v>0</v>
      </c>
      <c r="BY287" s="80">
        <v>0</v>
      </c>
      <c r="BZ287" s="80">
        <v>0</v>
      </c>
      <c r="CA287" s="80">
        <v>0</v>
      </c>
      <c r="CB287" s="80">
        <v>0</v>
      </c>
      <c r="CC287" s="80">
        <v>0</v>
      </c>
    </row>
    <row r="288" spans="1:81">
      <c r="A288" s="80" t="s">
        <v>2059</v>
      </c>
      <c r="B288" s="80">
        <v>286</v>
      </c>
      <c r="C288" s="80">
        <v>14</v>
      </c>
      <c r="D288" s="80">
        <v>17</v>
      </c>
      <c r="E288" s="80">
        <v>2017</v>
      </c>
      <c r="F288" s="80" t="s">
        <v>71</v>
      </c>
      <c r="G288" s="80" t="s">
        <v>2045</v>
      </c>
      <c r="H288" s="80" t="s">
        <v>2046</v>
      </c>
      <c r="I288" s="177"/>
      <c r="J288" s="81">
        <v>895.77467757772399</v>
      </c>
      <c r="K288" s="81">
        <v>7.3820743220987621</v>
      </c>
      <c r="L288" s="81">
        <v>9.2485098057159121</v>
      </c>
      <c r="M288" s="81">
        <v>236.03042959001539</v>
      </c>
      <c r="N288" s="81">
        <v>262.10155398390935</v>
      </c>
      <c r="O288" s="81">
        <v>133.12136018052954</v>
      </c>
      <c r="P288" s="81">
        <v>64.115091879106203</v>
      </c>
      <c r="Q288" s="81">
        <v>13.501127839251172</v>
      </c>
      <c r="R288" s="81">
        <v>0</v>
      </c>
      <c r="S288" s="81">
        <v>26.795134417009798</v>
      </c>
      <c r="T288" s="82"/>
      <c r="U288" s="81">
        <v>25980449</v>
      </c>
      <c r="V288" s="81">
        <v>3223</v>
      </c>
      <c r="W288" s="81">
        <v>144</v>
      </c>
      <c r="X288" s="81">
        <v>51057</v>
      </c>
      <c r="Y288" s="81">
        <v>87116</v>
      </c>
      <c r="Z288" s="81">
        <v>79592</v>
      </c>
      <c r="AA288" s="81">
        <v>13280</v>
      </c>
      <c r="AB288" s="81">
        <v>197672</v>
      </c>
      <c r="AC288" s="81">
        <v>0</v>
      </c>
      <c r="AD288" s="81">
        <v>26.795134417009798</v>
      </c>
      <c r="AE288" s="82"/>
      <c r="AF288" s="81">
        <v>287365080.35673219</v>
      </c>
      <c r="AG288" s="81">
        <v>6340820.2111001117</v>
      </c>
      <c r="AH288" s="81">
        <v>2051013.1286182641</v>
      </c>
      <c r="AI288" s="81">
        <v>379834689.59928602</v>
      </c>
      <c r="AJ288" s="81">
        <v>364573541.45578909</v>
      </c>
      <c r="AK288" s="81">
        <v>0</v>
      </c>
      <c r="AL288" s="81">
        <v>0</v>
      </c>
      <c r="AM288" s="81">
        <v>27153586.333381418</v>
      </c>
      <c r="AN288" s="81">
        <v>0</v>
      </c>
      <c r="AO288" s="81">
        <v>0</v>
      </c>
      <c r="AP288" s="82"/>
      <c r="AQ288" s="81">
        <v>3249</v>
      </c>
      <c r="AR288" s="81">
        <v>285</v>
      </c>
      <c r="AS288" s="81">
        <v>0</v>
      </c>
      <c r="AT288" s="81">
        <v>0</v>
      </c>
      <c r="AU288" s="81">
        <v>0</v>
      </c>
      <c r="AV288" s="81">
        <v>0</v>
      </c>
      <c r="AW288" s="81" t="s">
        <v>564</v>
      </c>
      <c r="AX288" s="82"/>
      <c r="AY288" s="81">
        <v>12402.5</v>
      </c>
      <c r="AZ288" s="81">
        <v>10133.4</v>
      </c>
      <c r="BA288" s="81">
        <v>0</v>
      </c>
      <c r="BB288" s="81">
        <v>0</v>
      </c>
      <c r="BC288" s="81">
        <v>0</v>
      </c>
      <c r="BD288" s="81">
        <v>0</v>
      </c>
      <c r="BE288" s="81" t="s">
        <v>564</v>
      </c>
      <c r="BF288" s="82"/>
      <c r="BG288" s="81">
        <v>0</v>
      </c>
      <c r="BH288" s="81">
        <v>0</v>
      </c>
      <c r="BI288" s="81">
        <v>160.59</v>
      </c>
      <c r="BJ288" s="81">
        <v>0</v>
      </c>
      <c r="BK288" s="81">
        <v>54.31</v>
      </c>
      <c r="BL288" s="81">
        <v>0</v>
      </c>
      <c r="BM288" s="82"/>
      <c r="BN288" s="81">
        <v>0</v>
      </c>
      <c r="BO288" s="81">
        <v>0</v>
      </c>
      <c r="BP288" s="81">
        <v>21</v>
      </c>
      <c r="BQ288" s="81">
        <v>0</v>
      </c>
      <c r="BR288" s="81">
        <v>7</v>
      </c>
      <c r="BS288" s="81">
        <v>0</v>
      </c>
      <c r="BT288"/>
      <c r="BU288" s="80">
        <v>187.72200000000001</v>
      </c>
      <c r="BV288" s="80">
        <v>27.178000000000001</v>
      </c>
      <c r="BW288" s="80">
        <v>0</v>
      </c>
      <c r="BX288" s="80">
        <v>0</v>
      </c>
      <c r="BY288" s="80">
        <v>0</v>
      </c>
      <c r="BZ288" s="80">
        <v>0</v>
      </c>
      <c r="CA288" s="80">
        <v>0</v>
      </c>
      <c r="CB288" s="80">
        <v>0</v>
      </c>
      <c r="CC288" s="80">
        <v>0</v>
      </c>
    </row>
    <row r="289" spans="1:81">
      <c r="A289" s="80" t="s">
        <v>2060</v>
      </c>
      <c r="B289" s="80">
        <v>287</v>
      </c>
      <c r="C289" s="80">
        <v>15</v>
      </c>
      <c r="D289" s="80">
        <v>17</v>
      </c>
      <c r="E289" s="80">
        <v>2018</v>
      </c>
      <c r="F289" s="80" t="s">
        <v>93</v>
      </c>
      <c r="G289" s="80" t="s">
        <v>2045</v>
      </c>
      <c r="H289" s="80" t="s">
        <v>2046</v>
      </c>
      <c r="I289" s="177"/>
      <c r="J289" s="81">
        <v>871.44689073609766</v>
      </c>
      <c r="K289" s="81">
        <v>6.9705709598940642</v>
      </c>
      <c r="L289" s="81">
        <v>8.6491667034036936</v>
      </c>
      <c r="M289" s="81">
        <v>240.81169049873378</v>
      </c>
      <c r="N289" s="81">
        <v>223.03974536929974</v>
      </c>
      <c r="O289" s="81">
        <v>131.75267555666179</v>
      </c>
      <c r="P289" s="81">
        <v>64.499770462420372</v>
      </c>
      <c r="Q289" s="81">
        <v>12.603533452103814</v>
      </c>
      <c r="R289" s="81">
        <v>0</v>
      </c>
      <c r="S289" s="81">
        <v>32.475213946538496</v>
      </c>
      <c r="T289" s="82"/>
      <c r="U289" s="81">
        <v>28039080</v>
      </c>
      <c r="V289" s="81">
        <v>3223</v>
      </c>
      <c r="W289" s="81">
        <v>144</v>
      </c>
      <c r="X289" s="81">
        <v>51057</v>
      </c>
      <c r="Y289" s="81">
        <v>88527</v>
      </c>
      <c r="Z289" s="81">
        <v>80282</v>
      </c>
      <c r="AA289" s="81">
        <v>13494</v>
      </c>
      <c r="AB289" s="81">
        <v>198858</v>
      </c>
      <c r="AC289" s="81">
        <v>0</v>
      </c>
      <c r="AD289" s="81">
        <v>32.475213946538503</v>
      </c>
      <c r="AE289" s="82"/>
      <c r="AF289" s="81">
        <v>288655300.30945319</v>
      </c>
      <c r="AG289" s="81">
        <v>5781792.135560628</v>
      </c>
      <c r="AH289" s="81">
        <v>1936959.3530233791</v>
      </c>
      <c r="AI289" s="81">
        <v>378829666.68921947</v>
      </c>
      <c r="AJ289" s="81">
        <v>326560382.54019302</v>
      </c>
      <c r="AK289" s="81">
        <v>0</v>
      </c>
      <c r="AL289" s="81">
        <v>0</v>
      </c>
      <c r="AM289" s="81">
        <v>27373024.573897071</v>
      </c>
      <c r="AN289" s="81">
        <v>0</v>
      </c>
      <c r="AO289" s="81">
        <v>0</v>
      </c>
      <c r="AP289" s="82"/>
      <c r="AQ289" s="81">
        <v>3515</v>
      </c>
      <c r="AR289" s="81">
        <v>314</v>
      </c>
      <c r="AS289" s="81">
        <v>0</v>
      </c>
      <c r="AT289" s="81">
        <v>0</v>
      </c>
      <c r="AU289" s="81">
        <v>0</v>
      </c>
      <c r="AV289" s="81">
        <v>0</v>
      </c>
      <c r="AW289" s="81" t="s">
        <v>564</v>
      </c>
      <c r="AX289" s="82"/>
      <c r="AY289" s="81">
        <v>13689.6</v>
      </c>
      <c r="AZ289" s="81">
        <v>10897.8</v>
      </c>
      <c r="BA289" s="81">
        <v>0</v>
      </c>
      <c r="BB289" s="81">
        <v>0</v>
      </c>
      <c r="BC289" s="81">
        <v>0</v>
      </c>
      <c r="BD289" s="81">
        <v>0</v>
      </c>
      <c r="BE289" s="81" t="s">
        <v>564</v>
      </c>
      <c r="BF289" s="82"/>
      <c r="BG289" s="81">
        <v>0</v>
      </c>
      <c r="BH289" s="81">
        <v>0</v>
      </c>
      <c r="BI289" s="81">
        <v>161.64500000000001</v>
      </c>
      <c r="BJ289" s="81">
        <v>0</v>
      </c>
      <c r="BK289" s="81">
        <v>59.822000000000003</v>
      </c>
      <c r="BL289" s="81">
        <v>0</v>
      </c>
      <c r="BM289" s="82"/>
      <c r="BN289" s="81">
        <v>0</v>
      </c>
      <c r="BO289" s="81">
        <v>0</v>
      </c>
      <c r="BP289" s="81">
        <v>21</v>
      </c>
      <c r="BQ289" s="81">
        <v>0</v>
      </c>
      <c r="BR289" s="81">
        <v>7</v>
      </c>
      <c r="BS289" s="81">
        <v>0</v>
      </c>
      <c r="BT289"/>
      <c r="BU289" s="80">
        <v>188.89500000000001</v>
      </c>
      <c r="BV289" s="80">
        <v>32.572000000000003</v>
      </c>
      <c r="BW289" s="80">
        <v>0</v>
      </c>
      <c r="BX289" s="80">
        <v>0</v>
      </c>
      <c r="BY289" s="80">
        <v>0</v>
      </c>
      <c r="BZ289" s="80">
        <v>0</v>
      </c>
      <c r="CA289" s="80">
        <v>0</v>
      </c>
      <c r="CB289" s="80">
        <v>0</v>
      </c>
      <c r="CC289" s="80">
        <v>0</v>
      </c>
    </row>
    <row r="290" spans="1:81">
      <c r="A290" s="80" t="s">
        <v>2061</v>
      </c>
      <c r="B290" s="80">
        <v>288</v>
      </c>
      <c r="C290" s="80">
        <v>16</v>
      </c>
      <c r="D290" s="80">
        <v>17</v>
      </c>
      <c r="E290" s="80">
        <v>2019</v>
      </c>
      <c r="F290" s="80" t="s">
        <v>73</v>
      </c>
      <c r="G290" s="80" t="s">
        <v>2045</v>
      </c>
      <c r="H290" s="80" t="s">
        <v>2046</v>
      </c>
      <c r="I290" s="177"/>
      <c r="J290" s="81">
        <v>840.68595772031983</v>
      </c>
      <c r="K290" s="81">
        <v>6.3521884386551948</v>
      </c>
      <c r="L290" s="81">
        <v>8.7210592752192753</v>
      </c>
      <c r="M290" s="81">
        <v>219.82840515289649</v>
      </c>
      <c r="N290" s="81">
        <v>215.38836293840677</v>
      </c>
      <c r="O290" s="81">
        <v>128.82455696687776</v>
      </c>
      <c r="P290" s="81">
        <v>63.71956646990499</v>
      </c>
      <c r="Q290" s="81">
        <v>12.328552303115279</v>
      </c>
      <c r="R290" s="81">
        <v>0</v>
      </c>
      <c r="S290" s="81">
        <v>24.257234068899997</v>
      </c>
      <c r="T290" s="82"/>
      <c r="U290" s="81">
        <v>27155408</v>
      </c>
      <c r="V290" s="81">
        <v>3223</v>
      </c>
      <c r="W290" s="81">
        <v>144</v>
      </c>
      <c r="X290" s="81">
        <v>51057</v>
      </c>
      <c r="Y290" s="81">
        <v>89887</v>
      </c>
      <c r="Z290" s="81">
        <v>80653</v>
      </c>
      <c r="AA290" s="81">
        <v>13231</v>
      </c>
      <c r="AB290" s="81">
        <v>199786</v>
      </c>
      <c r="AC290" s="81">
        <v>0</v>
      </c>
      <c r="AD290" s="81">
        <v>24.257234068900001</v>
      </c>
      <c r="AE290" s="82"/>
      <c r="AF290" s="81">
        <v>281807768.21128702</v>
      </c>
      <c r="AG290" s="81">
        <v>5584354.9352689926</v>
      </c>
      <c r="AH290" s="81">
        <v>2018561.631895961</v>
      </c>
      <c r="AI290" s="81">
        <v>359866056.52727789</v>
      </c>
      <c r="AJ290" s="81">
        <v>313215203.09670156</v>
      </c>
      <c r="AK290" s="81">
        <v>0</v>
      </c>
      <c r="AL290" s="81">
        <v>0</v>
      </c>
      <c r="AM290" s="81">
        <v>27209349.21179723</v>
      </c>
      <c r="AN290" s="81">
        <v>0</v>
      </c>
      <c r="AO290" s="81">
        <v>0</v>
      </c>
      <c r="AP290" s="82"/>
      <c r="AQ290" s="81">
        <v>3801</v>
      </c>
      <c r="AR290" s="81">
        <v>332</v>
      </c>
      <c r="AS290" s="81">
        <v>0</v>
      </c>
      <c r="AT290" s="81">
        <v>0</v>
      </c>
      <c r="AU290" s="81">
        <v>0</v>
      </c>
      <c r="AV290" s="81">
        <v>0</v>
      </c>
      <c r="AW290" s="81" t="s">
        <v>564</v>
      </c>
      <c r="AX290" s="82"/>
      <c r="AY290" s="81">
        <v>15127.79999999997</v>
      </c>
      <c r="AZ290" s="81">
        <v>11174.4</v>
      </c>
      <c r="BA290" s="81">
        <v>0</v>
      </c>
      <c r="BB290" s="81">
        <v>0</v>
      </c>
      <c r="BC290" s="81">
        <v>0</v>
      </c>
      <c r="BD290" s="81">
        <v>0</v>
      </c>
      <c r="BE290" s="81" t="s">
        <v>564</v>
      </c>
      <c r="BF290" s="82"/>
      <c r="BG290" s="81">
        <v>0</v>
      </c>
      <c r="BH290" s="81">
        <v>0</v>
      </c>
      <c r="BI290" s="81">
        <v>112.419</v>
      </c>
      <c r="BJ290" s="81">
        <v>0</v>
      </c>
      <c r="BK290" s="81">
        <v>51.061999999999998</v>
      </c>
      <c r="BL290" s="81">
        <v>0</v>
      </c>
      <c r="BM290" s="82"/>
      <c r="BN290" s="81">
        <v>0</v>
      </c>
      <c r="BO290" s="81">
        <v>0</v>
      </c>
      <c r="BP290" s="81">
        <v>21</v>
      </c>
      <c r="BQ290" s="81">
        <v>0</v>
      </c>
      <c r="BR290" s="81">
        <v>5</v>
      </c>
      <c r="BS290" s="81">
        <v>0</v>
      </c>
      <c r="BT290"/>
      <c r="BU290" s="80">
        <v>132.154</v>
      </c>
      <c r="BV290" s="80">
        <v>31.327000000000002</v>
      </c>
      <c r="BW290" s="80">
        <v>0</v>
      </c>
      <c r="BX290" s="80">
        <v>0</v>
      </c>
      <c r="BY290" s="80">
        <v>0</v>
      </c>
      <c r="BZ290" s="80">
        <v>0</v>
      </c>
      <c r="CA290" s="80">
        <v>0</v>
      </c>
      <c r="CB290" s="80">
        <v>0</v>
      </c>
      <c r="CC290" s="80">
        <v>0</v>
      </c>
    </row>
    <row r="291" spans="1:81">
      <c r="A291" s="80" t="s">
        <v>2062</v>
      </c>
      <c r="B291" s="80">
        <v>289</v>
      </c>
      <c r="C291" s="80">
        <v>17</v>
      </c>
      <c r="D291" s="80">
        <v>17</v>
      </c>
      <c r="E291" s="80">
        <v>2020</v>
      </c>
      <c r="F291" s="80" t="s">
        <v>218</v>
      </c>
      <c r="G291" s="80" t="s">
        <v>2045</v>
      </c>
      <c r="H291" s="80" t="s">
        <v>2046</v>
      </c>
      <c r="I291" s="177"/>
      <c r="J291" s="81">
        <v>725.70150495816495</v>
      </c>
      <c r="K291" s="81">
        <v>6.2115612269481852</v>
      </c>
      <c r="L291" s="81">
        <v>5.3565524723605034</v>
      </c>
      <c r="M291" s="81">
        <v>209.97498038013356</v>
      </c>
      <c r="N291" s="81">
        <v>215.49434217071169</v>
      </c>
      <c r="O291" s="81">
        <v>114.58424671062309</v>
      </c>
      <c r="P291" s="81">
        <v>60.939192702736989</v>
      </c>
      <c r="Q291" s="81">
        <v>11.920938070649193</v>
      </c>
      <c r="R291" s="81">
        <v>0</v>
      </c>
      <c r="S291" s="81">
        <v>28.420926722200001</v>
      </c>
      <c r="T291" s="82"/>
      <c r="U291" s="81">
        <v>24900279</v>
      </c>
      <c r="V291" s="81">
        <v>2958</v>
      </c>
      <c r="W291" s="81">
        <v>94</v>
      </c>
      <c r="X291" s="81">
        <v>51173</v>
      </c>
      <c r="Y291" s="81">
        <v>91994</v>
      </c>
      <c r="Z291" s="81">
        <v>81879</v>
      </c>
      <c r="AA291" s="81">
        <v>13748</v>
      </c>
      <c r="AB291" s="81">
        <v>202176</v>
      </c>
      <c r="AC291" s="81">
        <v>0</v>
      </c>
      <c r="AD291" s="81">
        <v>28.420926722200001</v>
      </c>
      <c r="AE291" s="82"/>
      <c r="AF291" s="81">
        <v>252881185.63554031</v>
      </c>
      <c r="AG291" s="81">
        <v>4994003.5496137589</v>
      </c>
      <c r="AH291" s="81">
        <v>1311687.4824422216</v>
      </c>
      <c r="AI291" s="81">
        <v>351538618.67952764</v>
      </c>
      <c r="AJ291" s="81">
        <v>314391669.96460259</v>
      </c>
      <c r="AK291" s="81"/>
      <c r="AL291" s="81"/>
      <c r="AM291" s="81">
        <v>26386214.222209562</v>
      </c>
      <c r="AN291" s="81"/>
      <c r="AO291" s="81"/>
      <c r="AP291" s="82"/>
      <c r="AQ291" s="81">
        <v>4123</v>
      </c>
      <c r="AR291" s="81">
        <v>342</v>
      </c>
      <c r="AS291" s="81">
        <v>0</v>
      </c>
      <c r="AT291" s="81">
        <v>0</v>
      </c>
      <c r="AU291" s="81">
        <v>0</v>
      </c>
      <c r="AV291" s="81">
        <v>0</v>
      </c>
      <c r="AW291" s="81">
        <v>0</v>
      </c>
      <c r="AX291" s="82"/>
      <c r="AY291" s="81">
        <v>16684.89999999994</v>
      </c>
      <c r="AZ291" s="81">
        <v>13279.8</v>
      </c>
      <c r="BA291" s="81">
        <v>0</v>
      </c>
      <c r="BB291" s="81">
        <v>0</v>
      </c>
      <c r="BC291" s="81">
        <v>0</v>
      </c>
      <c r="BD291" s="81">
        <v>0</v>
      </c>
      <c r="BE291" s="81">
        <v>0</v>
      </c>
      <c r="BF291" s="82"/>
      <c r="BG291" s="81">
        <v>0</v>
      </c>
      <c r="BH291" s="81">
        <v>0</v>
      </c>
      <c r="BI291" s="81">
        <v>130.041</v>
      </c>
      <c r="BJ291" s="81">
        <v>0</v>
      </c>
      <c r="BK291" s="81">
        <v>60.051999999999992</v>
      </c>
      <c r="BL291" s="81">
        <v>0</v>
      </c>
      <c r="BM291" s="82"/>
      <c r="BN291" s="81">
        <v>0</v>
      </c>
      <c r="BO291" s="81">
        <v>0</v>
      </c>
      <c r="BP291" s="81">
        <v>21</v>
      </c>
      <c r="BQ291" s="81">
        <v>0</v>
      </c>
      <c r="BR291" s="81">
        <v>7</v>
      </c>
      <c r="BS291" s="81">
        <v>0</v>
      </c>
      <c r="BT291"/>
      <c r="BU291" s="80">
        <v>153.82900000000001</v>
      </c>
      <c r="BV291" s="80">
        <v>36.264000000000003</v>
      </c>
      <c r="BW291" s="80">
        <v>0</v>
      </c>
      <c r="BX291" s="80">
        <v>0</v>
      </c>
      <c r="BY291" s="80">
        <v>0</v>
      </c>
      <c r="BZ291" s="80">
        <v>0</v>
      </c>
      <c r="CA291" s="80">
        <v>0</v>
      </c>
      <c r="CB291" s="80">
        <v>0</v>
      </c>
      <c r="CC291" s="80">
        <v>0</v>
      </c>
    </row>
    <row r="292" spans="1:81">
      <c r="A292" s="80" t="s">
        <v>2063</v>
      </c>
      <c r="B292" s="80">
        <v>289</v>
      </c>
      <c r="C292" s="80">
        <v>18</v>
      </c>
      <c r="D292" s="80">
        <v>17</v>
      </c>
      <c r="E292" s="80">
        <v>2021</v>
      </c>
      <c r="F292" s="80" t="s">
        <v>75</v>
      </c>
      <c r="G292" s="174" t="s">
        <v>2045</v>
      </c>
      <c r="H292" s="80" t="s">
        <v>2046</v>
      </c>
      <c r="I292" s="177"/>
      <c r="J292" s="81">
        <v>815.42025125855378</v>
      </c>
      <c r="K292" s="81">
        <v>6.7586829725382742</v>
      </c>
      <c r="L292" s="81">
        <v>4.9763614690623283</v>
      </c>
      <c r="M292" s="81">
        <v>230.41936362890578</v>
      </c>
      <c r="N292" s="81">
        <v>210.77621289072599</v>
      </c>
      <c r="O292" s="81">
        <v>112.52033096505258</v>
      </c>
      <c r="P292" s="81">
        <v>63.556816802428344</v>
      </c>
      <c r="Q292" s="81">
        <v>12.134291169367796</v>
      </c>
      <c r="R292" s="81">
        <v>0</v>
      </c>
      <c r="S292" s="81">
        <v>22.897798720139999</v>
      </c>
      <c r="T292" s="82"/>
      <c r="U292" s="81">
        <v>27114442</v>
      </c>
      <c r="V292" s="81">
        <v>2958</v>
      </c>
      <c r="W292" s="81">
        <v>94</v>
      </c>
      <c r="X292" s="81">
        <v>51173</v>
      </c>
      <c r="Y292" s="81">
        <v>93449</v>
      </c>
      <c r="Z292" s="81">
        <v>82791</v>
      </c>
      <c r="AA292" s="81">
        <v>13983</v>
      </c>
      <c r="AB292" s="81">
        <v>203354</v>
      </c>
      <c r="AC292" s="81">
        <v>0</v>
      </c>
      <c r="AD292" s="81">
        <v>22.897798720139999</v>
      </c>
      <c r="AE292" s="82"/>
      <c r="AF292" s="81">
        <v>271097755.44213969</v>
      </c>
      <c r="AG292" s="81">
        <v>5419222.1843402786</v>
      </c>
      <c r="AH292" s="81">
        <v>1069597.4111518341</v>
      </c>
      <c r="AI292" s="81">
        <v>382422064.68652999</v>
      </c>
      <c r="AJ292" s="81">
        <v>306234434.80254769</v>
      </c>
      <c r="AK292" s="81">
        <v>0</v>
      </c>
      <c r="AL292" s="81">
        <v>0</v>
      </c>
      <c r="AM292" s="81">
        <v>26693036.641267955</v>
      </c>
      <c r="AN292" s="81">
        <v>0</v>
      </c>
      <c r="AO292" s="81">
        <v>0</v>
      </c>
      <c r="AP292" s="82"/>
      <c r="AQ292" s="81">
        <v>4480</v>
      </c>
      <c r="AR292" s="81">
        <v>346</v>
      </c>
      <c r="AS292" s="81">
        <v>0</v>
      </c>
      <c r="AT292" s="81">
        <v>0</v>
      </c>
      <c r="AU292" s="81">
        <v>0</v>
      </c>
      <c r="AV292" s="81">
        <v>0</v>
      </c>
      <c r="AW292" s="81"/>
      <c r="AX292" s="82"/>
      <c r="AY292" s="81">
        <v>18605.299999999941</v>
      </c>
      <c r="AZ292" s="81">
        <v>13566.7</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2064</v>
      </c>
      <c r="B293" s="80">
        <v>289</v>
      </c>
      <c r="C293" s="80">
        <v>19</v>
      </c>
      <c r="D293" s="80">
        <v>17</v>
      </c>
      <c r="E293" s="80">
        <v>2022</v>
      </c>
      <c r="F293" s="80" t="s">
        <v>568</v>
      </c>
      <c r="G293" s="174" t="s">
        <v>2045</v>
      </c>
      <c r="H293" s="80" t="s">
        <v>2046</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4805</v>
      </c>
      <c r="AR293" s="81">
        <v>349</v>
      </c>
      <c r="AS293" s="81">
        <v>0</v>
      </c>
      <c r="AT293" s="81">
        <v>0</v>
      </c>
      <c r="AU293" s="81">
        <v>0</v>
      </c>
      <c r="AV293" s="81">
        <v>0</v>
      </c>
      <c r="AW293" s="81"/>
      <c r="AX293" s="82"/>
      <c r="AY293" s="81">
        <v>20370.699999999924</v>
      </c>
      <c r="AZ293" s="81">
        <v>13683.899999999998</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2065</v>
      </c>
      <c r="B294" s="80">
        <v>188</v>
      </c>
      <c r="C294" s="80">
        <v>1</v>
      </c>
      <c r="D294" s="80">
        <v>12</v>
      </c>
      <c r="E294" s="80">
        <v>1990</v>
      </c>
      <c r="F294" s="80" t="s">
        <v>562</v>
      </c>
      <c r="G294" s="80" t="s">
        <v>2066</v>
      </c>
      <c r="H294" s="80" t="s">
        <v>2067</v>
      </c>
      <c r="I294" s="177"/>
      <c r="J294" s="81">
        <v>1931.4968954733927</v>
      </c>
      <c r="K294" s="81">
        <v>11.112929805295193</v>
      </c>
      <c r="L294" s="81">
        <v>0.28694019914637003</v>
      </c>
      <c r="M294" s="81">
        <v>118.37505869342729</v>
      </c>
      <c r="N294" s="81">
        <v>145.67653473501926</v>
      </c>
      <c r="O294" s="81">
        <v>119.17725838049348</v>
      </c>
      <c r="P294" s="81">
        <v>80.807675316471872</v>
      </c>
      <c r="Q294" s="81">
        <v>11.463851010893123</v>
      </c>
      <c r="R294" s="81">
        <v>0</v>
      </c>
      <c r="S294" s="81">
        <v>14.467707529217178</v>
      </c>
      <c r="T294" s="82"/>
      <c r="U294" s="81">
        <v>81047724</v>
      </c>
      <c r="V294" s="81">
        <v>4921</v>
      </c>
      <c r="W294" s="81">
        <v>3</v>
      </c>
      <c r="X294" s="81">
        <v>44077</v>
      </c>
      <c r="Y294" s="81">
        <v>62702</v>
      </c>
      <c r="Z294" s="81">
        <v>49019</v>
      </c>
      <c r="AA294" s="81">
        <v>19621</v>
      </c>
      <c r="AB294" s="81">
        <v>186134</v>
      </c>
      <c r="AC294" s="81">
        <v>0</v>
      </c>
      <c r="AD294" s="81">
        <v>14.467707529217178</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2068</v>
      </c>
      <c r="B295" s="80">
        <v>189</v>
      </c>
      <c r="C295" s="80">
        <v>2</v>
      </c>
      <c r="D295" s="80">
        <v>12</v>
      </c>
      <c r="E295" s="80">
        <v>2005</v>
      </c>
      <c r="F295" s="80" t="s">
        <v>565</v>
      </c>
      <c r="G295" s="80" t="s">
        <v>2066</v>
      </c>
      <c r="H295" s="80" t="s">
        <v>2067</v>
      </c>
      <c r="I295" s="177"/>
      <c r="J295" s="81">
        <v>1284.3389981899766</v>
      </c>
      <c r="K295" s="81">
        <v>9.1708228180258722</v>
      </c>
      <c r="L295" s="81">
        <v>6.5948892072098699</v>
      </c>
      <c r="M295" s="81">
        <v>185.85672620978303</v>
      </c>
      <c r="N295" s="81">
        <v>209.71051315320807</v>
      </c>
      <c r="O295" s="81">
        <v>138.26406184185888</v>
      </c>
      <c r="P295" s="81">
        <v>70.94438477134679</v>
      </c>
      <c r="Q295" s="81">
        <v>11.351704221532197</v>
      </c>
      <c r="R295" s="81">
        <v>0</v>
      </c>
      <c r="S295" s="81">
        <v>12.765193872353827</v>
      </c>
      <c r="T295" s="82"/>
      <c r="U295" s="81">
        <v>56953069</v>
      </c>
      <c r="V295" s="81">
        <v>4474</v>
      </c>
      <c r="W295" s="81">
        <v>59</v>
      </c>
      <c r="X295" s="81">
        <v>37798</v>
      </c>
      <c r="Y295" s="81">
        <v>78062</v>
      </c>
      <c r="Z295" s="81">
        <v>65809</v>
      </c>
      <c r="AA295" s="81">
        <v>14108</v>
      </c>
      <c r="AB295" s="81">
        <v>192680</v>
      </c>
      <c r="AC295" s="81">
        <v>0</v>
      </c>
      <c r="AD295" s="81">
        <v>12.765193872353827</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2069</v>
      </c>
      <c r="B296" s="80">
        <v>190</v>
      </c>
      <c r="C296" s="80">
        <v>3</v>
      </c>
      <c r="D296" s="80">
        <v>12</v>
      </c>
      <c r="E296" s="80">
        <v>2006</v>
      </c>
      <c r="F296" s="80" t="s">
        <v>566</v>
      </c>
      <c r="G296" s="80" t="s">
        <v>2066</v>
      </c>
      <c r="H296" s="80" t="s">
        <v>2067</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2070</v>
      </c>
      <c r="B297" s="80">
        <v>191</v>
      </c>
      <c r="C297" s="80">
        <v>4</v>
      </c>
      <c r="D297" s="80">
        <v>12</v>
      </c>
      <c r="E297" s="80">
        <v>2007</v>
      </c>
      <c r="F297" s="80" t="s">
        <v>567</v>
      </c>
      <c r="G297" s="80" t="s">
        <v>2066</v>
      </c>
      <c r="H297" s="80" t="s">
        <v>2067</v>
      </c>
      <c r="I297" s="177"/>
      <c r="J297" s="81">
        <v>1625.6708969946123</v>
      </c>
      <c r="K297" s="81">
        <v>10.818322749748821</v>
      </c>
      <c r="L297" s="81">
        <v>6.2031963244778838</v>
      </c>
      <c r="M297" s="81">
        <v>192.64458369886336</v>
      </c>
      <c r="N297" s="81">
        <v>229.12004379018578</v>
      </c>
      <c r="O297" s="81">
        <v>133.42191481246721</v>
      </c>
      <c r="P297" s="81">
        <v>69.453525682684258</v>
      </c>
      <c r="Q297" s="81">
        <v>12.131185091042274</v>
      </c>
      <c r="R297" s="81">
        <v>0</v>
      </c>
      <c r="S297" s="81">
        <v>16.492740266856899</v>
      </c>
      <c r="T297" s="82"/>
      <c r="U297" s="81">
        <v>76978342</v>
      </c>
      <c r="V297" s="81">
        <v>3979</v>
      </c>
      <c r="W297" s="81">
        <v>73</v>
      </c>
      <c r="X297" s="81">
        <v>50068</v>
      </c>
      <c r="Y297" s="81">
        <v>80264</v>
      </c>
      <c r="Z297" s="81">
        <v>66016</v>
      </c>
      <c r="AA297" s="81">
        <v>13601</v>
      </c>
      <c r="AB297" s="81">
        <v>195021</v>
      </c>
      <c r="AC297" s="81">
        <v>0</v>
      </c>
      <c r="AD297" s="81">
        <v>16.492740266856899</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2071</v>
      </c>
      <c r="B298" s="80">
        <v>192</v>
      </c>
      <c r="C298" s="80">
        <v>5</v>
      </c>
      <c r="D298" s="80">
        <v>12</v>
      </c>
      <c r="E298" s="80">
        <v>2008</v>
      </c>
      <c r="F298" s="80" t="s">
        <v>84</v>
      </c>
      <c r="G298" s="80" t="s">
        <v>2066</v>
      </c>
      <c r="H298" s="80" t="s">
        <v>2067</v>
      </c>
      <c r="I298" s="177"/>
      <c r="J298" s="81">
        <v>1305.8640659828513</v>
      </c>
      <c r="K298" s="81">
        <v>8.4877051272100825</v>
      </c>
      <c r="L298" s="81">
        <v>5.596156109139593</v>
      </c>
      <c r="M298" s="81">
        <v>210.96433350415543</v>
      </c>
      <c r="N298" s="81">
        <v>207.72148872110341</v>
      </c>
      <c r="O298" s="81">
        <v>127.98795077446739</v>
      </c>
      <c r="P298" s="81">
        <v>67.854369934337697</v>
      </c>
      <c r="Q298" s="81">
        <v>11.98267884358777</v>
      </c>
      <c r="R298" s="81">
        <v>0</v>
      </c>
      <c r="S298" s="81">
        <v>14.933936748227032</v>
      </c>
      <c r="T298" s="82"/>
      <c r="U298" s="81">
        <v>69753796</v>
      </c>
      <c r="V298" s="81">
        <v>3979</v>
      </c>
      <c r="W298" s="81">
        <v>73</v>
      </c>
      <c r="X298" s="81">
        <v>50068</v>
      </c>
      <c r="Y298" s="81">
        <v>81259</v>
      </c>
      <c r="Z298" s="81">
        <v>65550</v>
      </c>
      <c r="AA298" s="81">
        <v>13303</v>
      </c>
      <c r="AB298" s="81">
        <v>195799</v>
      </c>
      <c r="AC298" s="81">
        <v>0</v>
      </c>
      <c r="AD298" s="81">
        <v>14.933936748227032</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2072</v>
      </c>
      <c r="B299" s="80">
        <v>193</v>
      </c>
      <c r="C299" s="80">
        <v>6</v>
      </c>
      <c r="D299" s="80">
        <v>12</v>
      </c>
      <c r="E299" s="80">
        <v>2009</v>
      </c>
      <c r="F299" s="80" t="s">
        <v>85</v>
      </c>
      <c r="G299" s="80" t="s">
        <v>2066</v>
      </c>
      <c r="H299" s="80" t="s">
        <v>2067</v>
      </c>
      <c r="I299" s="177"/>
      <c r="J299" s="81">
        <v>1133.1065278684976</v>
      </c>
      <c r="K299" s="81">
        <v>6.4022809540840315</v>
      </c>
      <c r="L299" s="81">
        <v>6.1435092396888606</v>
      </c>
      <c r="M299" s="81">
        <v>188.79901656254953</v>
      </c>
      <c r="N299" s="81">
        <v>183.63529000324766</v>
      </c>
      <c r="O299" s="81">
        <v>129.95217811390032</v>
      </c>
      <c r="P299" s="81">
        <v>65.404766346980793</v>
      </c>
      <c r="Q299" s="81">
        <v>11.459797241418118</v>
      </c>
      <c r="R299" s="81">
        <v>0</v>
      </c>
      <c r="S299" s="81">
        <v>15.201950424413296</v>
      </c>
      <c r="T299" s="82"/>
      <c r="U299" s="81">
        <v>53493850</v>
      </c>
      <c r="V299" s="81">
        <v>4099</v>
      </c>
      <c r="W299" s="81">
        <v>96</v>
      </c>
      <c r="X299" s="81">
        <v>55293</v>
      </c>
      <c r="Y299" s="81">
        <v>82162</v>
      </c>
      <c r="Z299" s="81">
        <v>65694</v>
      </c>
      <c r="AA299" s="81">
        <v>13164</v>
      </c>
      <c r="AB299" s="81">
        <v>196572</v>
      </c>
      <c r="AC299" s="81">
        <v>0</v>
      </c>
      <c r="AD299" s="81">
        <v>15.201950424413296</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217.42399999999998</v>
      </c>
      <c r="BJ299" s="81">
        <v>0</v>
      </c>
      <c r="BK299" s="81">
        <v>22.175000000000001</v>
      </c>
      <c r="BL299" s="81">
        <v>0</v>
      </c>
      <c r="BM299" s="82"/>
      <c r="BN299" s="81">
        <v>0</v>
      </c>
      <c r="BO299" s="81">
        <v>0</v>
      </c>
      <c r="BP299" s="81">
        <v>18</v>
      </c>
      <c r="BQ299" s="81">
        <v>0</v>
      </c>
      <c r="BR299" s="81">
        <v>6</v>
      </c>
      <c r="BS299" s="81">
        <v>0</v>
      </c>
      <c r="BT299"/>
      <c r="BU299" s="80"/>
      <c r="BV299" s="80"/>
      <c r="BW299" s="80"/>
      <c r="BX299" s="80"/>
      <c r="BY299" s="80"/>
      <c r="BZ299" s="80"/>
      <c r="CA299" s="80"/>
      <c r="CB299" s="80"/>
      <c r="CC299" s="80"/>
    </row>
    <row r="300" spans="1:81">
      <c r="A300" s="80" t="s">
        <v>2073</v>
      </c>
      <c r="B300" s="80">
        <v>194</v>
      </c>
      <c r="C300" s="80">
        <v>7</v>
      </c>
      <c r="D300" s="80">
        <v>12</v>
      </c>
      <c r="E300" s="80">
        <v>2010</v>
      </c>
      <c r="F300" s="80" t="s">
        <v>86</v>
      </c>
      <c r="G300" s="80" t="s">
        <v>2066</v>
      </c>
      <c r="H300" s="80" t="s">
        <v>2067</v>
      </c>
      <c r="I300" s="177"/>
      <c r="J300" s="81">
        <v>1319.2380142217069</v>
      </c>
      <c r="K300" s="81">
        <v>8.9726188594651237</v>
      </c>
      <c r="L300" s="81">
        <v>5.7144104994388103</v>
      </c>
      <c r="M300" s="81">
        <v>207.34177318553961</v>
      </c>
      <c r="N300" s="81">
        <v>200.33993698839492</v>
      </c>
      <c r="O300" s="81">
        <v>128.78797707833735</v>
      </c>
      <c r="P300" s="81">
        <v>66.657057072781271</v>
      </c>
      <c r="Q300" s="81">
        <v>11.988955482858852</v>
      </c>
      <c r="R300" s="81">
        <v>0</v>
      </c>
      <c r="S300" s="81">
        <v>9.9649215572334331</v>
      </c>
      <c r="T300" s="82"/>
      <c r="U300" s="81">
        <v>60795544</v>
      </c>
      <c r="V300" s="81">
        <v>4099</v>
      </c>
      <c r="W300" s="81">
        <v>96</v>
      </c>
      <c r="X300" s="81">
        <v>55293</v>
      </c>
      <c r="Y300" s="81">
        <v>82705</v>
      </c>
      <c r="Z300" s="81">
        <v>65408</v>
      </c>
      <c r="AA300" s="81">
        <v>13081</v>
      </c>
      <c r="AB300" s="81">
        <v>197053</v>
      </c>
      <c r="AC300" s="81">
        <v>0</v>
      </c>
      <c r="AD300" s="81">
        <v>9.9649215572334331</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220.14</v>
      </c>
      <c r="BJ300" s="81">
        <v>0</v>
      </c>
      <c r="BK300" s="81">
        <v>22.588000000000001</v>
      </c>
      <c r="BL300" s="81">
        <v>0</v>
      </c>
      <c r="BM300" s="82"/>
      <c r="BN300" s="81">
        <v>0</v>
      </c>
      <c r="BO300" s="81">
        <v>0</v>
      </c>
      <c r="BP300" s="81">
        <v>19</v>
      </c>
      <c r="BQ300" s="81">
        <v>0</v>
      </c>
      <c r="BR300" s="81">
        <v>6</v>
      </c>
      <c r="BS300" s="81">
        <v>0</v>
      </c>
      <c r="BT300"/>
      <c r="BU300" s="80">
        <v>242.72800000000001</v>
      </c>
      <c r="BV300" s="80">
        <v>0</v>
      </c>
      <c r="BW300" s="80">
        <v>0</v>
      </c>
      <c r="BX300" s="80">
        <v>0</v>
      </c>
      <c r="BY300" s="80">
        <v>0</v>
      </c>
      <c r="BZ300" s="80">
        <v>0</v>
      </c>
      <c r="CA300" s="80">
        <v>0</v>
      </c>
      <c r="CB300" s="80">
        <v>0</v>
      </c>
      <c r="CC300" s="80">
        <v>0</v>
      </c>
    </row>
    <row r="301" spans="1:81">
      <c r="A301" s="80" t="s">
        <v>2074</v>
      </c>
      <c r="B301" s="80">
        <v>195</v>
      </c>
      <c r="C301" s="80">
        <v>8</v>
      </c>
      <c r="D301" s="80">
        <v>12</v>
      </c>
      <c r="E301" s="80">
        <v>2011</v>
      </c>
      <c r="F301" s="80" t="s">
        <v>87</v>
      </c>
      <c r="G301" s="80" t="s">
        <v>2066</v>
      </c>
      <c r="H301" s="80" t="s">
        <v>2067</v>
      </c>
      <c r="I301" s="177"/>
      <c r="J301" s="81">
        <v>1398.5822937588516</v>
      </c>
      <c r="K301" s="81">
        <v>9.4502114189881574</v>
      </c>
      <c r="L301" s="81">
        <v>4.3517258470518705</v>
      </c>
      <c r="M301" s="81">
        <v>260.02266392222811</v>
      </c>
      <c r="N301" s="81">
        <v>244.19881423433677</v>
      </c>
      <c r="O301" s="81">
        <v>126.7876399180964</v>
      </c>
      <c r="P301" s="81">
        <v>65.151391227457808</v>
      </c>
      <c r="Q301" s="81">
        <v>13.869480902472652</v>
      </c>
      <c r="R301" s="81">
        <v>0</v>
      </c>
      <c r="S301" s="81">
        <v>11.605940570681909</v>
      </c>
      <c r="T301" s="82"/>
      <c r="U301" s="81">
        <v>62802513</v>
      </c>
      <c r="V301" s="81">
        <v>4099</v>
      </c>
      <c r="W301" s="81">
        <v>96</v>
      </c>
      <c r="X301" s="81">
        <v>55293</v>
      </c>
      <c r="Y301" s="81">
        <v>83377</v>
      </c>
      <c r="Z301" s="81">
        <v>65791</v>
      </c>
      <c r="AA301" s="81">
        <v>13166</v>
      </c>
      <c r="AB301" s="81">
        <v>197632</v>
      </c>
      <c r="AC301" s="81">
        <v>0</v>
      </c>
      <c r="AD301" s="81">
        <v>11.605940570681909</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211.447</v>
      </c>
      <c r="BJ301" s="81">
        <v>0</v>
      </c>
      <c r="BK301" s="81">
        <v>18.768000000000001</v>
      </c>
      <c r="BL301" s="81">
        <v>0</v>
      </c>
      <c r="BM301" s="82"/>
      <c r="BN301" s="81">
        <v>0</v>
      </c>
      <c r="BO301" s="81">
        <v>0</v>
      </c>
      <c r="BP301" s="81">
        <v>18</v>
      </c>
      <c r="BQ301" s="81">
        <v>0</v>
      </c>
      <c r="BR301" s="81">
        <v>6</v>
      </c>
      <c r="BS301" s="81">
        <v>0</v>
      </c>
      <c r="BT301"/>
      <c r="BU301" s="80">
        <v>230.215</v>
      </c>
      <c r="BV301" s="80">
        <v>0</v>
      </c>
      <c r="BW301" s="80">
        <v>0</v>
      </c>
      <c r="BX301" s="80">
        <v>0</v>
      </c>
      <c r="BY301" s="80">
        <v>0</v>
      </c>
      <c r="BZ301" s="80">
        <v>0</v>
      </c>
      <c r="CA301" s="80">
        <v>0</v>
      </c>
      <c r="CB301" s="80">
        <v>0</v>
      </c>
      <c r="CC301" s="80">
        <v>0</v>
      </c>
    </row>
    <row r="302" spans="1:81">
      <c r="A302" s="80" t="s">
        <v>2075</v>
      </c>
      <c r="B302" s="80">
        <v>196</v>
      </c>
      <c r="C302" s="80">
        <v>9</v>
      </c>
      <c r="D302" s="80">
        <v>12</v>
      </c>
      <c r="E302" s="80">
        <v>2012</v>
      </c>
      <c r="F302" s="80" t="s">
        <v>88</v>
      </c>
      <c r="G302" s="80" t="s">
        <v>2066</v>
      </c>
      <c r="H302" s="80" t="s">
        <v>2067</v>
      </c>
      <c r="I302" s="177"/>
      <c r="J302" s="81">
        <v>1302.5962628809034</v>
      </c>
      <c r="K302" s="81">
        <v>8.9069518993371304</v>
      </c>
      <c r="L302" s="81">
        <v>4.2679496080489683</v>
      </c>
      <c r="M302" s="81">
        <v>276.41120689540702</v>
      </c>
      <c r="N302" s="81">
        <v>251.14572018121166</v>
      </c>
      <c r="O302" s="81">
        <v>126.27938601641453</v>
      </c>
      <c r="P302" s="81">
        <v>65.258317746716671</v>
      </c>
      <c r="Q302" s="81">
        <v>15.343806401613717</v>
      </c>
      <c r="R302" s="81">
        <v>0</v>
      </c>
      <c r="S302" s="81">
        <v>13.954516545856295</v>
      </c>
      <c r="T302" s="82"/>
      <c r="U302" s="81">
        <v>57190336</v>
      </c>
      <c r="V302" s="81">
        <v>4099</v>
      </c>
      <c r="W302" s="81">
        <v>96</v>
      </c>
      <c r="X302" s="81">
        <v>55293</v>
      </c>
      <c r="Y302" s="81">
        <v>85432</v>
      </c>
      <c r="Z302" s="81">
        <v>66047</v>
      </c>
      <c r="AA302" s="81">
        <v>13113</v>
      </c>
      <c r="AB302" s="81">
        <v>201238</v>
      </c>
      <c r="AC302" s="81">
        <v>0</v>
      </c>
      <c r="AD302" s="81">
        <v>13.954516545856295</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267.83499999999998</v>
      </c>
      <c r="BJ302" s="81">
        <v>0</v>
      </c>
      <c r="BK302" s="81">
        <v>27.294</v>
      </c>
      <c r="BL302" s="81">
        <v>0</v>
      </c>
      <c r="BM302" s="82"/>
      <c r="BN302" s="81">
        <v>0</v>
      </c>
      <c r="BO302" s="81">
        <v>0</v>
      </c>
      <c r="BP302" s="81">
        <v>21</v>
      </c>
      <c r="BQ302" s="81">
        <v>0</v>
      </c>
      <c r="BR302" s="81">
        <v>7</v>
      </c>
      <c r="BS302" s="81">
        <v>0</v>
      </c>
      <c r="BT302"/>
      <c r="BU302" s="80">
        <v>295.12900000000002</v>
      </c>
      <c r="BV302" s="80">
        <v>0</v>
      </c>
      <c r="BW302" s="80">
        <v>0</v>
      </c>
      <c r="BX302" s="80">
        <v>0</v>
      </c>
      <c r="BY302" s="80">
        <v>0</v>
      </c>
      <c r="BZ302" s="80">
        <v>0</v>
      </c>
      <c r="CA302" s="80">
        <v>0</v>
      </c>
      <c r="CB302" s="80">
        <v>0</v>
      </c>
      <c r="CC302" s="80">
        <v>0</v>
      </c>
    </row>
    <row r="303" spans="1:81">
      <c r="A303" s="80" t="s">
        <v>2076</v>
      </c>
      <c r="B303" s="80">
        <v>197</v>
      </c>
      <c r="C303" s="80">
        <v>10</v>
      </c>
      <c r="D303" s="80">
        <v>12</v>
      </c>
      <c r="E303" s="80">
        <v>2013</v>
      </c>
      <c r="F303" s="80" t="s">
        <v>89</v>
      </c>
      <c r="G303" s="80" t="s">
        <v>2066</v>
      </c>
      <c r="H303" s="80" t="s">
        <v>2067</v>
      </c>
      <c r="I303" s="177"/>
      <c r="J303" s="81">
        <v>1499.655677284763</v>
      </c>
      <c r="K303" s="81">
        <v>7.6218209589794199</v>
      </c>
      <c r="L303" s="81">
        <v>4.2628628732210272</v>
      </c>
      <c r="M303" s="81">
        <v>270.18526371602468</v>
      </c>
      <c r="N303" s="81">
        <v>273.25670802746373</v>
      </c>
      <c r="O303" s="81">
        <v>121.84675664522133</v>
      </c>
      <c r="P303" s="81">
        <v>66.37339735105752</v>
      </c>
      <c r="Q303" s="81">
        <v>15.607390065676693</v>
      </c>
      <c r="R303" s="81">
        <v>0</v>
      </c>
      <c r="S303" s="81">
        <v>14.701899131041566</v>
      </c>
      <c r="T303" s="82"/>
      <c r="U303" s="81">
        <v>61321223</v>
      </c>
      <c r="V303" s="81">
        <v>4099</v>
      </c>
      <c r="W303" s="81">
        <v>96</v>
      </c>
      <c r="X303" s="81">
        <v>55293</v>
      </c>
      <c r="Y303" s="81">
        <v>86032</v>
      </c>
      <c r="Z303" s="81">
        <v>66574</v>
      </c>
      <c r="AA303" s="81">
        <v>13287</v>
      </c>
      <c r="AB303" s="81">
        <v>201760</v>
      </c>
      <c r="AC303" s="81">
        <v>0</v>
      </c>
      <c r="AD303" s="81">
        <v>14.701899131041566</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284.54199999999997</v>
      </c>
      <c r="BJ303" s="81">
        <v>0</v>
      </c>
      <c r="BK303" s="81">
        <v>28.814999999999998</v>
      </c>
      <c r="BL303" s="81">
        <v>0</v>
      </c>
      <c r="BM303" s="82"/>
      <c r="BN303" s="81">
        <v>0</v>
      </c>
      <c r="BO303" s="81">
        <v>0</v>
      </c>
      <c r="BP303" s="81">
        <v>21</v>
      </c>
      <c r="BQ303" s="81">
        <v>0</v>
      </c>
      <c r="BR303" s="81">
        <v>7</v>
      </c>
      <c r="BS303" s="81">
        <v>0</v>
      </c>
      <c r="BT303"/>
      <c r="BU303" s="80">
        <v>313.35700000000003</v>
      </c>
      <c r="BV303" s="80">
        <v>0</v>
      </c>
      <c r="BW303" s="80">
        <v>0</v>
      </c>
      <c r="BX303" s="80">
        <v>0</v>
      </c>
      <c r="BY303" s="80">
        <v>0</v>
      </c>
      <c r="BZ303" s="80">
        <v>0</v>
      </c>
      <c r="CA303" s="80">
        <v>0</v>
      </c>
      <c r="CB303" s="80">
        <v>0</v>
      </c>
      <c r="CC303" s="80">
        <v>0</v>
      </c>
    </row>
    <row r="304" spans="1:81">
      <c r="A304" s="80" t="s">
        <v>2077</v>
      </c>
      <c r="B304" s="80">
        <v>198</v>
      </c>
      <c r="C304" s="80">
        <v>11</v>
      </c>
      <c r="D304" s="80">
        <v>12</v>
      </c>
      <c r="E304" s="80">
        <v>2014</v>
      </c>
      <c r="F304" s="80" t="s">
        <v>90</v>
      </c>
      <c r="G304" s="80" t="s">
        <v>2066</v>
      </c>
      <c r="H304" s="80" t="s">
        <v>2067</v>
      </c>
      <c r="I304" s="177"/>
      <c r="J304" s="81">
        <v>1460.8500874697652</v>
      </c>
      <c r="K304" s="81">
        <v>7.6116808373075138</v>
      </c>
      <c r="L304" s="81">
        <v>3.3176531398758051</v>
      </c>
      <c r="M304" s="81">
        <v>297.88797020374096</v>
      </c>
      <c r="N304" s="81">
        <v>246.33161883449822</v>
      </c>
      <c r="O304" s="81">
        <v>115.72373032619095</v>
      </c>
      <c r="P304" s="81">
        <v>67.778114818855045</v>
      </c>
      <c r="Q304" s="81">
        <v>14.985867413308082</v>
      </c>
      <c r="R304" s="81">
        <v>0</v>
      </c>
      <c r="S304" s="81">
        <v>16.131080650925753</v>
      </c>
      <c r="T304" s="82"/>
      <c r="U304" s="81">
        <v>64538436</v>
      </c>
      <c r="V304" s="81">
        <v>3345</v>
      </c>
      <c r="W304" s="81">
        <v>72</v>
      </c>
      <c r="X304" s="81">
        <v>56542</v>
      </c>
      <c r="Y304" s="81">
        <v>86699</v>
      </c>
      <c r="Z304" s="81">
        <v>66593</v>
      </c>
      <c r="AA304" s="81">
        <v>13498</v>
      </c>
      <c r="AB304" s="81">
        <v>201912</v>
      </c>
      <c r="AC304" s="81">
        <v>0</v>
      </c>
      <c r="AD304" s="81">
        <v>16.131080650925753</v>
      </c>
      <c r="AE304" s="82"/>
      <c r="AF304" s="81">
        <v>578622345.20634186</v>
      </c>
      <c r="AG304" s="81">
        <v>6494094.6717447601</v>
      </c>
      <c r="AH304" s="81">
        <v>717468.5951028493</v>
      </c>
      <c r="AI304" s="81">
        <v>399214839.55173928</v>
      </c>
      <c r="AJ304" s="81">
        <v>340258425.18530113</v>
      </c>
      <c r="AK304" s="81">
        <v>0</v>
      </c>
      <c r="AL304" s="81">
        <v>0</v>
      </c>
      <c r="AM304" s="81">
        <v>27719500.385579474</v>
      </c>
      <c r="AN304" s="81">
        <v>0</v>
      </c>
      <c r="AO304" s="81">
        <v>0</v>
      </c>
      <c r="AP304" s="82"/>
      <c r="AQ304" s="81">
        <v>2040</v>
      </c>
      <c r="AR304" s="81">
        <v>162</v>
      </c>
      <c r="AS304" s="81">
        <v>0</v>
      </c>
      <c r="AT304" s="81">
        <v>0</v>
      </c>
      <c r="AU304" s="81">
        <v>0</v>
      </c>
      <c r="AV304" s="81">
        <v>0</v>
      </c>
      <c r="AW304" s="81" t="s">
        <v>564</v>
      </c>
      <c r="AX304" s="82"/>
      <c r="AY304" s="81">
        <v>7208.7999999999993</v>
      </c>
      <c r="AZ304" s="81">
        <v>3681.2999999999997</v>
      </c>
      <c r="BA304" s="81">
        <v>0</v>
      </c>
      <c r="BB304" s="81">
        <v>0</v>
      </c>
      <c r="BC304" s="81">
        <v>0</v>
      </c>
      <c r="BD304" s="81">
        <v>0</v>
      </c>
      <c r="BE304" s="81" t="s">
        <v>564</v>
      </c>
      <c r="BF304" s="82"/>
      <c r="BG304" s="81">
        <v>0</v>
      </c>
      <c r="BH304" s="81">
        <v>0</v>
      </c>
      <c r="BI304" s="81">
        <v>274.47899999999998</v>
      </c>
      <c r="BJ304" s="81">
        <v>0</v>
      </c>
      <c r="BK304" s="81">
        <v>29.502000000000002</v>
      </c>
      <c r="BL304" s="81">
        <v>0</v>
      </c>
      <c r="BM304" s="82"/>
      <c r="BN304" s="81">
        <v>0</v>
      </c>
      <c r="BO304" s="81">
        <v>0</v>
      </c>
      <c r="BP304" s="81">
        <v>20</v>
      </c>
      <c r="BQ304" s="81">
        <v>0</v>
      </c>
      <c r="BR304" s="81">
        <v>7</v>
      </c>
      <c r="BS304" s="81">
        <v>0</v>
      </c>
      <c r="BT304"/>
      <c r="BU304" s="80">
        <v>303.98099999999999</v>
      </c>
      <c r="BV304" s="80">
        <v>0</v>
      </c>
      <c r="BW304" s="80">
        <v>0</v>
      </c>
      <c r="BX304" s="80">
        <v>0</v>
      </c>
      <c r="BY304" s="80">
        <v>0</v>
      </c>
      <c r="BZ304" s="80">
        <v>0</v>
      </c>
      <c r="CA304" s="80">
        <v>0</v>
      </c>
      <c r="CB304" s="80">
        <v>0</v>
      </c>
      <c r="CC304" s="80">
        <v>0</v>
      </c>
    </row>
    <row r="305" spans="1:81">
      <c r="A305" s="80" t="s">
        <v>2078</v>
      </c>
      <c r="B305" s="80">
        <v>199</v>
      </c>
      <c r="C305" s="80">
        <v>12</v>
      </c>
      <c r="D305" s="80">
        <v>12</v>
      </c>
      <c r="E305" s="80">
        <v>2015</v>
      </c>
      <c r="F305" s="80" t="s">
        <v>91</v>
      </c>
      <c r="G305" s="80" t="s">
        <v>2066</v>
      </c>
      <c r="H305" s="80" t="s">
        <v>2067</v>
      </c>
      <c r="I305" s="177"/>
      <c r="J305" s="81">
        <v>1311.0317765997454</v>
      </c>
      <c r="K305" s="81">
        <v>7.327964390399619</v>
      </c>
      <c r="L305" s="81">
        <v>3.8844389933956651</v>
      </c>
      <c r="M305" s="81">
        <v>276.49236170977241</v>
      </c>
      <c r="N305" s="81">
        <v>227.23235213729382</v>
      </c>
      <c r="O305" s="81">
        <v>115.00494704777755</v>
      </c>
      <c r="P305" s="81">
        <v>68.047531499845903</v>
      </c>
      <c r="Q305" s="81">
        <v>14.679502434335854</v>
      </c>
      <c r="R305" s="81">
        <v>0</v>
      </c>
      <c r="S305" s="81">
        <v>15.871221490271612</v>
      </c>
      <c r="T305" s="82"/>
      <c r="U305" s="81">
        <v>62042462</v>
      </c>
      <c r="V305" s="81">
        <v>3345</v>
      </c>
      <c r="W305" s="81">
        <v>72</v>
      </c>
      <c r="X305" s="81">
        <v>56542</v>
      </c>
      <c r="Y305" s="81">
        <v>87611</v>
      </c>
      <c r="Z305" s="81">
        <v>66817</v>
      </c>
      <c r="AA305" s="81">
        <v>13541</v>
      </c>
      <c r="AB305" s="81">
        <v>202037</v>
      </c>
      <c r="AC305" s="81">
        <v>0</v>
      </c>
      <c r="AD305" s="81">
        <v>15.871221490271612</v>
      </c>
      <c r="AE305" s="82"/>
      <c r="AF305" s="81">
        <v>521619786.23289633</v>
      </c>
      <c r="AG305" s="81">
        <v>5815106.3170267781</v>
      </c>
      <c r="AH305" s="81">
        <v>748055.13336796383</v>
      </c>
      <c r="AI305" s="81">
        <v>377794739.71525538</v>
      </c>
      <c r="AJ305" s="81">
        <v>320705335.38315976</v>
      </c>
      <c r="AK305" s="81">
        <v>0</v>
      </c>
      <c r="AL305" s="81">
        <v>0</v>
      </c>
      <c r="AM305" s="81">
        <v>27688323.336660586</v>
      </c>
      <c r="AN305" s="81">
        <v>0</v>
      </c>
      <c r="AO305" s="81">
        <v>0</v>
      </c>
      <c r="AP305" s="82"/>
      <c r="AQ305" s="81">
        <v>2204</v>
      </c>
      <c r="AR305" s="81">
        <v>197</v>
      </c>
      <c r="AS305" s="81">
        <v>0</v>
      </c>
      <c r="AT305" s="81">
        <v>0</v>
      </c>
      <c r="AU305" s="81">
        <v>0</v>
      </c>
      <c r="AV305" s="81">
        <v>0</v>
      </c>
      <c r="AW305" s="81" t="s">
        <v>564</v>
      </c>
      <c r="AX305" s="82"/>
      <c r="AY305" s="81">
        <v>7918.2</v>
      </c>
      <c r="AZ305" s="81">
        <v>4530.9000000000005</v>
      </c>
      <c r="BA305" s="81">
        <v>0</v>
      </c>
      <c r="BB305" s="81">
        <v>0</v>
      </c>
      <c r="BC305" s="81">
        <v>0</v>
      </c>
      <c r="BD305" s="81">
        <v>0</v>
      </c>
      <c r="BE305" s="81" t="s">
        <v>564</v>
      </c>
      <c r="BF305" s="82"/>
      <c r="BG305" s="81">
        <v>0</v>
      </c>
      <c r="BH305" s="81">
        <v>0</v>
      </c>
      <c r="BI305" s="81">
        <v>253.57599999999999</v>
      </c>
      <c r="BJ305" s="81">
        <v>0</v>
      </c>
      <c r="BK305" s="81">
        <v>30.706</v>
      </c>
      <c r="BL305" s="81">
        <v>0</v>
      </c>
      <c r="BM305" s="82"/>
      <c r="BN305" s="81">
        <v>0</v>
      </c>
      <c r="BO305" s="81">
        <v>0</v>
      </c>
      <c r="BP305" s="81">
        <v>17</v>
      </c>
      <c r="BQ305" s="81">
        <v>0</v>
      </c>
      <c r="BR305" s="81">
        <v>7</v>
      </c>
      <c r="BS305" s="81">
        <v>0</v>
      </c>
      <c r="BT305"/>
      <c r="BU305" s="80">
        <v>284.28199999999998</v>
      </c>
      <c r="BV305" s="80">
        <v>0</v>
      </c>
      <c r="BW305" s="80">
        <v>0</v>
      </c>
      <c r="BX305" s="80">
        <v>0</v>
      </c>
      <c r="BY305" s="80">
        <v>0</v>
      </c>
      <c r="BZ305" s="80">
        <v>0</v>
      </c>
      <c r="CA305" s="80">
        <v>0</v>
      </c>
      <c r="CB305" s="80">
        <v>0</v>
      </c>
      <c r="CC305" s="80">
        <v>0</v>
      </c>
    </row>
    <row r="306" spans="1:81">
      <c r="A306" s="80" t="s">
        <v>2079</v>
      </c>
      <c r="B306" s="80">
        <v>200</v>
      </c>
      <c r="C306" s="80">
        <v>13</v>
      </c>
      <c r="D306" s="80">
        <v>12</v>
      </c>
      <c r="E306" s="80">
        <v>2016</v>
      </c>
      <c r="F306" s="80" t="s">
        <v>92</v>
      </c>
      <c r="G306" s="80" t="s">
        <v>2066</v>
      </c>
      <c r="H306" s="80" t="s">
        <v>2067</v>
      </c>
      <c r="I306" s="177"/>
      <c r="J306" s="81">
        <v>1379.9947713132788</v>
      </c>
      <c r="K306" s="81">
        <v>6.9687760258447655</v>
      </c>
      <c r="L306" s="81">
        <v>3.832357899432175</v>
      </c>
      <c r="M306" s="81">
        <v>249.63889153412396</v>
      </c>
      <c r="N306" s="81">
        <v>210.04636410122325</v>
      </c>
      <c r="O306" s="81">
        <v>114.08107168651804</v>
      </c>
      <c r="P306" s="81">
        <v>67.142678406785066</v>
      </c>
      <c r="Q306" s="81">
        <v>14.258134302203901</v>
      </c>
      <c r="R306" s="81">
        <v>0</v>
      </c>
      <c r="S306" s="81">
        <v>15.551409931680618</v>
      </c>
      <c r="T306" s="82"/>
      <c r="U306" s="81">
        <v>65434905.000000007</v>
      </c>
      <c r="V306" s="81">
        <v>3345</v>
      </c>
      <c r="W306" s="81">
        <v>72</v>
      </c>
      <c r="X306" s="81">
        <v>56542</v>
      </c>
      <c r="Y306" s="81">
        <v>88478</v>
      </c>
      <c r="Z306" s="81">
        <v>67095</v>
      </c>
      <c r="AA306" s="81">
        <v>13819</v>
      </c>
      <c r="AB306" s="81">
        <v>201865</v>
      </c>
      <c r="AC306" s="81">
        <v>0</v>
      </c>
      <c r="AD306" s="81">
        <v>15.55140993168062</v>
      </c>
      <c r="AE306" s="82"/>
      <c r="AF306" s="81">
        <v>548617353.67325914</v>
      </c>
      <c r="AG306" s="81">
        <v>5253372.7238243734</v>
      </c>
      <c r="AH306" s="81">
        <v>539282.58649723511</v>
      </c>
      <c r="AI306" s="81">
        <v>374953040.78195149</v>
      </c>
      <c r="AJ306" s="81">
        <v>286426995.946051</v>
      </c>
      <c r="AK306" s="81">
        <v>0</v>
      </c>
      <c r="AL306" s="81">
        <v>0</v>
      </c>
      <c r="AM306" s="81">
        <v>27686244.255615368</v>
      </c>
      <c r="AN306" s="81">
        <v>0</v>
      </c>
      <c r="AO306" s="81">
        <v>0</v>
      </c>
      <c r="AP306" s="82"/>
      <c r="AQ306" s="81">
        <v>2377</v>
      </c>
      <c r="AR306" s="81">
        <v>222</v>
      </c>
      <c r="AS306" s="81">
        <v>0</v>
      </c>
      <c r="AT306" s="81">
        <v>0</v>
      </c>
      <c r="AU306" s="81">
        <v>0</v>
      </c>
      <c r="AV306" s="81">
        <v>0</v>
      </c>
      <c r="AW306" s="81" t="s">
        <v>564</v>
      </c>
      <c r="AX306" s="82"/>
      <c r="AY306" s="81">
        <v>8634.2999999999993</v>
      </c>
      <c r="AZ306" s="81">
        <v>5966.5</v>
      </c>
      <c r="BA306" s="81">
        <v>0</v>
      </c>
      <c r="BB306" s="81">
        <v>0</v>
      </c>
      <c r="BC306" s="81">
        <v>0</v>
      </c>
      <c r="BD306" s="81">
        <v>0</v>
      </c>
      <c r="BE306" s="81" t="s">
        <v>564</v>
      </c>
      <c r="BF306" s="82"/>
      <c r="BG306" s="81">
        <v>0</v>
      </c>
      <c r="BH306" s="81">
        <v>0</v>
      </c>
      <c r="BI306" s="81">
        <v>240.37799999999999</v>
      </c>
      <c r="BJ306" s="81">
        <v>0</v>
      </c>
      <c r="BK306" s="81">
        <v>29.093999999999998</v>
      </c>
      <c r="BL306" s="81">
        <v>0</v>
      </c>
      <c r="BM306" s="82"/>
      <c r="BN306" s="81">
        <v>0</v>
      </c>
      <c r="BO306" s="81">
        <v>0</v>
      </c>
      <c r="BP306" s="81">
        <v>16</v>
      </c>
      <c r="BQ306" s="81">
        <v>0</v>
      </c>
      <c r="BR306" s="81">
        <v>7</v>
      </c>
      <c r="BS306" s="81">
        <v>0</v>
      </c>
      <c r="BT306"/>
      <c r="BU306" s="80">
        <v>269.47199999999998</v>
      </c>
      <c r="BV306" s="80">
        <v>0</v>
      </c>
      <c r="BW306" s="80">
        <v>0</v>
      </c>
      <c r="BX306" s="80">
        <v>0</v>
      </c>
      <c r="BY306" s="80">
        <v>0</v>
      </c>
      <c r="BZ306" s="80">
        <v>0</v>
      </c>
      <c r="CA306" s="80">
        <v>0</v>
      </c>
      <c r="CB306" s="80">
        <v>0</v>
      </c>
      <c r="CC306" s="80">
        <v>0</v>
      </c>
    </row>
    <row r="307" spans="1:81">
      <c r="A307" s="80" t="s">
        <v>2080</v>
      </c>
      <c r="B307" s="80">
        <v>201</v>
      </c>
      <c r="C307" s="80">
        <v>14</v>
      </c>
      <c r="D307" s="80">
        <v>12</v>
      </c>
      <c r="E307" s="80">
        <v>2017</v>
      </c>
      <c r="F307" s="80" t="s">
        <v>71</v>
      </c>
      <c r="G307" s="80" t="s">
        <v>2066</v>
      </c>
      <c r="H307" s="80" t="s">
        <v>2067</v>
      </c>
      <c r="I307" s="177"/>
      <c r="J307" s="81">
        <v>1339.4673964546018</v>
      </c>
      <c r="K307" s="81">
        <v>6.8627132106164517</v>
      </c>
      <c r="L307" s="81">
        <v>3.0808762401955896</v>
      </c>
      <c r="M307" s="81">
        <v>217.43152914297212</v>
      </c>
      <c r="N307" s="81">
        <v>206.96791153173271</v>
      </c>
      <c r="O307" s="81">
        <v>112.75308291298394</v>
      </c>
      <c r="P307" s="81">
        <v>66.746321176855659</v>
      </c>
      <c r="Q307" s="81">
        <v>13.80991511798187</v>
      </c>
      <c r="R307" s="81">
        <v>0</v>
      </c>
      <c r="S307" s="81">
        <v>19.667890164422271</v>
      </c>
      <c r="T307" s="82"/>
      <c r="U307" s="81">
        <v>67682270</v>
      </c>
      <c r="V307" s="81">
        <v>3345</v>
      </c>
      <c r="W307" s="81">
        <v>72</v>
      </c>
      <c r="X307" s="81">
        <v>56542</v>
      </c>
      <c r="Y307" s="81">
        <v>89342</v>
      </c>
      <c r="Z307" s="81">
        <v>67414</v>
      </c>
      <c r="AA307" s="81">
        <v>13825</v>
      </c>
      <c r="AB307" s="81">
        <v>202193</v>
      </c>
      <c r="AC307" s="81">
        <v>0</v>
      </c>
      <c r="AD307" s="81">
        <v>19.667890164422271</v>
      </c>
      <c r="AE307" s="82"/>
      <c r="AF307" s="81">
        <v>550126431.71231663</v>
      </c>
      <c r="AG307" s="81">
        <v>5554381.8069385597</v>
      </c>
      <c r="AH307" s="81">
        <v>595370.22508009477</v>
      </c>
      <c r="AI307" s="81">
        <v>379499027.92635769</v>
      </c>
      <c r="AJ307" s="81">
        <v>321145701.5268178</v>
      </c>
      <c r="AK307" s="81">
        <v>0</v>
      </c>
      <c r="AL307" s="81">
        <v>0</v>
      </c>
      <c r="AM307" s="81">
        <v>27774622.007696532</v>
      </c>
      <c r="AN307" s="81">
        <v>0</v>
      </c>
      <c r="AO307" s="81">
        <v>0</v>
      </c>
      <c r="AP307" s="82"/>
      <c r="AQ307" s="81">
        <v>2481</v>
      </c>
      <c r="AR307" s="81">
        <v>239</v>
      </c>
      <c r="AS307" s="81">
        <v>0</v>
      </c>
      <c r="AT307" s="81">
        <v>0</v>
      </c>
      <c r="AU307" s="81">
        <v>0</v>
      </c>
      <c r="AV307" s="81">
        <v>0</v>
      </c>
      <c r="AW307" s="81" t="s">
        <v>564</v>
      </c>
      <c r="AX307" s="82"/>
      <c r="AY307" s="81">
        <v>9106.9</v>
      </c>
      <c r="AZ307" s="81">
        <v>6453.9</v>
      </c>
      <c r="BA307" s="81">
        <v>0</v>
      </c>
      <c r="BB307" s="81">
        <v>0</v>
      </c>
      <c r="BC307" s="81">
        <v>0</v>
      </c>
      <c r="BD307" s="81">
        <v>0</v>
      </c>
      <c r="BE307" s="81" t="s">
        <v>564</v>
      </c>
      <c r="BF307" s="82"/>
      <c r="BG307" s="81">
        <v>0</v>
      </c>
      <c r="BH307" s="81">
        <v>0</v>
      </c>
      <c r="BI307" s="81">
        <v>232.66</v>
      </c>
      <c r="BJ307" s="81">
        <v>0</v>
      </c>
      <c r="BK307" s="81">
        <v>29.448999999999998</v>
      </c>
      <c r="BL307" s="81">
        <v>0</v>
      </c>
      <c r="BM307" s="82"/>
      <c r="BN307" s="81">
        <v>0</v>
      </c>
      <c r="BO307" s="81">
        <v>0</v>
      </c>
      <c r="BP307" s="81">
        <v>16</v>
      </c>
      <c r="BQ307" s="81">
        <v>0</v>
      </c>
      <c r="BR307" s="81">
        <v>7</v>
      </c>
      <c r="BS307" s="81">
        <v>0</v>
      </c>
      <c r="BT307"/>
      <c r="BU307" s="80">
        <v>262.10899999999998</v>
      </c>
      <c r="BV307" s="80">
        <v>0</v>
      </c>
      <c r="BW307" s="80">
        <v>0</v>
      </c>
      <c r="BX307" s="80">
        <v>0</v>
      </c>
      <c r="BY307" s="80">
        <v>0</v>
      </c>
      <c r="BZ307" s="80">
        <v>0</v>
      </c>
      <c r="CA307" s="80">
        <v>0</v>
      </c>
      <c r="CB307" s="80">
        <v>0</v>
      </c>
      <c r="CC307" s="80">
        <v>0</v>
      </c>
    </row>
    <row r="308" spans="1:81">
      <c r="A308" s="80" t="s">
        <v>2081</v>
      </c>
      <c r="B308" s="80">
        <v>202</v>
      </c>
      <c r="C308" s="80">
        <v>15</v>
      </c>
      <c r="D308" s="80">
        <v>12</v>
      </c>
      <c r="E308" s="80">
        <v>2018</v>
      </c>
      <c r="F308" s="80" t="s">
        <v>93</v>
      </c>
      <c r="G308" s="80" t="s">
        <v>2066</v>
      </c>
      <c r="H308" s="80" t="s">
        <v>2067</v>
      </c>
      <c r="I308" s="177"/>
      <c r="J308" s="81">
        <v>1166.1300395191879</v>
      </c>
      <c r="K308" s="81">
        <v>5.9826017426778551</v>
      </c>
      <c r="L308" s="81">
        <v>2.7808328875120663</v>
      </c>
      <c r="M308" s="81">
        <v>181.56105577854206</v>
      </c>
      <c r="N308" s="81">
        <v>171.48538192691396</v>
      </c>
      <c r="O308" s="81">
        <v>110.88086708490444</v>
      </c>
      <c r="P308" s="81">
        <v>66.708077410222245</v>
      </c>
      <c r="Q308" s="81">
        <v>12.882593674924182</v>
      </c>
      <c r="R308" s="81">
        <v>0</v>
      </c>
      <c r="S308" s="81">
        <v>19.122906057796449</v>
      </c>
      <c r="T308" s="82"/>
      <c r="U308" s="81">
        <v>66456955.000000007</v>
      </c>
      <c r="V308" s="81">
        <v>3345</v>
      </c>
      <c r="W308" s="81">
        <v>72</v>
      </c>
      <c r="X308" s="81">
        <v>56542</v>
      </c>
      <c r="Y308" s="81">
        <v>90568</v>
      </c>
      <c r="Z308" s="81">
        <v>67564</v>
      </c>
      <c r="AA308" s="81">
        <v>13956</v>
      </c>
      <c r="AB308" s="81">
        <v>203261</v>
      </c>
      <c r="AC308" s="81">
        <v>0</v>
      </c>
      <c r="AD308" s="81">
        <v>19.122906057796449</v>
      </c>
      <c r="AE308" s="82"/>
      <c r="AF308" s="81">
        <v>518148127.49324578</v>
      </c>
      <c r="AG308" s="81">
        <v>4791935.1507014381</v>
      </c>
      <c r="AH308" s="81">
        <v>560084.90592927649</v>
      </c>
      <c r="AI308" s="81">
        <v>353684515.62639552</v>
      </c>
      <c r="AJ308" s="81">
        <v>310672422.33473742</v>
      </c>
      <c r="AK308" s="81">
        <v>0</v>
      </c>
      <c r="AL308" s="81">
        <v>0</v>
      </c>
      <c r="AM308" s="81">
        <v>27979102.41436046</v>
      </c>
      <c r="AN308" s="81">
        <v>0</v>
      </c>
      <c r="AO308" s="81">
        <v>0</v>
      </c>
      <c r="AP308" s="82"/>
      <c r="AQ308" s="81">
        <v>2610</v>
      </c>
      <c r="AR308" s="81">
        <v>254</v>
      </c>
      <c r="AS308" s="81">
        <v>0</v>
      </c>
      <c r="AT308" s="81">
        <v>0</v>
      </c>
      <c r="AU308" s="81">
        <v>0</v>
      </c>
      <c r="AV308" s="81">
        <v>0</v>
      </c>
      <c r="AW308" s="81" t="s">
        <v>564</v>
      </c>
      <c r="AX308" s="82"/>
      <c r="AY308" s="81">
        <v>9687.4999999999982</v>
      </c>
      <c r="AZ308" s="81">
        <v>6688.6</v>
      </c>
      <c r="BA308" s="81">
        <v>0</v>
      </c>
      <c r="BB308" s="81">
        <v>0</v>
      </c>
      <c r="BC308" s="81">
        <v>0</v>
      </c>
      <c r="BD308" s="81">
        <v>0</v>
      </c>
      <c r="BE308" s="81" t="s">
        <v>564</v>
      </c>
      <c r="BF308" s="82"/>
      <c r="BG308" s="81">
        <v>0</v>
      </c>
      <c r="BH308" s="81">
        <v>0</v>
      </c>
      <c r="BI308" s="81">
        <v>209.893</v>
      </c>
      <c r="BJ308" s="81">
        <v>0</v>
      </c>
      <c r="BK308" s="81">
        <v>26.004999999999999</v>
      </c>
      <c r="BL308" s="81">
        <v>0</v>
      </c>
      <c r="BM308" s="82"/>
      <c r="BN308" s="81">
        <v>0</v>
      </c>
      <c r="BO308" s="81">
        <v>0</v>
      </c>
      <c r="BP308" s="81">
        <v>16</v>
      </c>
      <c r="BQ308" s="81">
        <v>0</v>
      </c>
      <c r="BR308" s="81">
        <v>7</v>
      </c>
      <c r="BS308" s="81">
        <v>0</v>
      </c>
      <c r="BT308"/>
      <c r="BU308" s="80">
        <v>235.898</v>
      </c>
      <c r="BV308" s="80">
        <v>0</v>
      </c>
      <c r="BW308" s="80">
        <v>0</v>
      </c>
      <c r="BX308" s="80">
        <v>0</v>
      </c>
      <c r="BY308" s="80">
        <v>0</v>
      </c>
      <c r="BZ308" s="80">
        <v>0</v>
      </c>
      <c r="CA308" s="80">
        <v>0</v>
      </c>
      <c r="CB308" s="80">
        <v>0</v>
      </c>
      <c r="CC308" s="80">
        <v>0</v>
      </c>
    </row>
    <row r="309" spans="1:81">
      <c r="A309" s="80" t="s">
        <v>2082</v>
      </c>
      <c r="B309" s="80">
        <v>203</v>
      </c>
      <c r="C309" s="80">
        <v>16</v>
      </c>
      <c r="D309" s="80">
        <v>12</v>
      </c>
      <c r="E309" s="80">
        <v>2019</v>
      </c>
      <c r="F309" s="80" t="s">
        <v>73</v>
      </c>
      <c r="G309" s="80" t="s">
        <v>2066</v>
      </c>
      <c r="H309" s="80" t="s">
        <v>2067</v>
      </c>
      <c r="I309" s="177"/>
      <c r="J309" s="81">
        <v>1095.6811835555422</v>
      </c>
      <c r="K309" s="81">
        <v>5.5814735744726347</v>
      </c>
      <c r="L309" s="81">
        <v>2.80532169399814</v>
      </c>
      <c r="M309" s="81">
        <v>175.40566215120492</v>
      </c>
      <c r="N309" s="81">
        <v>180.33151481322761</v>
      </c>
      <c r="O309" s="81">
        <v>107.85400895975916</v>
      </c>
      <c r="P309" s="81">
        <v>66.835473015595298</v>
      </c>
      <c r="Q309" s="81">
        <v>12.56014539168801</v>
      </c>
      <c r="R309" s="81">
        <v>0</v>
      </c>
      <c r="S309" s="81">
        <v>20.300819756318283</v>
      </c>
      <c r="T309" s="82"/>
      <c r="U309" s="81">
        <v>65387367</v>
      </c>
      <c r="V309" s="81">
        <v>3345</v>
      </c>
      <c r="W309" s="81">
        <v>72</v>
      </c>
      <c r="X309" s="81">
        <v>56542</v>
      </c>
      <c r="Y309" s="81">
        <v>91391</v>
      </c>
      <c r="Z309" s="81">
        <v>67524</v>
      </c>
      <c r="AA309" s="81">
        <v>13878</v>
      </c>
      <c r="AB309" s="81">
        <v>203539</v>
      </c>
      <c r="AC309" s="81">
        <v>0</v>
      </c>
      <c r="AD309" s="81">
        <v>20.30081975631828</v>
      </c>
      <c r="AE309" s="82"/>
      <c r="AF309" s="81">
        <v>483157342.23453653</v>
      </c>
      <c r="AG309" s="81">
        <v>4831960.8330403967</v>
      </c>
      <c r="AH309" s="81">
        <v>599487.34568660078</v>
      </c>
      <c r="AI309" s="81">
        <v>360517330.79026479</v>
      </c>
      <c r="AJ309" s="81">
        <v>335205808.9426052</v>
      </c>
      <c r="AK309" s="81">
        <v>0</v>
      </c>
      <c r="AL309" s="81">
        <v>0</v>
      </c>
      <c r="AM309" s="81">
        <v>27720479.559228357</v>
      </c>
      <c r="AN309" s="81">
        <v>0</v>
      </c>
      <c r="AO309" s="81">
        <v>0</v>
      </c>
      <c r="AP309" s="82"/>
      <c r="AQ309" s="81">
        <v>2773</v>
      </c>
      <c r="AR309" s="81">
        <v>270</v>
      </c>
      <c r="AS309" s="81">
        <v>0</v>
      </c>
      <c r="AT309" s="81">
        <v>0</v>
      </c>
      <c r="AU309" s="81">
        <v>0</v>
      </c>
      <c r="AV309" s="81">
        <v>0</v>
      </c>
      <c r="AW309" s="81" t="s">
        <v>564</v>
      </c>
      <c r="AX309" s="82"/>
      <c r="AY309" s="81">
        <v>10421.29999999999</v>
      </c>
      <c r="AZ309" s="81">
        <v>7006.9</v>
      </c>
      <c r="BA309" s="81">
        <v>0</v>
      </c>
      <c r="BB309" s="81">
        <v>0</v>
      </c>
      <c r="BC309" s="81">
        <v>0</v>
      </c>
      <c r="BD309" s="81">
        <v>0</v>
      </c>
      <c r="BE309" s="81" t="s">
        <v>564</v>
      </c>
      <c r="BF309" s="82"/>
      <c r="BG309" s="81">
        <v>0</v>
      </c>
      <c r="BH309" s="81">
        <v>0</v>
      </c>
      <c r="BI309" s="81">
        <v>181.04499999999999</v>
      </c>
      <c r="BJ309" s="81">
        <v>0</v>
      </c>
      <c r="BK309" s="81">
        <v>19.529</v>
      </c>
      <c r="BL309" s="81">
        <v>0</v>
      </c>
      <c r="BM309" s="82"/>
      <c r="BN309" s="81">
        <v>0</v>
      </c>
      <c r="BO309" s="81">
        <v>0</v>
      </c>
      <c r="BP309" s="81">
        <v>17</v>
      </c>
      <c r="BQ309" s="81">
        <v>0</v>
      </c>
      <c r="BR309" s="81">
        <v>6</v>
      </c>
      <c r="BS309" s="81">
        <v>0</v>
      </c>
      <c r="BT309"/>
      <c r="BU309" s="80">
        <v>200.57400000000001</v>
      </c>
      <c r="BV309" s="80">
        <v>0</v>
      </c>
      <c r="BW309" s="80">
        <v>0</v>
      </c>
      <c r="BX309" s="80">
        <v>0</v>
      </c>
      <c r="BY309" s="80">
        <v>0</v>
      </c>
      <c r="BZ309" s="80">
        <v>0</v>
      </c>
      <c r="CA309" s="80">
        <v>0</v>
      </c>
      <c r="CB309" s="80">
        <v>0</v>
      </c>
      <c r="CC309" s="80">
        <v>0</v>
      </c>
    </row>
    <row r="310" spans="1:81">
      <c r="A310" s="80" t="s">
        <v>2083</v>
      </c>
      <c r="B310" s="80">
        <v>204</v>
      </c>
      <c r="C310" s="80">
        <v>17</v>
      </c>
      <c r="D310" s="80">
        <v>12</v>
      </c>
      <c r="E310" s="80">
        <v>2020</v>
      </c>
      <c r="F310" s="80" t="s">
        <v>218</v>
      </c>
      <c r="G310" s="80" t="s">
        <v>2066</v>
      </c>
      <c r="H310" s="80" t="s">
        <v>2067</v>
      </c>
      <c r="I310" s="177"/>
      <c r="J310" s="81">
        <v>1095.8963273647059</v>
      </c>
      <c r="K310" s="81">
        <v>6.91590343120727</v>
      </c>
      <c r="L310" s="81">
        <v>1.4985593667078281</v>
      </c>
      <c r="M310" s="81">
        <v>180.34525468150568</v>
      </c>
      <c r="N310" s="81">
        <v>180.63554045166828</v>
      </c>
      <c r="O310" s="81">
        <v>95.113923129669502</v>
      </c>
      <c r="P310" s="81">
        <v>63.913457927026812</v>
      </c>
      <c r="Q310" s="81">
        <v>11.999535977661772</v>
      </c>
      <c r="R310" s="81">
        <v>0</v>
      </c>
      <c r="S310" s="81">
        <v>23.213904981440479</v>
      </c>
      <c r="T310" s="82"/>
      <c r="U310" s="81">
        <v>63481636</v>
      </c>
      <c r="V310" s="81">
        <v>3668</v>
      </c>
      <c r="W310" s="81">
        <v>49</v>
      </c>
      <c r="X310" s="81">
        <v>58946</v>
      </c>
      <c r="Y310" s="81">
        <v>92183</v>
      </c>
      <c r="Z310" s="81">
        <v>67966</v>
      </c>
      <c r="AA310" s="81">
        <v>14419</v>
      </c>
      <c r="AB310" s="81">
        <v>203509</v>
      </c>
      <c r="AC310" s="81">
        <v>0</v>
      </c>
      <c r="AD310" s="81">
        <v>23.213904981440479</v>
      </c>
      <c r="AE310" s="82"/>
      <c r="AF310" s="81">
        <v>500040497.5268932</v>
      </c>
      <c r="AG310" s="81">
        <v>5423642.6695837639</v>
      </c>
      <c r="AH310" s="81">
        <v>327538.83225808415</v>
      </c>
      <c r="AI310" s="81">
        <v>353421256.83400071</v>
      </c>
      <c r="AJ310" s="81">
        <v>320824573.69477934</v>
      </c>
      <c r="AK310" s="81"/>
      <c r="AL310" s="81"/>
      <c r="AM310" s="81">
        <v>26560185.532148451</v>
      </c>
      <c r="AN310" s="81"/>
      <c r="AO310" s="81"/>
      <c r="AP310" s="82"/>
      <c r="AQ310" s="81">
        <v>3043</v>
      </c>
      <c r="AR310" s="81">
        <v>274</v>
      </c>
      <c r="AS310" s="81">
        <v>0</v>
      </c>
      <c r="AT310" s="81">
        <v>0</v>
      </c>
      <c r="AU310" s="81">
        <v>0</v>
      </c>
      <c r="AV310" s="81">
        <v>0</v>
      </c>
      <c r="AW310" s="81">
        <v>0</v>
      </c>
      <c r="AX310" s="82"/>
      <c r="AY310" s="81">
        <v>11679.29999999999</v>
      </c>
      <c r="AZ310" s="81">
        <v>7078.3999999999969</v>
      </c>
      <c r="BA310" s="81">
        <v>0</v>
      </c>
      <c r="BB310" s="81">
        <v>0</v>
      </c>
      <c r="BC310" s="81">
        <v>0</v>
      </c>
      <c r="BD310" s="81">
        <v>0</v>
      </c>
      <c r="BE310" s="81">
        <v>0</v>
      </c>
      <c r="BF310" s="82"/>
      <c r="BG310" s="81">
        <v>0</v>
      </c>
      <c r="BH310" s="81">
        <v>0</v>
      </c>
      <c r="BI310" s="81">
        <v>176.321</v>
      </c>
      <c r="BJ310" s="81">
        <v>0</v>
      </c>
      <c r="BK310" s="81">
        <v>17.914999999999999</v>
      </c>
      <c r="BL310" s="81">
        <v>0</v>
      </c>
      <c r="BM310" s="82"/>
      <c r="BN310" s="81">
        <v>0</v>
      </c>
      <c r="BO310" s="81">
        <v>0</v>
      </c>
      <c r="BP310" s="81">
        <v>16</v>
      </c>
      <c r="BQ310" s="81">
        <v>0</v>
      </c>
      <c r="BR310" s="81">
        <v>6</v>
      </c>
      <c r="BS310" s="81">
        <v>0</v>
      </c>
      <c r="BT310"/>
      <c r="BU310" s="80">
        <v>194.23599999999999</v>
      </c>
      <c r="BV310" s="80">
        <v>0</v>
      </c>
      <c r="BW310" s="80">
        <v>0</v>
      </c>
      <c r="BX310" s="80">
        <v>0</v>
      </c>
      <c r="BY310" s="80">
        <v>0</v>
      </c>
      <c r="BZ310" s="80">
        <v>0</v>
      </c>
      <c r="CA310" s="80">
        <v>0</v>
      </c>
      <c r="CB310" s="80">
        <v>0</v>
      </c>
      <c r="CC310" s="80">
        <v>0</v>
      </c>
    </row>
    <row r="311" spans="1:81">
      <c r="A311" s="80" t="s">
        <v>2084</v>
      </c>
      <c r="B311" s="80">
        <v>204</v>
      </c>
      <c r="C311" s="80">
        <v>18</v>
      </c>
      <c r="D311" s="80">
        <v>12</v>
      </c>
      <c r="E311" s="80">
        <v>2021</v>
      </c>
      <c r="F311" s="80" t="s">
        <v>75</v>
      </c>
      <c r="G311" s="174" t="s">
        <v>2066</v>
      </c>
      <c r="H311" s="80" t="s">
        <v>2067</v>
      </c>
      <c r="I311" s="177"/>
      <c r="J311" s="81">
        <v>1127.0338543393136</v>
      </c>
      <c r="K311" s="81">
        <v>7.0630021149686897</v>
      </c>
      <c r="L311" s="81">
        <v>1.5671309300420118</v>
      </c>
      <c r="M311" s="81">
        <v>169.19944573506396</v>
      </c>
      <c r="N311" s="81">
        <v>161.05700130039793</v>
      </c>
      <c r="O311" s="81">
        <v>92.770050746379724</v>
      </c>
      <c r="P311" s="81">
        <v>66.079453813466586</v>
      </c>
      <c r="Q311" s="81">
        <v>12.111854957246655</v>
      </c>
      <c r="R311" s="81">
        <v>0</v>
      </c>
      <c r="S311" s="81">
        <v>21.887403328540149</v>
      </c>
      <c r="T311" s="82"/>
      <c r="U311" s="81">
        <v>69664111</v>
      </c>
      <c r="V311" s="81">
        <v>3668</v>
      </c>
      <c r="W311" s="81">
        <v>49</v>
      </c>
      <c r="X311" s="81">
        <v>58946</v>
      </c>
      <c r="Y311" s="81">
        <v>92584</v>
      </c>
      <c r="Z311" s="81">
        <v>68259</v>
      </c>
      <c r="AA311" s="81">
        <v>14538</v>
      </c>
      <c r="AB311" s="81">
        <v>202978</v>
      </c>
      <c r="AC311" s="81">
        <v>0</v>
      </c>
      <c r="AD311" s="81">
        <v>21.887403328540149</v>
      </c>
      <c r="AE311" s="82"/>
      <c r="AF311" s="81">
        <v>516587262.1962111</v>
      </c>
      <c r="AG311" s="81">
        <v>5791923.8731261846</v>
      </c>
      <c r="AH311" s="81">
        <v>331229.73304498068</v>
      </c>
      <c r="AI311" s="81">
        <v>381480226.5070557</v>
      </c>
      <c r="AJ311" s="81">
        <v>329363811.67345315</v>
      </c>
      <c r="AK311" s="81">
        <v>0</v>
      </c>
      <c r="AL311" s="81">
        <v>0</v>
      </c>
      <c r="AM311" s="81">
        <v>26643681.41945222</v>
      </c>
      <c r="AN311" s="81">
        <v>0</v>
      </c>
      <c r="AO311" s="81">
        <v>0</v>
      </c>
      <c r="AP311" s="82"/>
      <c r="AQ311" s="81">
        <v>3309</v>
      </c>
      <c r="AR311" s="81">
        <v>280</v>
      </c>
      <c r="AS311" s="81">
        <v>0</v>
      </c>
      <c r="AT311" s="81">
        <v>0</v>
      </c>
      <c r="AU311" s="81">
        <v>0</v>
      </c>
      <c r="AV311" s="81">
        <v>0</v>
      </c>
      <c r="AW311" s="81"/>
      <c r="AX311" s="82"/>
      <c r="AY311" s="81">
        <v>12989.899999999991</v>
      </c>
      <c r="AZ311" s="81">
        <v>7179.4999999999964</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2085</v>
      </c>
      <c r="B312" s="80">
        <v>204</v>
      </c>
      <c r="C312" s="80">
        <v>19</v>
      </c>
      <c r="D312" s="80">
        <v>12</v>
      </c>
      <c r="E312" s="80">
        <v>2022</v>
      </c>
      <c r="F312" s="80" t="s">
        <v>568</v>
      </c>
      <c r="G312" s="174" t="s">
        <v>2066</v>
      </c>
      <c r="H312" s="80" t="s">
        <v>2067</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3654</v>
      </c>
      <c r="AR312" s="81">
        <v>283</v>
      </c>
      <c r="AS312" s="81">
        <v>0</v>
      </c>
      <c r="AT312" s="81">
        <v>0</v>
      </c>
      <c r="AU312" s="81">
        <v>0</v>
      </c>
      <c r="AV312" s="81">
        <v>0</v>
      </c>
      <c r="AW312" s="81"/>
      <c r="AX312" s="82"/>
      <c r="AY312" s="81">
        <v>14530.099999999973</v>
      </c>
      <c r="AZ312" s="81">
        <v>7219.8999999999969</v>
      </c>
      <c r="BA312" s="81">
        <v>0</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2086</v>
      </c>
      <c r="B313" s="80">
        <v>205</v>
      </c>
      <c r="C313" s="80">
        <v>1</v>
      </c>
      <c r="D313" s="80">
        <v>13</v>
      </c>
      <c r="E313" s="80">
        <v>1990</v>
      </c>
      <c r="F313" s="80" t="s">
        <v>562</v>
      </c>
      <c r="G313" s="80" t="s">
        <v>2087</v>
      </c>
      <c r="H313" s="80" t="s">
        <v>2088</v>
      </c>
      <c r="I313" s="177"/>
      <c r="J313" s="81">
        <v>491.15775114399747</v>
      </c>
      <c r="K313" s="81">
        <v>46.117714748437862</v>
      </c>
      <c r="L313" s="81">
        <v>87.826565455671528</v>
      </c>
      <c r="M313" s="81">
        <v>243.05841473004222</v>
      </c>
      <c r="N313" s="81">
        <v>248.49043978658614</v>
      </c>
      <c r="O313" s="81">
        <v>148.95029957120573</v>
      </c>
      <c r="P313" s="81">
        <v>181.37144963366313</v>
      </c>
      <c r="Q313" s="81">
        <v>12.520968672099402</v>
      </c>
      <c r="R313" s="81">
        <v>27.32544640306244</v>
      </c>
      <c r="S313" s="81">
        <v>9.1688993364839106</v>
      </c>
      <c r="T313" s="82"/>
      <c r="U313" s="81">
        <v>20310656</v>
      </c>
      <c r="V313" s="81">
        <v>10405</v>
      </c>
      <c r="W313" s="81">
        <v>784</v>
      </c>
      <c r="X313" s="81">
        <v>77408</v>
      </c>
      <c r="Y313" s="81">
        <v>64442</v>
      </c>
      <c r="Z313" s="81">
        <v>61265</v>
      </c>
      <c r="AA313" s="81">
        <v>44039</v>
      </c>
      <c r="AB313" s="81">
        <v>203298</v>
      </c>
      <c r="AC313" s="81">
        <v>4732816.5</v>
      </c>
      <c r="AD313" s="81">
        <v>9.1688993364839106</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2089</v>
      </c>
      <c r="B314" s="80">
        <v>206</v>
      </c>
      <c r="C314" s="80">
        <v>2</v>
      </c>
      <c r="D314" s="80">
        <v>13</v>
      </c>
      <c r="E314" s="80">
        <v>2005</v>
      </c>
      <c r="F314" s="80" t="s">
        <v>565</v>
      </c>
      <c r="G314" s="80" t="s">
        <v>2087</v>
      </c>
      <c r="H314" s="80" t="s">
        <v>2088</v>
      </c>
      <c r="I314" s="177"/>
      <c r="J314" s="81">
        <v>224.41477219308803</v>
      </c>
      <c r="K314" s="81">
        <v>36.082066354405718</v>
      </c>
      <c r="L314" s="81">
        <v>57.118514023403058</v>
      </c>
      <c r="M314" s="81">
        <v>510.62396415685311</v>
      </c>
      <c r="N314" s="81">
        <v>384.23662911858895</v>
      </c>
      <c r="O314" s="81">
        <v>230.2075934913814</v>
      </c>
      <c r="P314" s="81">
        <v>174.866744828382</v>
      </c>
      <c r="Q314" s="81">
        <v>12.271187550292073</v>
      </c>
      <c r="R314" s="81">
        <v>32.324047486718506</v>
      </c>
      <c r="S314" s="81">
        <v>11.098631172499999</v>
      </c>
      <c r="T314" s="82"/>
      <c r="U314" s="81">
        <v>13054042</v>
      </c>
      <c r="V314" s="81">
        <v>10287</v>
      </c>
      <c r="W314" s="81">
        <v>465</v>
      </c>
      <c r="X314" s="81">
        <v>70825</v>
      </c>
      <c r="Y314" s="81">
        <v>79571</v>
      </c>
      <c r="Z314" s="81">
        <v>109571</v>
      </c>
      <c r="AA314" s="81">
        <v>34774</v>
      </c>
      <c r="AB314" s="81">
        <v>208287</v>
      </c>
      <c r="AC314" s="81">
        <v>5715838.5</v>
      </c>
      <c r="AD314" s="81">
        <v>11.098631172499999</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2090</v>
      </c>
      <c r="B315" s="80">
        <v>207</v>
      </c>
      <c r="C315" s="80">
        <v>3</v>
      </c>
      <c r="D315" s="80">
        <v>13</v>
      </c>
      <c r="E315" s="80">
        <v>2006</v>
      </c>
      <c r="F315" s="80" t="s">
        <v>566</v>
      </c>
      <c r="G315" s="80" t="s">
        <v>2087</v>
      </c>
      <c r="H315" s="80" t="s">
        <v>2088</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2091</v>
      </c>
      <c r="B316" s="80">
        <v>208</v>
      </c>
      <c r="C316" s="80">
        <v>4</v>
      </c>
      <c r="D316" s="80">
        <v>13</v>
      </c>
      <c r="E316" s="80">
        <v>2007</v>
      </c>
      <c r="F316" s="80" t="s">
        <v>567</v>
      </c>
      <c r="G316" s="80" t="s">
        <v>2087</v>
      </c>
      <c r="H316" s="80" t="s">
        <v>2088</v>
      </c>
      <c r="I316" s="177"/>
      <c r="J316" s="81">
        <v>205.26481609767606</v>
      </c>
      <c r="K316" s="81">
        <v>32.221031225885412</v>
      </c>
      <c r="L316" s="81">
        <v>60.941026144504356</v>
      </c>
      <c r="M316" s="81">
        <v>582.0411504628172</v>
      </c>
      <c r="N316" s="81">
        <v>434.28287084053892</v>
      </c>
      <c r="O316" s="81">
        <v>223.62762742493769</v>
      </c>
      <c r="P316" s="81">
        <v>170.47033658297539</v>
      </c>
      <c r="Q316" s="81">
        <v>12.917201237049168</v>
      </c>
      <c r="R316" s="81">
        <v>29.754888881316443</v>
      </c>
      <c r="S316" s="81">
        <v>7.0133431636400001</v>
      </c>
      <c r="T316" s="82"/>
      <c r="U316" s="81">
        <v>13789142</v>
      </c>
      <c r="V316" s="81">
        <v>8887</v>
      </c>
      <c r="W316" s="81">
        <v>526</v>
      </c>
      <c r="X316" s="81">
        <v>86321</v>
      </c>
      <c r="Y316" s="81">
        <v>81262</v>
      </c>
      <c r="Z316" s="81">
        <v>110649</v>
      </c>
      <c r="AA316" s="81">
        <v>33383</v>
      </c>
      <c r="AB316" s="81">
        <v>207657</v>
      </c>
      <c r="AC316" s="81">
        <v>5412503</v>
      </c>
      <c r="AD316" s="81">
        <v>7.0133431636400001</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2092</v>
      </c>
      <c r="B317" s="80">
        <v>209</v>
      </c>
      <c r="C317" s="80">
        <v>5</v>
      </c>
      <c r="D317" s="80">
        <v>13</v>
      </c>
      <c r="E317" s="80">
        <v>2008</v>
      </c>
      <c r="F317" s="80" t="s">
        <v>84</v>
      </c>
      <c r="G317" s="80" t="s">
        <v>2087</v>
      </c>
      <c r="H317" s="80" t="s">
        <v>2088</v>
      </c>
      <c r="I317" s="177"/>
      <c r="J317" s="81">
        <v>195.9766762899981</v>
      </c>
      <c r="K317" s="81">
        <v>24.440799126611385</v>
      </c>
      <c r="L317" s="81">
        <v>50.671587226962671</v>
      </c>
      <c r="M317" s="81">
        <v>553.54034471347836</v>
      </c>
      <c r="N317" s="81">
        <v>453.8410566928431</v>
      </c>
      <c r="O317" s="81">
        <v>217.30421042705683</v>
      </c>
      <c r="P317" s="81">
        <v>166.24652178229488</v>
      </c>
      <c r="Q317" s="81">
        <v>12.677224894363707</v>
      </c>
      <c r="R317" s="81">
        <v>28.525190469511781</v>
      </c>
      <c r="S317" s="81">
        <v>10.688943110439999</v>
      </c>
      <c r="T317" s="82"/>
      <c r="U317" s="81">
        <v>13060139</v>
      </c>
      <c r="V317" s="81">
        <v>8887</v>
      </c>
      <c r="W317" s="81">
        <v>526</v>
      </c>
      <c r="X317" s="81">
        <v>86321</v>
      </c>
      <c r="Y317" s="81">
        <v>81981</v>
      </c>
      <c r="Z317" s="81">
        <v>111294</v>
      </c>
      <c r="AA317" s="81">
        <v>32593</v>
      </c>
      <c r="AB317" s="81">
        <v>207148</v>
      </c>
      <c r="AC317" s="81">
        <v>5388016</v>
      </c>
      <c r="AD317" s="81">
        <v>10.688943110439999</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2093</v>
      </c>
      <c r="B318" s="80">
        <v>210</v>
      </c>
      <c r="C318" s="80">
        <v>6</v>
      </c>
      <c r="D318" s="80">
        <v>13</v>
      </c>
      <c r="E318" s="80">
        <v>2009</v>
      </c>
      <c r="F318" s="80" t="s">
        <v>85</v>
      </c>
      <c r="G318" s="80" t="s">
        <v>2087</v>
      </c>
      <c r="H318" s="80" t="s">
        <v>2088</v>
      </c>
      <c r="I318" s="177"/>
      <c r="J318" s="81">
        <v>204.91169622926571</v>
      </c>
      <c r="K318" s="81">
        <v>25.21140006772324</v>
      </c>
      <c r="L318" s="81">
        <v>53.90219880256064</v>
      </c>
      <c r="M318" s="81">
        <v>542.23769888184108</v>
      </c>
      <c r="N318" s="81">
        <v>395.27168857355923</v>
      </c>
      <c r="O318" s="81">
        <v>222.96252095704395</v>
      </c>
      <c r="P318" s="81">
        <v>158.71238652293792</v>
      </c>
      <c r="Q318" s="81">
        <v>12.051757343514852</v>
      </c>
      <c r="R318" s="81">
        <v>29.009182657812342</v>
      </c>
      <c r="S318" s="81">
        <v>9.1193532569999984</v>
      </c>
      <c r="T318" s="82"/>
      <c r="U318" s="81">
        <v>11653893</v>
      </c>
      <c r="V318" s="81">
        <v>8928</v>
      </c>
      <c r="W318" s="81">
        <v>858</v>
      </c>
      <c r="X318" s="81">
        <v>92218</v>
      </c>
      <c r="Y318" s="81">
        <v>82737</v>
      </c>
      <c r="Z318" s="81">
        <v>112713</v>
      </c>
      <c r="AA318" s="81">
        <v>31944</v>
      </c>
      <c r="AB318" s="81">
        <v>206726</v>
      </c>
      <c r="AC318" s="81">
        <v>5345628.5</v>
      </c>
      <c r="AD318" s="81">
        <v>9.1193532569999984</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64.490000000000009</v>
      </c>
      <c r="BJ318" s="81">
        <v>21.7</v>
      </c>
      <c r="BK318" s="81">
        <v>66.92953</v>
      </c>
      <c r="BL318" s="81">
        <v>0</v>
      </c>
      <c r="BM318" s="82"/>
      <c r="BN318" s="81">
        <v>0</v>
      </c>
      <c r="BO318" s="81">
        <v>0</v>
      </c>
      <c r="BP318" s="81">
        <v>5</v>
      </c>
      <c r="BQ318" s="81">
        <v>1</v>
      </c>
      <c r="BR318" s="81">
        <v>9</v>
      </c>
      <c r="BS318" s="81">
        <v>0</v>
      </c>
      <c r="BT318"/>
      <c r="BU318" s="80"/>
      <c r="BV318" s="80"/>
      <c r="BW318" s="80"/>
      <c r="BX318" s="80"/>
      <c r="BY318" s="80"/>
      <c r="BZ318" s="80"/>
      <c r="CA318" s="80"/>
      <c r="CB318" s="80"/>
      <c r="CC318" s="80"/>
    </row>
    <row r="319" spans="1:81">
      <c r="A319" s="80" t="s">
        <v>2094</v>
      </c>
      <c r="B319" s="80">
        <v>211</v>
      </c>
      <c r="C319" s="80">
        <v>7</v>
      </c>
      <c r="D319" s="80">
        <v>13</v>
      </c>
      <c r="E319" s="80">
        <v>2010</v>
      </c>
      <c r="F319" s="80" t="s">
        <v>86</v>
      </c>
      <c r="G319" s="80" t="s">
        <v>2087</v>
      </c>
      <c r="H319" s="80" t="s">
        <v>2088</v>
      </c>
      <c r="I319" s="177"/>
      <c r="J319" s="81">
        <v>213.44894429148849</v>
      </c>
      <c r="K319" s="81">
        <v>28.666687568869211</v>
      </c>
      <c r="L319" s="81">
        <v>48.126580755353118</v>
      </c>
      <c r="M319" s="81">
        <v>629.68291896866572</v>
      </c>
      <c r="N319" s="81">
        <v>469.55027697851915</v>
      </c>
      <c r="O319" s="81">
        <v>224.16605941803067</v>
      </c>
      <c r="P319" s="81">
        <v>160.06662157099652</v>
      </c>
      <c r="Q319" s="81">
        <v>12.54735669178071</v>
      </c>
      <c r="R319" s="81">
        <v>19.87494991020117</v>
      </c>
      <c r="S319" s="81">
        <v>9.6860388872299996</v>
      </c>
      <c r="T319" s="82"/>
      <c r="U319" s="81">
        <v>11441930</v>
      </c>
      <c r="V319" s="81">
        <v>8928</v>
      </c>
      <c r="W319" s="81">
        <v>858</v>
      </c>
      <c r="X319" s="81">
        <v>92218</v>
      </c>
      <c r="Y319" s="81">
        <v>83469</v>
      </c>
      <c r="Z319" s="81">
        <v>113848</v>
      </c>
      <c r="AA319" s="81">
        <v>31412</v>
      </c>
      <c r="AB319" s="81">
        <v>206231</v>
      </c>
      <c r="AC319" s="81">
        <v>3470734</v>
      </c>
      <c r="AD319" s="81">
        <v>9.6860388872299996</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73.447000000000003</v>
      </c>
      <c r="BJ319" s="81">
        <v>75.2</v>
      </c>
      <c r="BK319" s="81">
        <v>42.53</v>
      </c>
      <c r="BL319" s="81">
        <v>0</v>
      </c>
      <c r="BM319" s="82"/>
      <c r="BN319" s="81">
        <v>0</v>
      </c>
      <c r="BO319" s="81">
        <v>0</v>
      </c>
      <c r="BP319" s="81">
        <v>6</v>
      </c>
      <c r="BQ319" s="81">
        <v>1</v>
      </c>
      <c r="BR319" s="81">
        <v>6</v>
      </c>
      <c r="BS319" s="81">
        <v>0</v>
      </c>
      <c r="BT319"/>
      <c r="BU319" s="80">
        <v>191.17699999999999</v>
      </c>
      <c r="BV319" s="80">
        <v>0</v>
      </c>
      <c r="BW319" s="80">
        <v>0</v>
      </c>
      <c r="BX319" s="80">
        <v>0</v>
      </c>
      <c r="BY319" s="80">
        <v>0</v>
      </c>
      <c r="BZ319" s="80">
        <v>0</v>
      </c>
      <c r="CA319" s="80">
        <v>0</v>
      </c>
      <c r="CB319" s="80">
        <v>0</v>
      </c>
      <c r="CC319" s="80">
        <v>0</v>
      </c>
    </row>
    <row r="320" spans="1:81">
      <c r="A320" s="80" t="s">
        <v>2095</v>
      </c>
      <c r="B320" s="80">
        <v>212</v>
      </c>
      <c r="C320" s="80">
        <v>8</v>
      </c>
      <c r="D320" s="80">
        <v>13</v>
      </c>
      <c r="E320" s="80">
        <v>2011</v>
      </c>
      <c r="F320" s="80" t="s">
        <v>87</v>
      </c>
      <c r="G320" s="80" t="s">
        <v>2087</v>
      </c>
      <c r="H320" s="80" t="s">
        <v>2088</v>
      </c>
      <c r="I320" s="177"/>
      <c r="J320" s="81">
        <v>233.08687951426768</v>
      </c>
      <c r="K320" s="81">
        <v>29.146842350303476</v>
      </c>
      <c r="L320" s="81">
        <v>50.342824347943733</v>
      </c>
      <c r="M320" s="81">
        <v>571.89299223378327</v>
      </c>
      <c r="N320" s="81">
        <v>437.28908521412421</v>
      </c>
      <c r="O320" s="81">
        <v>221.91450349574495</v>
      </c>
      <c r="P320" s="81">
        <v>152.73908868500018</v>
      </c>
      <c r="Q320" s="81">
        <v>14.444311486953676</v>
      </c>
      <c r="R320" s="81">
        <v>19.414809086627841</v>
      </c>
      <c r="S320" s="81">
        <v>15.375741867999999</v>
      </c>
      <c r="T320" s="82"/>
      <c r="U320" s="81">
        <v>13801732</v>
      </c>
      <c r="V320" s="81">
        <v>8928</v>
      </c>
      <c r="W320" s="81">
        <v>858</v>
      </c>
      <c r="X320" s="81">
        <v>92218</v>
      </c>
      <c r="Y320" s="81">
        <v>84157</v>
      </c>
      <c r="Z320" s="81">
        <v>115153</v>
      </c>
      <c r="AA320" s="81">
        <v>30866</v>
      </c>
      <c r="AB320" s="81">
        <v>205823</v>
      </c>
      <c r="AC320" s="81">
        <v>3384773</v>
      </c>
      <c r="AD320" s="81">
        <v>15.375741867999999</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56.518000000000001</v>
      </c>
      <c r="BJ320" s="81">
        <v>42.054000000000002</v>
      </c>
      <c r="BK320" s="81">
        <v>55.292000000000002</v>
      </c>
      <c r="BL320" s="81">
        <v>0</v>
      </c>
      <c r="BM320" s="82"/>
      <c r="BN320" s="81">
        <v>0</v>
      </c>
      <c r="BO320" s="81">
        <v>0</v>
      </c>
      <c r="BP320" s="81">
        <v>5</v>
      </c>
      <c r="BQ320" s="81">
        <v>1</v>
      </c>
      <c r="BR320" s="81">
        <v>7</v>
      </c>
      <c r="BS320" s="81">
        <v>0</v>
      </c>
      <c r="BT320"/>
      <c r="BU320" s="80">
        <v>143.77000000000001</v>
      </c>
      <c r="BV320" s="80">
        <v>10.093999999999999</v>
      </c>
      <c r="BW320" s="80">
        <v>0</v>
      </c>
      <c r="BX320" s="80">
        <v>0</v>
      </c>
      <c r="BY320" s="80">
        <v>0</v>
      </c>
      <c r="BZ320" s="80">
        <v>0</v>
      </c>
      <c r="CA320" s="80">
        <v>0</v>
      </c>
      <c r="CB320" s="80">
        <v>0</v>
      </c>
      <c r="CC320" s="80">
        <v>0</v>
      </c>
    </row>
    <row r="321" spans="1:81">
      <c r="A321" s="80" t="s">
        <v>2096</v>
      </c>
      <c r="B321" s="80">
        <v>213</v>
      </c>
      <c r="C321" s="80">
        <v>9</v>
      </c>
      <c r="D321" s="80">
        <v>13</v>
      </c>
      <c r="E321" s="80">
        <v>2012</v>
      </c>
      <c r="F321" s="80" t="s">
        <v>88</v>
      </c>
      <c r="G321" s="80" t="s">
        <v>2087</v>
      </c>
      <c r="H321" s="80" t="s">
        <v>2088</v>
      </c>
      <c r="I321" s="177"/>
      <c r="J321" s="81">
        <v>212.93390720313823</v>
      </c>
      <c r="K321" s="81">
        <v>27.374987385380198</v>
      </c>
      <c r="L321" s="81">
        <v>48.868171265142855</v>
      </c>
      <c r="M321" s="81">
        <v>590.25054010435997</v>
      </c>
      <c r="N321" s="81">
        <v>495.15433875822038</v>
      </c>
      <c r="O321" s="81">
        <v>222.43580313660956</v>
      </c>
      <c r="P321" s="81">
        <v>151.04516143755035</v>
      </c>
      <c r="Q321" s="81">
        <v>15.724507985624973</v>
      </c>
      <c r="R321" s="81">
        <v>20.666214037198699</v>
      </c>
      <c r="S321" s="81">
        <v>16.997089641000002</v>
      </c>
      <c r="T321" s="82"/>
      <c r="U321" s="81">
        <v>11689262</v>
      </c>
      <c r="V321" s="81">
        <v>8928</v>
      </c>
      <c r="W321" s="81">
        <v>858</v>
      </c>
      <c r="X321" s="81">
        <v>92218</v>
      </c>
      <c r="Y321" s="81">
        <v>85327</v>
      </c>
      <c r="Z321" s="81">
        <v>116339</v>
      </c>
      <c r="AA321" s="81">
        <v>30351</v>
      </c>
      <c r="AB321" s="81">
        <v>206231</v>
      </c>
      <c r="AC321" s="81">
        <v>3509623.5</v>
      </c>
      <c r="AD321" s="81">
        <v>16.997089641000002</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36.118000000000002</v>
      </c>
      <c r="BJ321" s="81">
        <v>82.543000000000006</v>
      </c>
      <c r="BK321" s="81">
        <v>79.207999999999998</v>
      </c>
      <c r="BL321" s="81">
        <v>0</v>
      </c>
      <c r="BM321" s="82"/>
      <c r="BN321" s="81">
        <v>0</v>
      </c>
      <c r="BO321" s="81">
        <v>0</v>
      </c>
      <c r="BP321" s="81">
        <v>4</v>
      </c>
      <c r="BQ321" s="81">
        <v>1</v>
      </c>
      <c r="BR321" s="81">
        <v>10</v>
      </c>
      <c r="BS321" s="81">
        <v>0</v>
      </c>
      <c r="BT321"/>
      <c r="BU321" s="80">
        <v>171.631</v>
      </c>
      <c r="BV321" s="80">
        <v>26.238</v>
      </c>
      <c r="BW321" s="80">
        <v>0</v>
      </c>
      <c r="BX321" s="80">
        <v>0</v>
      </c>
      <c r="BY321" s="80">
        <v>0</v>
      </c>
      <c r="BZ321" s="80">
        <v>0</v>
      </c>
      <c r="CA321" s="80">
        <v>0</v>
      </c>
      <c r="CB321" s="80">
        <v>0</v>
      </c>
      <c r="CC321" s="80">
        <v>0</v>
      </c>
    </row>
    <row r="322" spans="1:81">
      <c r="A322" s="80" t="s">
        <v>2097</v>
      </c>
      <c r="B322" s="80">
        <v>214</v>
      </c>
      <c r="C322" s="80">
        <v>10</v>
      </c>
      <c r="D322" s="80">
        <v>13</v>
      </c>
      <c r="E322" s="80">
        <v>2013</v>
      </c>
      <c r="F322" s="80" t="s">
        <v>89</v>
      </c>
      <c r="G322" s="80" t="s">
        <v>2087</v>
      </c>
      <c r="H322" s="80" t="s">
        <v>2088</v>
      </c>
      <c r="I322" s="177"/>
      <c r="J322" s="81">
        <v>197.43386236547735</v>
      </c>
      <c r="K322" s="81">
        <v>22.982608373515802</v>
      </c>
      <c r="L322" s="81">
        <v>44.233704313316458</v>
      </c>
      <c r="M322" s="81">
        <v>572.57543701064992</v>
      </c>
      <c r="N322" s="81">
        <v>435.77175124143099</v>
      </c>
      <c r="O322" s="81">
        <v>217.89254401673693</v>
      </c>
      <c r="P322" s="81">
        <v>150.02076234266272</v>
      </c>
      <c r="Q322" s="81">
        <v>15.966632331066279</v>
      </c>
      <c r="R322" s="81">
        <v>20.170027735688041</v>
      </c>
      <c r="S322" s="81">
        <v>20.065343598839998</v>
      </c>
      <c r="T322" s="82"/>
      <c r="U322" s="81">
        <v>11395701</v>
      </c>
      <c r="V322" s="81">
        <v>8928</v>
      </c>
      <c r="W322" s="81">
        <v>858</v>
      </c>
      <c r="X322" s="81">
        <v>92218</v>
      </c>
      <c r="Y322" s="81">
        <v>86145</v>
      </c>
      <c r="Z322" s="81">
        <v>119051</v>
      </c>
      <c r="AA322" s="81">
        <v>30032</v>
      </c>
      <c r="AB322" s="81">
        <v>206404</v>
      </c>
      <c r="AC322" s="81">
        <v>3343622</v>
      </c>
      <c r="AD322" s="81">
        <v>20.065343598839998</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64.936999999999998</v>
      </c>
      <c r="BJ322" s="81">
        <v>87.072000000000003</v>
      </c>
      <c r="BK322" s="81">
        <v>82.824999999999989</v>
      </c>
      <c r="BL322" s="81">
        <v>0</v>
      </c>
      <c r="BM322" s="82"/>
      <c r="BN322" s="81">
        <v>0</v>
      </c>
      <c r="BO322" s="81">
        <v>0</v>
      </c>
      <c r="BP322" s="81">
        <v>6</v>
      </c>
      <c r="BQ322" s="81">
        <v>1</v>
      </c>
      <c r="BR322" s="81">
        <v>9</v>
      </c>
      <c r="BS322" s="81">
        <v>0</v>
      </c>
      <c r="BT322"/>
      <c r="BU322" s="80">
        <v>208.96700000000001</v>
      </c>
      <c r="BV322" s="80">
        <v>25.867000000000001</v>
      </c>
      <c r="BW322" s="80">
        <v>0</v>
      </c>
      <c r="BX322" s="80">
        <v>0</v>
      </c>
      <c r="BY322" s="80">
        <v>0</v>
      </c>
      <c r="BZ322" s="80">
        <v>0</v>
      </c>
      <c r="CA322" s="80">
        <v>0</v>
      </c>
      <c r="CB322" s="80">
        <v>0</v>
      </c>
      <c r="CC322" s="80">
        <v>0</v>
      </c>
    </row>
    <row r="323" spans="1:81">
      <c r="A323" s="80" t="s">
        <v>2098</v>
      </c>
      <c r="B323" s="80">
        <v>215</v>
      </c>
      <c r="C323" s="80">
        <v>11</v>
      </c>
      <c r="D323" s="80">
        <v>13</v>
      </c>
      <c r="E323" s="80">
        <v>2014</v>
      </c>
      <c r="F323" s="80" t="s">
        <v>90</v>
      </c>
      <c r="G323" s="80" t="s">
        <v>2087</v>
      </c>
      <c r="H323" s="80" t="s">
        <v>2088</v>
      </c>
      <c r="I323" s="177"/>
      <c r="J323" s="81">
        <v>196.83382133788552</v>
      </c>
      <c r="K323" s="81">
        <v>23.567391126528452</v>
      </c>
      <c r="L323" s="81">
        <v>32.805806129995617</v>
      </c>
      <c r="M323" s="81">
        <v>608.82405006069951</v>
      </c>
      <c r="N323" s="81">
        <v>442.11304345284782</v>
      </c>
      <c r="O323" s="81">
        <v>208.92935668399508</v>
      </c>
      <c r="P323" s="81">
        <v>148.96824213446237</v>
      </c>
      <c r="Q323" s="81">
        <v>15.268867494764082</v>
      </c>
      <c r="R323" s="81">
        <v>20.968503031341235</v>
      </c>
      <c r="S323" s="81">
        <v>21.552821400199999</v>
      </c>
      <c r="T323" s="82"/>
      <c r="U323" s="81">
        <v>11734050</v>
      </c>
      <c r="V323" s="81">
        <v>7950</v>
      </c>
      <c r="W323" s="81">
        <v>591</v>
      </c>
      <c r="X323" s="81">
        <v>89457</v>
      </c>
      <c r="Y323" s="81">
        <v>86846</v>
      </c>
      <c r="Z323" s="81">
        <v>120228</v>
      </c>
      <c r="AA323" s="81">
        <v>29667</v>
      </c>
      <c r="AB323" s="81">
        <v>205725</v>
      </c>
      <c r="AC323" s="81">
        <v>3486916.5</v>
      </c>
      <c r="AD323" s="81">
        <v>21.552821400199999</v>
      </c>
      <c r="AE323" s="82"/>
      <c r="AF323" s="81">
        <v>198070401.4005374</v>
      </c>
      <c r="AG323" s="81">
        <v>16348273.483693179</v>
      </c>
      <c r="AH323" s="81">
        <v>4196301.3842967506</v>
      </c>
      <c r="AI323" s="81">
        <v>586941647.79456067</v>
      </c>
      <c r="AJ323" s="81">
        <v>506656246.55819362</v>
      </c>
      <c r="AK323" s="81">
        <v>0</v>
      </c>
      <c r="AL323" s="81">
        <v>0</v>
      </c>
      <c r="AM323" s="81">
        <v>28242968.307100806</v>
      </c>
      <c r="AN323" s="81">
        <v>0</v>
      </c>
      <c r="AO323" s="81">
        <v>0</v>
      </c>
      <c r="AP323" s="82"/>
      <c r="AQ323" s="81">
        <v>3288</v>
      </c>
      <c r="AR323" s="81">
        <v>378</v>
      </c>
      <c r="AS323" s="81">
        <v>0</v>
      </c>
      <c r="AT323" s="81">
        <v>0</v>
      </c>
      <c r="AU323" s="81">
        <v>0</v>
      </c>
      <c r="AV323" s="81">
        <v>1</v>
      </c>
      <c r="AW323" s="81" t="s">
        <v>564</v>
      </c>
      <c r="AX323" s="82"/>
      <c r="AY323" s="81">
        <v>14378.434000000001</v>
      </c>
      <c r="AZ323" s="81">
        <v>16739.795000000002</v>
      </c>
      <c r="BA323" s="81">
        <v>0</v>
      </c>
      <c r="BB323" s="81">
        <v>0</v>
      </c>
      <c r="BC323" s="81">
        <v>0</v>
      </c>
      <c r="BD323" s="81">
        <v>2160</v>
      </c>
      <c r="BE323" s="81" t="s">
        <v>564</v>
      </c>
      <c r="BF323" s="82"/>
      <c r="BG323" s="81">
        <v>0</v>
      </c>
      <c r="BH323" s="81">
        <v>0</v>
      </c>
      <c r="BI323" s="81">
        <v>70.03</v>
      </c>
      <c r="BJ323" s="81">
        <v>82.322999999999993</v>
      </c>
      <c r="BK323" s="81">
        <v>88.778999999999996</v>
      </c>
      <c r="BL323" s="81">
        <v>0</v>
      </c>
      <c r="BM323" s="82"/>
      <c r="BN323" s="81">
        <v>0</v>
      </c>
      <c r="BO323" s="81">
        <v>0</v>
      </c>
      <c r="BP323" s="81">
        <v>7</v>
      </c>
      <c r="BQ323" s="81">
        <v>1</v>
      </c>
      <c r="BR323" s="81">
        <v>10</v>
      </c>
      <c r="BS323" s="81">
        <v>0</v>
      </c>
      <c r="BT323"/>
      <c r="BU323" s="80">
        <v>212.03100000000001</v>
      </c>
      <c r="BV323" s="80">
        <v>29.100999999999999</v>
      </c>
      <c r="BW323" s="80">
        <v>0</v>
      </c>
      <c r="BX323" s="80">
        <v>0</v>
      </c>
      <c r="BY323" s="80">
        <v>0</v>
      </c>
      <c r="BZ323" s="80">
        <v>0</v>
      </c>
      <c r="CA323" s="80">
        <v>0</v>
      </c>
      <c r="CB323" s="80">
        <v>0</v>
      </c>
      <c r="CC323" s="80">
        <v>0</v>
      </c>
    </row>
    <row r="324" spans="1:81">
      <c r="A324" s="80" t="s">
        <v>2099</v>
      </c>
      <c r="B324" s="80">
        <v>216</v>
      </c>
      <c r="C324" s="80">
        <v>12</v>
      </c>
      <c r="D324" s="80">
        <v>13</v>
      </c>
      <c r="E324" s="80">
        <v>2015</v>
      </c>
      <c r="F324" s="80" t="s">
        <v>91</v>
      </c>
      <c r="G324" s="80" t="s">
        <v>2087</v>
      </c>
      <c r="H324" s="80" t="s">
        <v>2088</v>
      </c>
      <c r="I324" s="177"/>
      <c r="J324" s="81">
        <v>185.03785924119825</v>
      </c>
      <c r="K324" s="81">
        <v>22.455312637641232</v>
      </c>
      <c r="L324" s="81">
        <v>31.41956827874257</v>
      </c>
      <c r="M324" s="81">
        <v>864.51572093879747</v>
      </c>
      <c r="N324" s="81">
        <v>380.91001318716735</v>
      </c>
      <c r="O324" s="81">
        <v>208.19721627499317</v>
      </c>
      <c r="P324" s="81">
        <v>147.1356380462291</v>
      </c>
      <c r="Q324" s="81">
        <v>14.89129903394924</v>
      </c>
      <c r="R324" s="81">
        <v>19.713283170083788</v>
      </c>
      <c r="S324" s="81">
        <v>21.549377073479999</v>
      </c>
      <c r="T324" s="82"/>
      <c r="U324" s="81">
        <v>11597286</v>
      </c>
      <c r="V324" s="81">
        <v>7950</v>
      </c>
      <c r="W324" s="81">
        <v>591</v>
      </c>
      <c r="X324" s="81">
        <v>89457</v>
      </c>
      <c r="Y324" s="81">
        <v>87566</v>
      </c>
      <c r="Z324" s="81">
        <v>120961</v>
      </c>
      <c r="AA324" s="81">
        <v>29279</v>
      </c>
      <c r="AB324" s="81">
        <v>204952</v>
      </c>
      <c r="AC324" s="81">
        <v>3376940.5</v>
      </c>
      <c r="AD324" s="81">
        <v>21.549377073479999</v>
      </c>
      <c r="AE324" s="82"/>
      <c r="AF324" s="81">
        <v>191168338.97737378</v>
      </c>
      <c r="AG324" s="81">
        <v>14545138.946109759</v>
      </c>
      <c r="AH324" s="81">
        <v>2883210.1466301093</v>
      </c>
      <c r="AI324" s="81">
        <v>968802566.70457041</v>
      </c>
      <c r="AJ324" s="81">
        <v>443216870.06498706</v>
      </c>
      <c r="AK324" s="81">
        <v>0</v>
      </c>
      <c r="AL324" s="81">
        <v>0</v>
      </c>
      <c r="AM324" s="81">
        <v>28087811.858695485</v>
      </c>
      <c r="AN324" s="81">
        <v>0</v>
      </c>
      <c r="AO324" s="81">
        <v>0</v>
      </c>
      <c r="AP324" s="82"/>
      <c r="AQ324" s="81">
        <v>3477</v>
      </c>
      <c r="AR324" s="81">
        <v>493</v>
      </c>
      <c r="AS324" s="81">
        <v>0</v>
      </c>
      <c r="AT324" s="81">
        <v>0</v>
      </c>
      <c r="AU324" s="81">
        <v>0</v>
      </c>
      <c r="AV324" s="81">
        <v>2</v>
      </c>
      <c r="AW324" s="81" t="s">
        <v>564</v>
      </c>
      <c r="AX324" s="82"/>
      <c r="AY324" s="81">
        <v>15323.405999999999</v>
      </c>
      <c r="AZ324" s="81">
        <v>21458.805</v>
      </c>
      <c r="BA324" s="81">
        <v>0</v>
      </c>
      <c r="BB324" s="81">
        <v>0</v>
      </c>
      <c r="BC324" s="81">
        <v>0</v>
      </c>
      <c r="BD324" s="81">
        <v>8410</v>
      </c>
      <c r="BE324" s="81" t="s">
        <v>564</v>
      </c>
      <c r="BF324" s="82"/>
      <c r="BG324" s="81">
        <v>0</v>
      </c>
      <c r="BH324" s="81">
        <v>0</v>
      </c>
      <c r="BI324" s="81">
        <v>73.867999999999995</v>
      </c>
      <c r="BJ324" s="81">
        <v>80.863</v>
      </c>
      <c r="BK324" s="81">
        <v>74.77000000000001</v>
      </c>
      <c r="BL324" s="81">
        <v>0</v>
      </c>
      <c r="BM324" s="82"/>
      <c r="BN324" s="81">
        <v>0</v>
      </c>
      <c r="BO324" s="81">
        <v>0</v>
      </c>
      <c r="BP324" s="81">
        <v>8</v>
      </c>
      <c r="BQ324" s="81">
        <v>1</v>
      </c>
      <c r="BR324" s="81">
        <v>9</v>
      </c>
      <c r="BS324" s="81">
        <v>0</v>
      </c>
      <c r="BT324"/>
      <c r="BU324" s="80">
        <v>214.17500000000001</v>
      </c>
      <c r="BV324" s="80">
        <v>15.326000000000001</v>
      </c>
      <c r="BW324" s="80">
        <v>0</v>
      </c>
      <c r="BX324" s="80">
        <v>0</v>
      </c>
      <c r="BY324" s="80">
        <v>0</v>
      </c>
      <c r="BZ324" s="80">
        <v>0</v>
      </c>
      <c r="CA324" s="80">
        <v>0</v>
      </c>
      <c r="CB324" s="80">
        <v>0</v>
      </c>
      <c r="CC324" s="80">
        <v>0</v>
      </c>
    </row>
    <row r="325" spans="1:81">
      <c r="A325" s="80" t="s">
        <v>2100</v>
      </c>
      <c r="B325" s="80">
        <v>217</v>
      </c>
      <c r="C325" s="80">
        <v>13</v>
      </c>
      <c r="D325" s="80">
        <v>13</v>
      </c>
      <c r="E325" s="80">
        <v>2016</v>
      </c>
      <c r="F325" s="80" t="s">
        <v>92</v>
      </c>
      <c r="G325" s="80" t="s">
        <v>2087</v>
      </c>
      <c r="H325" s="80" t="s">
        <v>2088</v>
      </c>
      <c r="I325" s="177"/>
      <c r="J325" s="81">
        <v>193.60525068669085</v>
      </c>
      <c r="K325" s="81">
        <v>22.051973138023143</v>
      </c>
      <c r="L325" s="81">
        <v>31.360409577510872</v>
      </c>
      <c r="M325" s="81">
        <v>516.36499644039839</v>
      </c>
      <c r="N325" s="81">
        <v>413.5019496109731</v>
      </c>
      <c r="O325" s="81">
        <v>207.75864295961904</v>
      </c>
      <c r="P325" s="81">
        <v>142.69580448142924</v>
      </c>
      <c r="Q325" s="81">
        <v>14.437398388890516</v>
      </c>
      <c r="R325" s="81">
        <v>20.801883717372686</v>
      </c>
      <c r="S325" s="81">
        <v>19.457058317760001</v>
      </c>
      <c r="T325" s="82"/>
      <c r="U325" s="81">
        <v>12690077</v>
      </c>
      <c r="V325" s="81">
        <v>7950</v>
      </c>
      <c r="W325" s="81">
        <v>591</v>
      </c>
      <c r="X325" s="81">
        <v>89457</v>
      </c>
      <c r="Y325" s="81">
        <v>88282</v>
      </c>
      <c r="Z325" s="81">
        <v>122190</v>
      </c>
      <c r="AA325" s="81">
        <v>29369</v>
      </c>
      <c r="AB325" s="81">
        <v>204403</v>
      </c>
      <c r="AC325" s="81">
        <v>3552756.9759999341</v>
      </c>
      <c r="AD325" s="81">
        <v>19.457058317760001</v>
      </c>
      <c r="AE325" s="82"/>
      <c r="AF325" s="81">
        <v>203390374.13110071</v>
      </c>
      <c r="AG325" s="81">
        <v>13902665.62180247</v>
      </c>
      <c r="AH325" s="81">
        <v>2083687.4997944131</v>
      </c>
      <c r="AI325" s="81">
        <v>598645683.47505188</v>
      </c>
      <c r="AJ325" s="81">
        <v>503330971.72228378</v>
      </c>
      <c r="AK325" s="81">
        <v>0</v>
      </c>
      <c r="AL325" s="81">
        <v>0</v>
      </c>
      <c r="AM325" s="81">
        <v>28034336.732868738</v>
      </c>
      <c r="AN325" s="81">
        <v>0</v>
      </c>
      <c r="AO325" s="81">
        <v>0</v>
      </c>
      <c r="AP325" s="82"/>
      <c r="AQ325" s="81">
        <v>3662</v>
      </c>
      <c r="AR325" s="81">
        <v>562</v>
      </c>
      <c r="AS325" s="81">
        <v>0</v>
      </c>
      <c r="AT325" s="81">
        <v>0</v>
      </c>
      <c r="AU325" s="81">
        <v>0</v>
      </c>
      <c r="AV325" s="81">
        <v>2</v>
      </c>
      <c r="AW325" s="81" t="s">
        <v>564</v>
      </c>
      <c r="AX325" s="82"/>
      <c r="AY325" s="81">
        <v>16287.798000000001</v>
      </c>
      <c r="AZ325" s="81">
        <v>30447.904999999999</v>
      </c>
      <c r="BA325" s="81">
        <v>0</v>
      </c>
      <c r="BB325" s="81">
        <v>0</v>
      </c>
      <c r="BC325" s="81">
        <v>0</v>
      </c>
      <c r="BD325" s="81">
        <v>8410</v>
      </c>
      <c r="BE325" s="81" t="s">
        <v>564</v>
      </c>
      <c r="BF325" s="82"/>
      <c r="BG325" s="81">
        <v>0</v>
      </c>
      <c r="BH325" s="81">
        <v>0</v>
      </c>
      <c r="BI325" s="81">
        <v>72.451999999999998</v>
      </c>
      <c r="BJ325" s="81">
        <v>80.962000000000003</v>
      </c>
      <c r="BK325" s="81">
        <v>89.117000000000004</v>
      </c>
      <c r="BL325" s="81">
        <v>0</v>
      </c>
      <c r="BM325" s="82"/>
      <c r="BN325" s="81">
        <v>0</v>
      </c>
      <c r="BO325" s="81">
        <v>0</v>
      </c>
      <c r="BP325" s="81">
        <v>8</v>
      </c>
      <c r="BQ325" s="81">
        <v>1</v>
      </c>
      <c r="BR325" s="81">
        <v>10</v>
      </c>
      <c r="BS325" s="81">
        <v>0</v>
      </c>
      <c r="BT325"/>
      <c r="BU325" s="80">
        <v>213.97300000000001</v>
      </c>
      <c r="BV325" s="80">
        <v>28.558</v>
      </c>
      <c r="BW325" s="80">
        <v>0</v>
      </c>
      <c r="BX325" s="80">
        <v>0</v>
      </c>
      <c r="BY325" s="80">
        <v>0</v>
      </c>
      <c r="BZ325" s="80">
        <v>0</v>
      </c>
      <c r="CA325" s="80">
        <v>0</v>
      </c>
      <c r="CB325" s="80">
        <v>0</v>
      </c>
      <c r="CC325" s="80">
        <v>0</v>
      </c>
    </row>
    <row r="326" spans="1:81">
      <c r="A326" s="80" t="s">
        <v>2101</v>
      </c>
      <c r="B326" s="80">
        <v>218</v>
      </c>
      <c r="C326" s="80">
        <v>14</v>
      </c>
      <c r="D326" s="80">
        <v>13</v>
      </c>
      <c r="E326" s="80">
        <v>2017</v>
      </c>
      <c r="F326" s="80" t="s">
        <v>71</v>
      </c>
      <c r="G326" s="80" t="s">
        <v>2087</v>
      </c>
      <c r="H326" s="80" t="s">
        <v>2088</v>
      </c>
      <c r="I326" s="177"/>
      <c r="J326" s="81">
        <v>207.55414926747133</v>
      </c>
      <c r="K326" s="81">
        <v>21.84450943879278</v>
      </c>
      <c r="L326" s="81">
        <v>36.70591093746831</v>
      </c>
      <c r="M326" s="81">
        <v>468.24739063095581</v>
      </c>
      <c r="N326" s="81">
        <v>462.8639032976684</v>
      </c>
      <c r="O326" s="81">
        <v>206.34546748658519</v>
      </c>
      <c r="P326" s="81">
        <v>141.14493306367996</v>
      </c>
      <c r="Q326" s="81">
        <v>13.918786368213397</v>
      </c>
      <c r="R326" s="81">
        <v>19.495095376686397</v>
      </c>
      <c r="S326" s="81">
        <v>20.960970397920001</v>
      </c>
      <c r="T326" s="82"/>
      <c r="U326" s="81">
        <v>13609511</v>
      </c>
      <c r="V326" s="81">
        <v>7950</v>
      </c>
      <c r="W326" s="81">
        <v>591</v>
      </c>
      <c r="X326" s="81">
        <v>89457</v>
      </c>
      <c r="Y326" s="81">
        <v>89199</v>
      </c>
      <c r="Z326" s="81">
        <v>123372</v>
      </c>
      <c r="AA326" s="81">
        <v>29235</v>
      </c>
      <c r="AB326" s="81">
        <v>203787</v>
      </c>
      <c r="AC326" s="81">
        <v>3395636</v>
      </c>
      <c r="AD326" s="81">
        <v>20.960970397920001</v>
      </c>
      <c r="AE326" s="82"/>
      <c r="AF326" s="81">
        <v>226908726.23654959</v>
      </c>
      <c r="AG326" s="81">
        <v>13959240.676945191</v>
      </c>
      <c r="AH326" s="81">
        <v>4337001.9735747287</v>
      </c>
      <c r="AI326" s="81">
        <v>568070111.54021144</v>
      </c>
      <c r="AJ326" s="81">
        <v>580181203.01395869</v>
      </c>
      <c r="AK326" s="81">
        <v>0</v>
      </c>
      <c r="AL326" s="81">
        <v>0</v>
      </c>
      <c r="AM326" s="81">
        <v>27993584.81788417</v>
      </c>
      <c r="AN326" s="81">
        <v>0</v>
      </c>
      <c r="AO326" s="81">
        <v>0</v>
      </c>
      <c r="AP326" s="82"/>
      <c r="AQ326" s="81">
        <v>3809</v>
      </c>
      <c r="AR326" s="81">
        <v>614</v>
      </c>
      <c r="AS326" s="81">
        <v>0</v>
      </c>
      <c r="AT326" s="81">
        <v>0</v>
      </c>
      <c r="AU326" s="81">
        <v>0</v>
      </c>
      <c r="AV326" s="81">
        <v>2</v>
      </c>
      <c r="AW326" s="81" t="s">
        <v>564</v>
      </c>
      <c r="AX326" s="82"/>
      <c r="AY326" s="81">
        <v>17061.12</v>
      </c>
      <c r="AZ326" s="81">
        <v>35457.805</v>
      </c>
      <c r="BA326" s="81">
        <v>0</v>
      </c>
      <c r="BB326" s="81">
        <v>0</v>
      </c>
      <c r="BC326" s="81">
        <v>0</v>
      </c>
      <c r="BD326" s="81">
        <v>8410</v>
      </c>
      <c r="BE326" s="81" t="s">
        <v>564</v>
      </c>
      <c r="BF326" s="82"/>
      <c r="BG326" s="81">
        <v>0</v>
      </c>
      <c r="BH326" s="81">
        <v>0</v>
      </c>
      <c r="BI326" s="81">
        <v>68.370999999999995</v>
      </c>
      <c r="BJ326" s="81">
        <v>77.367999999999995</v>
      </c>
      <c r="BK326" s="81">
        <v>81.563999999999993</v>
      </c>
      <c r="BL326" s="81">
        <v>0</v>
      </c>
      <c r="BM326" s="82"/>
      <c r="BN326" s="81">
        <v>0</v>
      </c>
      <c r="BO326" s="81">
        <v>0</v>
      </c>
      <c r="BP326" s="81">
        <v>8</v>
      </c>
      <c r="BQ326" s="81">
        <v>1</v>
      </c>
      <c r="BR326" s="81">
        <v>10</v>
      </c>
      <c r="BS326" s="81">
        <v>0</v>
      </c>
      <c r="BT326"/>
      <c r="BU326" s="80">
        <v>196.14</v>
      </c>
      <c r="BV326" s="80">
        <v>31.163</v>
      </c>
      <c r="BW326" s="80">
        <v>0</v>
      </c>
      <c r="BX326" s="80">
        <v>0</v>
      </c>
      <c r="BY326" s="80">
        <v>0</v>
      </c>
      <c r="BZ326" s="80">
        <v>0</v>
      </c>
      <c r="CA326" s="80">
        <v>0</v>
      </c>
      <c r="CB326" s="80">
        <v>0</v>
      </c>
      <c r="CC326" s="80">
        <v>0</v>
      </c>
    </row>
    <row r="327" spans="1:81">
      <c r="A327" s="80" t="s">
        <v>2102</v>
      </c>
      <c r="B327" s="80">
        <v>219</v>
      </c>
      <c r="C327" s="80">
        <v>15</v>
      </c>
      <c r="D327" s="80">
        <v>13</v>
      </c>
      <c r="E327" s="80">
        <v>2018</v>
      </c>
      <c r="F327" s="80" t="s">
        <v>93</v>
      </c>
      <c r="G327" s="80" t="s">
        <v>2087</v>
      </c>
      <c r="H327" s="80" t="s">
        <v>2088</v>
      </c>
      <c r="I327" s="177"/>
      <c r="J327" s="81">
        <v>186.94305494652761</v>
      </c>
      <c r="K327" s="81">
        <v>20.084796754952475</v>
      </c>
      <c r="L327" s="81">
        <v>33.407758686021488</v>
      </c>
      <c r="M327" s="81">
        <v>439.93619247619137</v>
      </c>
      <c r="N327" s="81">
        <v>369.94355040018496</v>
      </c>
      <c r="O327" s="81">
        <v>203.76845628929718</v>
      </c>
      <c r="P327" s="81">
        <v>139.34799231443171</v>
      </c>
      <c r="Q327" s="81">
        <v>12.860093929500328</v>
      </c>
      <c r="R327" s="81">
        <v>18.821081044003442</v>
      </c>
      <c r="S327" s="81">
        <v>20.964208465480002</v>
      </c>
      <c r="T327" s="82"/>
      <c r="U327" s="81">
        <v>14120568</v>
      </c>
      <c r="V327" s="81">
        <v>7950</v>
      </c>
      <c r="W327" s="81">
        <v>591</v>
      </c>
      <c r="X327" s="81">
        <v>89457</v>
      </c>
      <c r="Y327" s="81">
        <v>89688</v>
      </c>
      <c r="Z327" s="81">
        <v>124164</v>
      </c>
      <c r="AA327" s="81">
        <v>29153</v>
      </c>
      <c r="AB327" s="81">
        <v>202906</v>
      </c>
      <c r="AC327" s="81">
        <v>3265389</v>
      </c>
      <c r="AD327" s="81">
        <v>20.964208465479999</v>
      </c>
      <c r="AE327" s="82"/>
      <c r="AF327" s="81">
        <v>215832233.01927519</v>
      </c>
      <c r="AG327" s="81">
        <v>12454336.935359159</v>
      </c>
      <c r="AH327" s="81">
        <v>4157709.8297629729</v>
      </c>
      <c r="AI327" s="81">
        <v>548353649.85249043</v>
      </c>
      <c r="AJ327" s="81">
        <v>473150954.36167008</v>
      </c>
      <c r="AK327" s="81">
        <v>0</v>
      </c>
      <c r="AL327" s="81">
        <v>0</v>
      </c>
      <c r="AM327" s="81">
        <v>27930236.270057831</v>
      </c>
      <c r="AN327" s="81">
        <v>0</v>
      </c>
      <c r="AO327" s="81">
        <v>0</v>
      </c>
      <c r="AP327" s="82"/>
      <c r="AQ327" s="81">
        <v>3973</v>
      </c>
      <c r="AR327" s="81">
        <v>669</v>
      </c>
      <c r="AS327" s="81">
        <v>0</v>
      </c>
      <c r="AT327" s="81">
        <v>0</v>
      </c>
      <c r="AU327" s="81">
        <v>0</v>
      </c>
      <c r="AV327" s="81">
        <v>3</v>
      </c>
      <c r="AW327" s="81" t="s">
        <v>564</v>
      </c>
      <c r="AX327" s="82"/>
      <c r="AY327" s="81">
        <v>17908.10200000001</v>
      </c>
      <c r="AZ327" s="81">
        <v>41207.504999999997</v>
      </c>
      <c r="BA327" s="81">
        <v>0</v>
      </c>
      <c r="BB327" s="81">
        <v>0</v>
      </c>
      <c r="BC327" s="81">
        <v>0</v>
      </c>
      <c r="BD327" s="81">
        <v>9469</v>
      </c>
      <c r="BE327" s="81" t="s">
        <v>564</v>
      </c>
      <c r="BF327" s="82"/>
      <c r="BG327" s="81">
        <v>0</v>
      </c>
      <c r="BH327" s="81">
        <v>0</v>
      </c>
      <c r="BI327" s="81">
        <v>67.816000000000003</v>
      </c>
      <c r="BJ327" s="81">
        <v>73.744</v>
      </c>
      <c r="BK327" s="81">
        <v>82.120999999999995</v>
      </c>
      <c r="BL327" s="81">
        <v>0</v>
      </c>
      <c r="BM327" s="82"/>
      <c r="BN327" s="81">
        <v>0</v>
      </c>
      <c r="BO327" s="81">
        <v>0</v>
      </c>
      <c r="BP327" s="81">
        <v>8</v>
      </c>
      <c r="BQ327" s="81">
        <v>1</v>
      </c>
      <c r="BR327" s="81">
        <v>10</v>
      </c>
      <c r="BS327" s="81">
        <v>0</v>
      </c>
      <c r="BT327"/>
      <c r="BU327" s="80">
        <v>193.21600000000001</v>
      </c>
      <c r="BV327" s="80">
        <v>30.465</v>
      </c>
      <c r="BW327" s="80">
        <v>0</v>
      </c>
      <c r="BX327" s="80">
        <v>0</v>
      </c>
      <c r="BY327" s="80">
        <v>0</v>
      </c>
      <c r="BZ327" s="80">
        <v>0</v>
      </c>
      <c r="CA327" s="80">
        <v>0</v>
      </c>
      <c r="CB327" s="80">
        <v>0</v>
      </c>
      <c r="CC327" s="80">
        <v>0</v>
      </c>
    </row>
    <row r="328" spans="1:81">
      <c r="A328" s="80" t="s">
        <v>2103</v>
      </c>
      <c r="B328" s="80">
        <v>220</v>
      </c>
      <c r="C328" s="80">
        <v>16</v>
      </c>
      <c r="D328" s="80">
        <v>13</v>
      </c>
      <c r="E328" s="80">
        <v>2019</v>
      </c>
      <c r="F328" s="80" t="s">
        <v>73</v>
      </c>
      <c r="G328" s="80" t="s">
        <v>2087</v>
      </c>
      <c r="H328" s="80" t="s">
        <v>2088</v>
      </c>
      <c r="I328" s="177"/>
      <c r="J328" s="81">
        <v>160.09654819957134</v>
      </c>
      <c r="K328" s="81">
        <v>17.994541703216147</v>
      </c>
      <c r="L328" s="81">
        <v>33.517090559887336</v>
      </c>
      <c r="M328" s="81">
        <v>439.9978073689399</v>
      </c>
      <c r="N328" s="81">
        <v>346.01718476859935</v>
      </c>
      <c r="O328" s="81">
        <v>198.47028815389837</v>
      </c>
      <c r="P328" s="81">
        <v>138.4820598474883</v>
      </c>
      <c r="Q328" s="81">
        <v>12.464003096991418</v>
      </c>
      <c r="R328" s="81">
        <v>22.482295584359811</v>
      </c>
      <c r="S328" s="81">
        <v>23.692887213765005</v>
      </c>
      <c r="T328" s="82"/>
      <c r="U328" s="81">
        <v>13666339</v>
      </c>
      <c r="V328" s="81">
        <v>7950</v>
      </c>
      <c r="W328" s="81">
        <v>591</v>
      </c>
      <c r="X328" s="81">
        <v>89457</v>
      </c>
      <c r="Y328" s="81">
        <v>90351</v>
      </c>
      <c r="Z328" s="81">
        <v>124256</v>
      </c>
      <c r="AA328" s="81">
        <v>28755</v>
      </c>
      <c r="AB328" s="81">
        <v>201981</v>
      </c>
      <c r="AC328" s="81">
        <v>3964483.5</v>
      </c>
      <c r="AD328" s="81">
        <v>23.692887213765001</v>
      </c>
      <c r="AE328" s="82"/>
      <c r="AF328" s="81">
        <v>203236077.53723621</v>
      </c>
      <c r="AG328" s="81">
        <v>12060961.92935198</v>
      </c>
      <c r="AH328" s="81">
        <v>4361634.9960002843</v>
      </c>
      <c r="AI328" s="81">
        <v>624451799.15766478</v>
      </c>
      <c r="AJ328" s="81">
        <v>516169314.2524913</v>
      </c>
      <c r="AK328" s="81">
        <v>0</v>
      </c>
      <c r="AL328" s="81">
        <v>0</v>
      </c>
      <c r="AM328" s="81">
        <v>27508291.687846079</v>
      </c>
      <c r="AN328" s="81">
        <v>0</v>
      </c>
      <c r="AO328" s="81">
        <v>0</v>
      </c>
      <c r="AP328" s="82"/>
      <c r="AQ328" s="81">
        <v>4163</v>
      </c>
      <c r="AR328" s="81">
        <v>723</v>
      </c>
      <c r="AS328" s="81">
        <v>0</v>
      </c>
      <c r="AT328" s="81">
        <v>0</v>
      </c>
      <c r="AU328" s="81">
        <v>0</v>
      </c>
      <c r="AV328" s="81">
        <v>3</v>
      </c>
      <c r="AW328" s="81" t="s">
        <v>564</v>
      </c>
      <c r="AX328" s="82"/>
      <c r="AY328" s="81">
        <v>18985.375999999971</v>
      </c>
      <c r="AZ328" s="81">
        <v>43114.805</v>
      </c>
      <c r="BA328" s="81">
        <v>0</v>
      </c>
      <c r="BB328" s="81">
        <v>0</v>
      </c>
      <c r="BC328" s="81">
        <v>0</v>
      </c>
      <c r="BD328" s="81">
        <v>9469</v>
      </c>
      <c r="BE328" s="81" t="s">
        <v>564</v>
      </c>
      <c r="BF328" s="82"/>
      <c r="BG328" s="81">
        <v>0</v>
      </c>
      <c r="BH328" s="81">
        <v>0</v>
      </c>
      <c r="BI328" s="81">
        <v>62.49</v>
      </c>
      <c r="BJ328" s="81">
        <v>67.784999999999997</v>
      </c>
      <c r="BK328" s="81">
        <v>89.521000000000015</v>
      </c>
      <c r="BL328" s="81">
        <v>0</v>
      </c>
      <c r="BM328" s="82"/>
      <c r="BN328" s="81">
        <v>0</v>
      </c>
      <c r="BO328" s="81">
        <v>0</v>
      </c>
      <c r="BP328" s="81">
        <v>8</v>
      </c>
      <c r="BQ328" s="81">
        <v>1</v>
      </c>
      <c r="BR328" s="81">
        <v>10</v>
      </c>
      <c r="BS328" s="81">
        <v>0</v>
      </c>
      <c r="BT328"/>
      <c r="BU328" s="80">
        <v>183.87</v>
      </c>
      <c r="BV328" s="80">
        <v>35.926000000000002</v>
      </c>
      <c r="BW328" s="80">
        <v>0</v>
      </c>
      <c r="BX328" s="80">
        <v>0</v>
      </c>
      <c r="BY328" s="80">
        <v>0</v>
      </c>
      <c r="BZ328" s="80">
        <v>0</v>
      </c>
      <c r="CA328" s="80">
        <v>0</v>
      </c>
      <c r="CB328" s="80">
        <v>0</v>
      </c>
      <c r="CC328" s="80">
        <v>0</v>
      </c>
    </row>
    <row r="329" spans="1:81">
      <c r="A329" s="80" t="s">
        <v>2104</v>
      </c>
      <c r="B329" s="80">
        <v>221</v>
      </c>
      <c r="C329" s="80">
        <v>17</v>
      </c>
      <c r="D329" s="80">
        <v>13</v>
      </c>
      <c r="E329" s="80">
        <v>2020</v>
      </c>
      <c r="F329" s="80" t="s">
        <v>218</v>
      </c>
      <c r="G329" s="174" t="s">
        <v>2087</v>
      </c>
      <c r="H329" s="80" t="s">
        <v>2088</v>
      </c>
      <c r="I329" s="177"/>
      <c r="J329" s="81">
        <v>141.23436313161449</v>
      </c>
      <c r="K329" s="81">
        <v>20.634709495780552</v>
      </c>
      <c r="L329" s="81">
        <v>36.678994692027914</v>
      </c>
      <c r="M329" s="81">
        <v>428.74186644876625</v>
      </c>
      <c r="N329" s="81">
        <v>336.55352468209065</v>
      </c>
      <c r="O329" s="81">
        <v>174.37785812752841</v>
      </c>
      <c r="P329" s="81">
        <v>129.16112424825815</v>
      </c>
      <c r="Q329" s="81">
        <v>11.838153778491908</v>
      </c>
      <c r="R329" s="81">
        <v>16.86143710501203</v>
      </c>
      <c r="S329" s="81">
        <v>26.34454322945</v>
      </c>
      <c r="T329" s="82"/>
      <c r="U329" s="81">
        <v>12636714</v>
      </c>
      <c r="V329" s="81">
        <v>8022</v>
      </c>
      <c r="W329" s="81">
        <v>815</v>
      </c>
      <c r="X329" s="81">
        <v>92105</v>
      </c>
      <c r="Y329" s="81">
        <v>90790</v>
      </c>
      <c r="Z329" s="81">
        <v>124606</v>
      </c>
      <c r="AA329" s="81">
        <v>29139</v>
      </c>
      <c r="AB329" s="81">
        <v>200772</v>
      </c>
      <c r="AC329" s="81">
        <v>2988823.9999999995</v>
      </c>
      <c r="AD329" s="81">
        <v>26.34454322945</v>
      </c>
      <c r="AE329" s="82"/>
      <c r="AF329" s="81">
        <v>188364964.0915294</v>
      </c>
      <c r="AG329" s="81">
        <v>13426035.71851855</v>
      </c>
      <c r="AH329" s="81">
        <v>4369713.429949454</v>
      </c>
      <c r="AI329" s="81">
        <v>642615376.88957644</v>
      </c>
      <c r="AJ329" s="81">
        <v>527106266.16600806</v>
      </c>
      <c r="AK329" s="81"/>
      <c r="AL329" s="81"/>
      <c r="AM329" s="81">
        <v>26202976.623444214</v>
      </c>
      <c r="AN329" s="81"/>
      <c r="AO329" s="81"/>
      <c r="AP329" s="82"/>
      <c r="AQ329" s="81">
        <v>4350</v>
      </c>
      <c r="AR329" s="81">
        <v>741</v>
      </c>
      <c r="AS329" s="81">
        <v>0</v>
      </c>
      <c r="AT329" s="81">
        <v>0</v>
      </c>
      <c r="AU329" s="81">
        <v>0</v>
      </c>
      <c r="AV329" s="81">
        <v>3</v>
      </c>
      <c r="AW329" s="81">
        <v>0</v>
      </c>
      <c r="AX329" s="82"/>
      <c r="AY329" s="81">
        <v>20050.142999999938</v>
      </c>
      <c r="AZ329" s="81">
        <v>44034.205000000024</v>
      </c>
      <c r="BA329" s="81">
        <v>0</v>
      </c>
      <c r="BB329" s="81">
        <v>0</v>
      </c>
      <c r="BC329" s="81">
        <v>0</v>
      </c>
      <c r="BD329" s="81">
        <v>9469</v>
      </c>
      <c r="BE329" s="81">
        <v>0</v>
      </c>
      <c r="BF329" s="82"/>
      <c r="BG329" s="81">
        <v>0</v>
      </c>
      <c r="BH329" s="81">
        <v>0</v>
      </c>
      <c r="BI329" s="81">
        <v>61.469000000000001</v>
      </c>
      <c r="BJ329" s="81">
        <v>58.652000000000001</v>
      </c>
      <c r="BK329" s="81">
        <v>70.25800000000001</v>
      </c>
      <c r="BL329" s="81">
        <v>0</v>
      </c>
      <c r="BM329" s="82"/>
      <c r="BN329" s="81">
        <v>0</v>
      </c>
      <c r="BO329" s="81">
        <v>0</v>
      </c>
      <c r="BP329" s="81">
        <v>8</v>
      </c>
      <c r="BQ329" s="81">
        <v>1</v>
      </c>
      <c r="BR329" s="81">
        <v>9</v>
      </c>
      <c r="BS329" s="81">
        <v>0</v>
      </c>
      <c r="BT329"/>
      <c r="BU329" s="80">
        <v>164.249</v>
      </c>
      <c r="BV329" s="80">
        <v>26.13</v>
      </c>
      <c r="BW329" s="80">
        <v>0</v>
      </c>
      <c r="BX329" s="80">
        <v>0</v>
      </c>
      <c r="BY329" s="80">
        <v>0</v>
      </c>
      <c r="BZ329" s="80">
        <v>0</v>
      </c>
      <c r="CA329" s="80">
        <v>0</v>
      </c>
      <c r="CB329" s="80">
        <v>0</v>
      </c>
      <c r="CC329" s="80">
        <v>0</v>
      </c>
    </row>
    <row r="330" spans="1:81">
      <c r="A330" s="80" t="s">
        <v>2105</v>
      </c>
      <c r="B330" s="80">
        <v>221</v>
      </c>
      <c r="C330" s="80">
        <v>18</v>
      </c>
      <c r="D330" s="80">
        <v>13</v>
      </c>
      <c r="E330" s="80">
        <v>2021</v>
      </c>
      <c r="F330" s="80" t="s">
        <v>75</v>
      </c>
      <c r="G330" s="174" t="s">
        <v>2087</v>
      </c>
      <c r="H330" s="80" t="s">
        <v>2088</v>
      </c>
      <c r="I330" s="177"/>
      <c r="J330" s="81">
        <v>144.36893333461728</v>
      </c>
      <c r="K330" s="81">
        <v>20.944997196454203</v>
      </c>
      <c r="L330" s="81">
        <v>32.370791430004829</v>
      </c>
      <c r="M330" s="81">
        <v>422.55400689521815</v>
      </c>
      <c r="N330" s="81">
        <v>323.1770433034095</v>
      </c>
      <c r="O330" s="81">
        <v>169.66050652475963</v>
      </c>
      <c r="P330" s="81">
        <v>132.30435696811017</v>
      </c>
      <c r="Q330" s="81">
        <v>11.900262382295692</v>
      </c>
      <c r="R330" s="81">
        <v>18.520642635267663</v>
      </c>
      <c r="S330" s="81">
        <v>22.956596022359999</v>
      </c>
      <c r="T330" s="82"/>
      <c r="U330" s="81">
        <v>13924334</v>
      </c>
      <c r="V330" s="81">
        <v>8022</v>
      </c>
      <c r="W330" s="81">
        <v>815</v>
      </c>
      <c r="X330" s="81">
        <v>92105</v>
      </c>
      <c r="Y330" s="81">
        <v>91247</v>
      </c>
      <c r="Z330" s="81">
        <v>124834</v>
      </c>
      <c r="AA330" s="81">
        <v>29108</v>
      </c>
      <c r="AB330" s="81">
        <v>199432</v>
      </c>
      <c r="AC330" s="81">
        <v>3182026.5</v>
      </c>
      <c r="AD330" s="81">
        <v>22.956596022359999</v>
      </c>
      <c r="AE330" s="82"/>
      <c r="AF330" s="81">
        <v>194844268.68760356</v>
      </c>
      <c r="AG330" s="81">
        <v>13335855.861665042</v>
      </c>
      <c r="AH330" s="81">
        <v>3813867.1571016675</v>
      </c>
      <c r="AI330" s="81">
        <v>619959336.67795253</v>
      </c>
      <c r="AJ330" s="81">
        <v>481872227.46583515</v>
      </c>
      <c r="AK330" s="81">
        <v>0</v>
      </c>
      <c r="AL330" s="81">
        <v>0</v>
      </c>
      <c r="AM330" s="81">
        <v>26178219.673285753</v>
      </c>
      <c r="AN330" s="81">
        <v>0</v>
      </c>
      <c r="AO330" s="81">
        <v>0</v>
      </c>
      <c r="AP330" s="82"/>
      <c r="AQ330" s="81">
        <v>4546</v>
      </c>
      <c r="AR330" s="81">
        <v>744</v>
      </c>
      <c r="AS330" s="81">
        <v>0</v>
      </c>
      <c r="AT330" s="81">
        <v>0</v>
      </c>
      <c r="AU330" s="81">
        <v>0</v>
      </c>
      <c r="AV330" s="81">
        <v>3</v>
      </c>
      <c r="AW330" s="81"/>
      <c r="AX330" s="82"/>
      <c r="AY330" s="81">
        <v>21205.860999999921</v>
      </c>
      <c r="AZ330" s="81">
        <v>45583.205000000024</v>
      </c>
      <c r="BA330" s="81">
        <v>0</v>
      </c>
      <c r="BB330" s="81">
        <v>0</v>
      </c>
      <c r="BC330" s="81">
        <v>0</v>
      </c>
      <c r="BD330" s="81">
        <v>9469</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2106</v>
      </c>
      <c r="B331" s="80">
        <v>221</v>
      </c>
      <c r="C331" s="80">
        <v>19</v>
      </c>
      <c r="D331" s="80">
        <v>13</v>
      </c>
      <c r="E331" s="80">
        <v>2022</v>
      </c>
      <c r="F331" s="80" t="s">
        <v>568</v>
      </c>
      <c r="G331" s="80" t="s">
        <v>2087</v>
      </c>
      <c r="H331" s="80" t="s">
        <v>2088</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4813</v>
      </c>
      <c r="AR331" s="81">
        <v>745</v>
      </c>
      <c r="AS331" s="81">
        <v>0</v>
      </c>
      <c r="AT331" s="81">
        <v>0</v>
      </c>
      <c r="AU331" s="81">
        <v>0</v>
      </c>
      <c r="AV331" s="81">
        <v>3</v>
      </c>
      <c r="AW331" s="81"/>
      <c r="AX331" s="82"/>
      <c r="AY331" s="81">
        <v>22921.8109999999</v>
      </c>
      <c r="AZ331" s="81">
        <v>45670.005000000026</v>
      </c>
      <c r="BA331" s="81">
        <v>0</v>
      </c>
      <c r="BB331" s="81">
        <v>0</v>
      </c>
      <c r="BC331" s="81">
        <v>0</v>
      </c>
      <c r="BD331" s="81">
        <v>9469</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2107</v>
      </c>
      <c r="B332" s="80">
        <v>341</v>
      </c>
      <c r="C332" s="80">
        <v>1</v>
      </c>
      <c r="D332" s="80">
        <v>21</v>
      </c>
      <c r="E332" s="80">
        <v>1990</v>
      </c>
      <c r="F332" s="80" t="s">
        <v>562</v>
      </c>
      <c r="G332" s="80" t="s">
        <v>2108</v>
      </c>
      <c r="H332" s="80" t="s">
        <v>2109</v>
      </c>
      <c r="I332" s="177"/>
      <c r="J332" s="81">
        <v>189.32362311400914</v>
      </c>
      <c r="K332" s="81">
        <v>14.053812884638409</v>
      </c>
      <c r="L332" s="81">
        <v>4.9262671414259822</v>
      </c>
      <c r="M332" s="81">
        <v>90.377271129639894</v>
      </c>
      <c r="N332" s="81">
        <v>140.75502565861981</v>
      </c>
      <c r="O332" s="81">
        <v>111.74736993701671</v>
      </c>
      <c r="P332" s="81">
        <v>59.7377977914186</v>
      </c>
      <c r="Q332" s="81">
        <v>10.101435502646556</v>
      </c>
      <c r="R332" s="81">
        <v>0</v>
      </c>
      <c r="S332" s="81">
        <v>12.703041695640266</v>
      </c>
      <c r="T332" s="82"/>
      <c r="U332" s="81">
        <v>47225950</v>
      </c>
      <c r="V332" s="81">
        <v>5396</v>
      </c>
      <c r="W332" s="81">
        <v>45</v>
      </c>
      <c r="X332" s="81">
        <v>37698</v>
      </c>
      <c r="Y332" s="81">
        <v>61617</v>
      </c>
      <c r="Z332" s="81">
        <v>45963</v>
      </c>
      <c r="AA332" s="81">
        <v>14505</v>
      </c>
      <c r="AB332" s="81">
        <v>164013</v>
      </c>
      <c r="AC332" s="81">
        <v>0</v>
      </c>
      <c r="AD332" s="81">
        <v>12.703041695640266</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2110</v>
      </c>
      <c r="B333" s="80">
        <v>342</v>
      </c>
      <c r="C333" s="80">
        <v>2</v>
      </c>
      <c r="D333" s="80">
        <v>21</v>
      </c>
      <c r="E333" s="80">
        <v>2005</v>
      </c>
      <c r="F333" s="80" t="s">
        <v>565</v>
      </c>
      <c r="G333" s="80" t="s">
        <v>2108</v>
      </c>
      <c r="H333" s="80" t="s">
        <v>2109</v>
      </c>
      <c r="I333" s="177"/>
      <c r="J333" s="81">
        <v>482.71961338102187</v>
      </c>
      <c r="K333" s="81">
        <v>7.4919885528013719</v>
      </c>
      <c r="L333" s="81">
        <v>2.1645642983102951</v>
      </c>
      <c r="M333" s="81">
        <v>145.946089455265</v>
      </c>
      <c r="N333" s="81">
        <v>206.79435169968076</v>
      </c>
      <c r="O333" s="81">
        <v>118.03152654217189</v>
      </c>
      <c r="P333" s="81">
        <v>51.674546208559654</v>
      </c>
      <c r="Q333" s="81">
        <v>10.388800683039761</v>
      </c>
      <c r="R333" s="81">
        <v>0</v>
      </c>
      <c r="S333" s="81">
        <v>14.731964253269282</v>
      </c>
      <c r="T333" s="82"/>
      <c r="U333" s="81">
        <v>61342319</v>
      </c>
      <c r="V333" s="81">
        <v>3511</v>
      </c>
      <c r="W333" s="81">
        <v>26</v>
      </c>
      <c r="X333" s="81">
        <v>34757</v>
      </c>
      <c r="Y333" s="81">
        <v>78131</v>
      </c>
      <c r="Z333" s="81">
        <v>56179</v>
      </c>
      <c r="AA333" s="81">
        <v>10276</v>
      </c>
      <c r="AB333" s="81">
        <v>176336</v>
      </c>
      <c r="AC333" s="81">
        <v>0</v>
      </c>
      <c r="AD333" s="81">
        <v>14.731964253269282</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2111</v>
      </c>
      <c r="B334" s="80">
        <v>343</v>
      </c>
      <c r="C334" s="80">
        <v>3</v>
      </c>
      <c r="D334" s="80">
        <v>21</v>
      </c>
      <c r="E334" s="80">
        <v>2006</v>
      </c>
      <c r="F334" s="80" t="s">
        <v>566</v>
      </c>
      <c r="G334" s="80" t="s">
        <v>2108</v>
      </c>
      <c r="H334" s="80" t="s">
        <v>2109</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2112</v>
      </c>
      <c r="B335" s="80">
        <v>344</v>
      </c>
      <c r="C335" s="80">
        <v>4</v>
      </c>
      <c r="D335" s="80">
        <v>21</v>
      </c>
      <c r="E335" s="80">
        <v>2007</v>
      </c>
      <c r="F335" s="80" t="s">
        <v>567</v>
      </c>
      <c r="G335" s="80" t="s">
        <v>2108</v>
      </c>
      <c r="H335" s="80" t="s">
        <v>2109</v>
      </c>
      <c r="I335" s="177"/>
      <c r="J335" s="81">
        <v>187.93000395660019</v>
      </c>
      <c r="K335" s="81">
        <v>8.4591533440914048</v>
      </c>
      <c r="L335" s="81">
        <v>4.1298970438536085</v>
      </c>
      <c r="M335" s="81">
        <v>168.28824945718677</v>
      </c>
      <c r="N335" s="81">
        <v>222.70652725354688</v>
      </c>
      <c r="O335" s="81">
        <v>112.76067761045783</v>
      </c>
      <c r="P335" s="81">
        <v>51.121185619392115</v>
      </c>
      <c r="Q335" s="81">
        <v>11.093178488603447</v>
      </c>
      <c r="R335" s="81">
        <v>0</v>
      </c>
      <c r="S335" s="81">
        <v>13.583874974403656</v>
      </c>
      <c r="T335" s="82"/>
      <c r="U335" s="81">
        <v>20670067</v>
      </c>
      <c r="V335" s="81">
        <v>3569</v>
      </c>
      <c r="W335" s="81">
        <v>37</v>
      </c>
      <c r="X335" s="81">
        <v>42929</v>
      </c>
      <c r="Y335" s="81">
        <v>80167</v>
      </c>
      <c r="Z335" s="81">
        <v>55793</v>
      </c>
      <c r="AA335" s="81">
        <v>10011</v>
      </c>
      <c r="AB335" s="81">
        <v>178334</v>
      </c>
      <c r="AC335" s="81">
        <v>0</v>
      </c>
      <c r="AD335" s="81">
        <v>13.583874974403656</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2113</v>
      </c>
      <c r="B336" s="80">
        <v>345</v>
      </c>
      <c r="C336" s="80">
        <v>5</v>
      </c>
      <c r="D336" s="80">
        <v>21</v>
      </c>
      <c r="E336" s="80">
        <v>2008</v>
      </c>
      <c r="F336" s="80" t="s">
        <v>84</v>
      </c>
      <c r="G336" s="80" t="s">
        <v>2108</v>
      </c>
      <c r="H336" s="80" t="s">
        <v>2109</v>
      </c>
      <c r="I336" s="177"/>
      <c r="J336" s="81">
        <v>135.00299302861148</v>
      </c>
      <c r="K336" s="81">
        <v>6.7103116427532399</v>
      </c>
      <c r="L336" s="81">
        <v>3.6957363126389802</v>
      </c>
      <c r="M336" s="81">
        <v>167.9343851910094</v>
      </c>
      <c r="N336" s="81">
        <v>221.444262753808</v>
      </c>
      <c r="O336" s="81">
        <v>108.03510761711756</v>
      </c>
      <c r="P336" s="81">
        <v>49.165471833201615</v>
      </c>
      <c r="Q336" s="81">
        <v>10.95625128489414</v>
      </c>
      <c r="R336" s="81">
        <v>0</v>
      </c>
      <c r="S336" s="81">
        <v>10.712705018972127</v>
      </c>
      <c r="T336" s="82"/>
      <c r="U336" s="81">
        <v>18936042</v>
      </c>
      <c r="V336" s="81">
        <v>3569</v>
      </c>
      <c r="W336" s="81">
        <v>37</v>
      </c>
      <c r="X336" s="81">
        <v>42929</v>
      </c>
      <c r="Y336" s="81">
        <v>81081</v>
      </c>
      <c r="Z336" s="81">
        <v>55331</v>
      </c>
      <c r="AA336" s="81">
        <v>9639</v>
      </c>
      <c r="AB336" s="81">
        <v>179027</v>
      </c>
      <c r="AC336" s="81">
        <v>0</v>
      </c>
      <c r="AD336" s="81">
        <v>10.712705018972127</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2114</v>
      </c>
      <c r="B337" s="80">
        <v>346</v>
      </c>
      <c r="C337" s="80">
        <v>6</v>
      </c>
      <c r="D337" s="80">
        <v>21</v>
      </c>
      <c r="E337" s="80">
        <v>2009</v>
      </c>
      <c r="F337" s="80" t="s">
        <v>85</v>
      </c>
      <c r="G337" s="80" t="s">
        <v>2108</v>
      </c>
      <c r="H337" s="80" t="s">
        <v>2109</v>
      </c>
      <c r="I337" s="177"/>
      <c r="J337" s="81">
        <v>120.81881291980564</v>
      </c>
      <c r="K337" s="81">
        <v>5.9473958134599583</v>
      </c>
      <c r="L337" s="81">
        <v>8.5019510988417668</v>
      </c>
      <c r="M337" s="81">
        <v>152.85394174234952</v>
      </c>
      <c r="N337" s="81">
        <v>202.44610925513769</v>
      </c>
      <c r="O337" s="81">
        <v>109.0629796957375</v>
      </c>
      <c r="P337" s="81">
        <v>46.917138302532642</v>
      </c>
      <c r="Q337" s="81">
        <v>10.442376746855164</v>
      </c>
      <c r="R337" s="81">
        <v>0</v>
      </c>
      <c r="S337" s="81">
        <v>11.144219396400873</v>
      </c>
      <c r="T337" s="82"/>
      <c r="U337" s="81">
        <v>14925165</v>
      </c>
      <c r="V337" s="81">
        <v>3647</v>
      </c>
      <c r="W337" s="81">
        <v>82</v>
      </c>
      <c r="X337" s="81">
        <v>44648</v>
      </c>
      <c r="Y337" s="81">
        <v>81226</v>
      </c>
      <c r="Z337" s="81">
        <v>55134</v>
      </c>
      <c r="AA337" s="81">
        <v>9443</v>
      </c>
      <c r="AB337" s="81">
        <v>179120</v>
      </c>
      <c r="AC337" s="81">
        <v>0</v>
      </c>
      <c r="AD337" s="81">
        <v>11.144219396400873</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130.553</v>
      </c>
      <c r="BJ337" s="81">
        <v>0</v>
      </c>
      <c r="BK337" s="81">
        <v>58.076000000000001</v>
      </c>
      <c r="BL337" s="81">
        <v>0</v>
      </c>
      <c r="BM337" s="82"/>
      <c r="BN337" s="81">
        <v>0</v>
      </c>
      <c r="BO337" s="81">
        <v>0</v>
      </c>
      <c r="BP337" s="81">
        <v>4</v>
      </c>
      <c r="BQ337" s="81">
        <v>0</v>
      </c>
      <c r="BR337" s="81">
        <v>4</v>
      </c>
      <c r="BS337" s="81">
        <v>0</v>
      </c>
      <c r="BT337"/>
      <c r="BU337" s="80"/>
      <c r="BV337" s="80"/>
      <c r="BW337" s="80"/>
      <c r="BX337" s="80"/>
      <c r="BY337" s="80"/>
      <c r="BZ337" s="80"/>
      <c r="CA337" s="80"/>
      <c r="CB337" s="80"/>
      <c r="CC337" s="80"/>
    </row>
    <row r="338" spans="1:81">
      <c r="A338" s="80" t="s">
        <v>2115</v>
      </c>
      <c r="B338" s="80">
        <v>347</v>
      </c>
      <c r="C338" s="80">
        <v>7</v>
      </c>
      <c r="D338" s="80">
        <v>21</v>
      </c>
      <c r="E338" s="80">
        <v>2010</v>
      </c>
      <c r="F338" s="80" t="s">
        <v>86</v>
      </c>
      <c r="G338" s="80" t="s">
        <v>2108</v>
      </c>
      <c r="H338" s="80" t="s">
        <v>2109</v>
      </c>
      <c r="I338" s="177"/>
      <c r="J338" s="81">
        <v>92.098885637606898</v>
      </c>
      <c r="K338" s="81">
        <v>5.331607641735034</v>
      </c>
      <c r="L338" s="81">
        <v>7.9412714475187132</v>
      </c>
      <c r="M338" s="81">
        <v>154.63204914869996</v>
      </c>
      <c r="N338" s="81">
        <v>206.23655676986544</v>
      </c>
      <c r="O338" s="81">
        <v>107.71186243415738</v>
      </c>
      <c r="P338" s="81">
        <v>47.064030205963455</v>
      </c>
      <c r="Q338" s="81">
        <v>10.915654575625201</v>
      </c>
      <c r="R338" s="81">
        <v>0</v>
      </c>
      <c r="S338" s="81">
        <v>10.348071798707535</v>
      </c>
      <c r="T338" s="82"/>
      <c r="U338" s="81">
        <v>12161309</v>
      </c>
      <c r="V338" s="81">
        <v>3647</v>
      </c>
      <c r="W338" s="81">
        <v>82</v>
      </c>
      <c r="X338" s="81">
        <v>44648</v>
      </c>
      <c r="Y338" s="81">
        <v>81622</v>
      </c>
      <c r="Z338" s="81">
        <v>54704</v>
      </c>
      <c r="AA338" s="81">
        <v>9236</v>
      </c>
      <c r="AB338" s="81">
        <v>179412</v>
      </c>
      <c r="AC338" s="81">
        <v>0</v>
      </c>
      <c r="AD338" s="81">
        <v>10.348071798707535</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142.035</v>
      </c>
      <c r="BJ338" s="81">
        <v>0</v>
      </c>
      <c r="BK338" s="81">
        <v>63.978000000000002</v>
      </c>
      <c r="BL338" s="81">
        <v>0</v>
      </c>
      <c r="BM338" s="82"/>
      <c r="BN338" s="81">
        <v>0</v>
      </c>
      <c r="BO338" s="81">
        <v>0</v>
      </c>
      <c r="BP338" s="81">
        <v>6</v>
      </c>
      <c r="BQ338" s="81">
        <v>0</v>
      </c>
      <c r="BR338" s="81">
        <v>5</v>
      </c>
      <c r="BS338" s="81">
        <v>0</v>
      </c>
      <c r="BT338"/>
      <c r="BU338" s="80">
        <v>166.179</v>
      </c>
      <c r="BV338" s="80">
        <v>32.195</v>
      </c>
      <c r="BW338" s="80">
        <v>0</v>
      </c>
      <c r="BX338" s="80">
        <v>0</v>
      </c>
      <c r="BY338" s="80">
        <v>0</v>
      </c>
      <c r="BZ338" s="80">
        <v>0</v>
      </c>
      <c r="CA338" s="80">
        <v>0</v>
      </c>
      <c r="CB338" s="80">
        <v>7.6390000000000002</v>
      </c>
      <c r="CC338" s="80">
        <v>0</v>
      </c>
    </row>
    <row r="339" spans="1:81">
      <c r="A339" s="80" t="s">
        <v>2116</v>
      </c>
      <c r="B339" s="80">
        <v>348</v>
      </c>
      <c r="C339" s="80">
        <v>8</v>
      </c>
      <c r="D339" s="80">
        <v>21</v>
      </c>
      <c r="E339" s="80">
        <v>2011</v>
      </c>
      <c r="F339" s="80" t="s">
        <v>87</v>
      </c>
      <c r="G339" s="80" t="s">
        <v>2108</v>
      </c>
      <c r="H339" s="80" t="s">
        <v>2109</v>
      </c>
      <c r="I339" s="177"/>
      <c r="J339" s="81">
        <v>95.063517943252336</v>
      </c>
      <c r="K339" s="81">
        <v>8.0488683919827171</v>
      </c>
      <c r="L339" s="81">
        <v>3.5015326761943149</v>
      </c>
      <c r="M339" s="81">
        <v>196.63336767137162</v>
      </c>
      <c r="N339" s="81">
        <v>240.86680323763801</v>
      </c>
      <c r="O339" s="81">
        <v>105.55069577835962</v>
      </c>
      <c r="P339" s="81">
        <v>46.0058092238854</v>
      </c>
      <c r="Q339" s="81">
        <v>12.685362180467001</v>
      </c>
      <c r="R339" s="81">
        <v>0</v>
      </c>
      <c r="S339" s="81">
        <v>13.36024141002293</v>
      </c>
      <c r="T339" s="82"/>
      <c r="U339" s="81">
        <v>11794127</v>
      </c>
      <c r="V339" s="81">
        <v>3647</v>
      </c>
      <c r="W339" s="81">
        <v>82</v>
      </c>
      <c r="X339" s="81">
        <v>44648</v>
      </c>
      <c r="Y339" s="81">
        <v>82528</v>
      </c>
      <c r="Z339" s="81">
        <v>54771</v>
      </c>
      <c r="AA339" s="81">
        <v>9297</v>
      </c>
      <c r="AB339" s="81">
        <v>180759</v>
      </c>
      <c r="AC339" s="81">
        <v>0</v>
      </c>
      <c r="AD339" s="81">
        <v>13.36024141002293</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113.79300000000001</v>
      </c>
      <c r="BJ339" s="81">
        <v>0</v>
      </c>
      <c r="BK339" s="81">
        <v>70.144999999999996</v>
      </c>
      <c r="BL339" s="81">
        <v>0</v>
      </c>
      <c r="BM339" s="82"/>
      <c r="BN339" s="81">
        <v>0</v>
      </c>
      <c r="BO339" s="81">
        <v>0</v>
      </c>
      <c r="BP339" s="81">
        <v>6</v>
      </c>
      <c r="BQ339" s="81">
        <v>0</v>
      </c>
      <c r="BR339" s="81">
        <v>5</v>
      </c>
      <c r="BS339" s="81">
        <v>0</v>
      </c>
      <c r="BT339"/>
      <c r="BU339" s="80">
        <v>144.57400000000001</v>
      </c>
      <c r="BV339" s="80">
        <v>39.363999999999997</v>
      </c>
      <c r="BW339" s="80">
        <v>0</v>
      </c>
      <c r="BX339" s="80">
        <v>0</v>
      </c>
      <c r="BY339" s="80">
        <v>0</v>
      </c>
      <c r="BZ339" s="80">
        <v>0</v>
      </c>
      <c r="CA339" s="80">
        <v>0</v>
      </c>
      <c r="CB339" s="80">
        <v>0</v>
      </c>
      <c r="CC339" s="80">
        <v>0</v>
      </c>
    </row>
    <row r="340" spans="1:81">
      <c r="A340" s="80" t="s">
        <v>2117</v>
      </c>
      <c r="B340" s="80">
        <v>349</v>
      </c>
      <c r="C340" s="80">
        <v>9</v>
      </c>
      <c r="D340" s="80">
        <v>21</v>
      </c>
      <c r="E340" s="80">
        <v>2012</v>
      </c>
      <c r="F340" s="80" t="s">
        <v>88</v>
      </c>
      <c r="G340" s="80" t="s">
        <v>2108</v>
      </c>
      <c r="H340" s="80" t="s">
        <v>2109</v>
      </c>
      <c r="I340" s="177"/>
      <c r="J340" s="81">
        <v>78.387832467970028</v>
      </c>
      <c r="K340" s="81">
        <v>7.9396407533911404</v>
      </c>
      <c r="L340" s="81">
        <v>3.4667016451054762</v>
      </c>
      <c r="M340" s="81">
        <v>207.03801446391876</v>
      </c>
      <c r="N340" s="81">
        <v>262.60961976568376</v>
      </c>
      <c r="O340" s="81">
        <v>104.79466361166564</v>
      </c>
      <c r="P340" s="81">
        <v>45.914225541920842</v>
      </c>
      <c r="Q340" s="81">
        <v>14.130105657714019</v>
      </c>
      <c r="R340" s="81">
        <v>0</v>
      </c>
      <c r="S340" s="81">
        <v>14.360737487835994</v>
      </c>
      <c r="T340" s="82"/>
      <c r="U340" s="81">
        <v>10486815</v>
      </c>
      <c r="V340" s="81">
        <v>3647</v>
      </c>
      <c r="W340" s="81">
        <v>82</v>
      </c>
      <c r="X340" s="81">
        <v>44648</v>
      </c>
      <c r="Y340" s="81">
        <v>85224</v>
      </c>
      <c r="Z340" s="81">
        <v>54810</v>
      </c>
      <c r="AA340" s="81">
        <v>9226</v>
      </c>
      <c r="AB340" s="81">
        <v>185320</v>
      </c>
      <c r="AC340" s="81">
        <v>0</v>
      </c>
      <c r="AD340" s="81">
        <v>14.360737487835994</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112.819</v>
      </c>
      <c r="BJ340" s="81">
        <v>0</v>
      </c>
      <c r="BK340" s="81">
        <v>71.304000000000002</v>
      </c>
      <c r="BL340" s="81">
        <v>0</v>
      </c>
      <c r="BM340" s="82"/>
      <c r="BN340" s="81">
        <v>0</v>
      </c>
      <c r="BO340" s="81">
        <v>0</v>
      </c>
      <c r="BP340" s="81">
        <v>6</v>
      </c>
      <c r="BQ340" s="81">
        <v>0</v>
      </c>
      <c r="BR340" s="81">
        <v>5</v>
      </c>
      <c r="BS340" s="81">
        <v>0</v>
      </c>
      <c r="BT340"/>
      <c r="BU340" s="80">
        <v>148.922</v>
      </c>
      <c r="BV340" s="80">
        <v>35.201000000000001</v>
      </c>
      <c r="BW340" s="80">
        <v>0</v>
      </c>
      <c r="BX340" s="80">
        <v>0</v>
      </c>
      <c r="BY340" s="80">
        <v>0</v>
      </c>
      <c r="BZ340" s="80">
        <v>0</v>
      </c>
      <c r="CA340" s="80">
        <v>0</v>
      </c>
      <c r="CB340" s="80">
        <v>0</v>
      </c>
      <c r="CC340" s="80">
        <v>0</v>
      </c>
    </row>
    <row r="341" spans="1:81">
      <c r="A341" s="80" t="s">
        <v>2118</v>
      </c>
      <c r="B341" s="80">
        <v>350</v>
      </c>
      <c r="C341" s="80">
        <v>10</v>
      </c>
      <c r="D341" s="80">
        <v>21</v>
      </c>
      <c r="E341" s="80">
        <v>2013</v>
      </c>
      <c r="F341" s="80" t="s">
        <v>89</v>
      </c>
      <c r="G341" s="80" t="s">
        <v>2108</v>
      </c>
      <c r="H341" s="80" t="s">
        <v>2109</v>
      </c>
      <c r="I341" s="177"/>
      <c r="J341" s="81">
        <v>88.025777749982396</v>
      </c>
      <c r="K341" s="81">
        <v>6.8465767085965963</v>
      </c>
      <c r="L341" s="81">
        <v>3.1773183735865009</v>
      </c>
      <c r="M341" s="81">
        <v>220.29246185125251</v>
      </c>
      <c r="N341" s="81">
        <v>254.84603767917844</v>
      </c>
      <c r="O341" s="81">
        <v>100.8099161236938</v>
      </c>
      <c r="P341" s="81">
        <v>45.947355222023567</v>
      </c>
      <c r="Q341" s="81">
        <v>14.41447986443363</v>
      </c>
      <c r="R341" s="81">
        <v>0</v>
      </c>
      <c r="S341" s="81">
        <v>15.482061249791736</v>
      </c>
      <c r="T341" s="82"/>
      <c r="U341" s="81">
        <v>11394850</v>
      </c>
      <c r="V341" s="81">
        <v>3647</v>
      </c>
      <c r="W341" s="81">
        <v>82</v>
      </c>
      <c r="X341" s="81">
        <v>44648</v>
      </c>
      <c r="Y341" s="81">
        <v>86026</v>
      </c>
      <c r="Z341" s="81">
        <v>55080</v>
      </c>
      <c r="AA341" s="81">
        <v>9198</v>
      </c>
      <c r="AB341" s="81">
        <v>186339</v>
      </c>
      <c r="AC341" s="81">
        <v>0</v>
      </c>
      <c r="AD341" s="81">
        <v>15.482061249791736</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107.98699999999999</v>
      </c>
      <c r="BJ341" s="81">
        <v>0</v>
      </c>
      <c r="BK341" s="81">
        <v>71.575000000000003</v>
      </c>
      <c r="BL341" s="81">
        <v>0</v>
      </c>
      <c r="BM341" s="82"/>
      <c r="BN341" s="81">
        <v>0</v>
      </c>
      <c r="BO341" s="81">
        <v>0</v>
      </c>
      <c r="BP341" s="81">
        <v>6</v>
      </c>
      <c r="BQ341" s="81">
        <v>0</v>
      </c>
      <c r="BR341" s="81">
        <v>5</v>
      </c>
      <c r="BS341" s="81">
        <v>0</v>
      </c>
      <c r="BT341"/>
      <c r="BU341" s="80">
        <v>143.11799999999999</v>
      </c>
      <c r="BV341" s="80">
        <v>36.444000000000003</v>
      </c>
      <c r="BW341" s="80">
        <v>0</v>
      </c>
      <c r="BX341" s="80">
        <v>0</v>
      </c>
      <c r="BY341" s="80">
        <v>0</v>
      </c>
      <c r="BZ341" s="80">
        <v>0</v>
      </c>
      <c r="CA341" s="80">
        <v>0</v>
      </c>
      <c r="CB341" s="80">
        <v>0</v>
      </c>
      <c r="CC341" s="80">
        <v>0</v>
      </c>
    </row>
    <row r="342" spans="1:81">
      <c r="A342" s="80" t="s">
        <v>2119</v>
      </c>
      <c r="B342" s="80">
        <v>351</v>
      </c>
      <c r="C342" s="80">
        <v>11</v>
      </c>
      <c r="D342" s="80">
        <v>21</v>
      </c>
      <c r="E342" s="80">
        <v>2014</v>
      </c>
      <c r="F342" s="80" t="s">
        <v>90</v>
      </c>
      <c r="G342" s="80" t="s">
        <v>2108</v>
      </c>
      <c r="H342" s="80" t="s">
        <v>2109</v>
      </c>
      <c r="I342" s="177"/>
      <c r="J342" s="81">
        <v>78.632853169787438</v>
      </c>
      <c r="K342" s="81">
        <v>7.186046388450622</v>
      </c>
      <c r="L342" s="81">
        <v>8.7608379656170445</v>
      </c>
      <c r="M342" s="81">
        <v>222.07666071371293</v>
      </c>
      <c r="N342" s="81">
        <v>230.188103825002</v>
      </c>
      <c r="O342" s="81">
        <v>96.057317098051314</v>
      </c>
      <c r="P342" s="81">
        <v>46.552889501082028</v>
      </c>
      <c r="Q342" s="81">
        <v>13.875984586638003</v>
      </c>
      <c r="R342" s="81">
        <v>0</v>
      </c>
      <c r="S342" s="81">
        <v>11.48731769950129</v>
      </c>
      <c r="T342" s="82"/>
      <c r="U342" s="81">
        <v>11675558</v>
      </c>
      <c r="V342" s="81">
        <v>3660</v>
      </c>
      <c r="W342" s="81">
        <v>99</v>
      </c>
      <c r="X342" s="81">
        <v>49706</v>
      </c>
      <c r="Y342" s="81">
        <v>86611</v>
      </c>
      <c r="Z342" s="81">
        <v>55276</v>
      </c>
      <c r="AA342" s="81">
        <v>9271</v>
      </c>
      <c r="AB342" s="81">
        <v>186958</v>
      </c>
      <c r="AC342" s="81">
        <v>0</v>
      </c>
      <c r="AD342" s="81">
        <v>11.48731769950129</v>
      </c>
      <c r="AE342" s="82"/>
      <c r="AF342" s="81">
        <v>109273686.79724294</v>
      </c>
      <c r="AG342" s="81">
        <v>6770330.9902673215</v>
      </c>
      <c r="AH342" s="81">
        <v>2205013.9057018752</v>
      </c>
      <c r="AI342" s="81">
        <v>304970085.24259239</v>
      </c>
      <c r="AJ342" s="81">
        <v>319874057.662678</v>
      </c>
      <c r="AK342" s="81">
        <v>0</v>
      </c>
      <c r="AL342" s="81">
        <v>0</v>
      </c>
      <c r="AM342" s="81">
        <v>25666539.646416102</v>
      </c>
      <c r="AN342" s="81">
        <v>0</v>
      </c>
      <c r="AO342" s="81">
        <v>0</v>
      </c>
      <c r="AP342" s="82"/>
      <c r="AQ342" s="81">
        <v>1869</v>
      </c>
      <c r="AR342" s="81">
        <v>79</v>
      </c>
      <c r="AS342" s="81">
        <v>0</v>
      </c>
      <c r="AT342" s="81">
        <v>0</v>
      </c>
      <c r="AU342" s="81">
        <v>0</v>
      </c>
      <c r="AV342" s="81">
        <v>0</v>
      </c>
      <c r="AW342" s="81" t="s">
        <v>564</v>
      </c>
      <c r="AX342" s="82"/>
      <c r="AY342" s="81">
        <v>6458.3</v>
      </c>
      <c r="AZ342" s="81">
        <v>1366.6000000000001</v>
      </c>
      <c r="BA342" s="81">
        <v>0</v>
      </c>
      <c r="BB342" s="81">
        <v>0</v>
      </c>
      <c r="BC342" s="81">
        <v>0</v>
      </c>
      <c r="BD342" s="81">
        <v>0</v>
      </c>
      <c r="BE342" s="81" t="s">
        <v>564</v>
      </c>
      <c r="BF342" s="82"/>
      <c r="BG342" s="81">
        <v>0</v>
      </c>
      <c r="BH342" s="81">
        <v>0</v>
      </c>
      <c r="BI342" s="81">
        <v>104.46599999999999</v>
      </c>
      <c r="BJ342" s="81">
        <v>0</v>
      </c>
      <c r="BK342" s="81">
        <v>67.385000000000005</v>
      </c>
      <c r="BL342" s="81">
        <v>0</v>
      </c>
      <c r="BM342" s="82"/>
      <c r="BN342" s="81">
        <v>0</v>
      </c>
      <c r="BO342" s="81">
        <v>0</v>
      </c>
      <c r="BP342" s="81">
        <v>6</v>
      </c>
      <c r="BQ342" s="81">
        <v>0</v>
      </c>
      <c r="BR342" s="81">
        <v>5</v>
      </c>
      <c r="BS342" s="81">
        <v>0</v>
      </c>
      <c r="BT342"/>
      <c r="BU342" s="80">
        <v>143.096</v>
      </c>
      <c r="BV342" s="80">
        <v>28.754999999999999</v>
      </c>
      <c r="BW342" s="80">
        <v>0</v>
      </c>
      <c r="BX342" s="80">
        <v>0</v>
      </c>
      <c r="BY342" s="80">
        <v>0</v>
      </c>
      <c r="BZ342" s="80">
        <v>0</v>
      </c>
      <c r="CA342" s="80">
        <v>0</v>
      </c>
      <c r="CB342" s="80">
        <v>0</v>
      </c>
      <c r="CC342" s="80">
        <v>0</v>
      </c>
    </row>
    <row r="343" spans="1:81">
      <c r="A343" s="80" t="s">
        <v>2120</v>
      </c>
      <c r="B343" s="80">
        <v>352</v>
      </c>
      <c r="C343" s="80">
        <v>12</v>
      </c>
      <c r="D343" s="80">
        <v>21</v>
      </c>
      <c r="E343" s="80">
        <v>2015</v>
      </c>
      <c r="F343" s="80" t="s">
        <v>91</v>
      </c>
      <c r="G343" s="80" t="s">
        <v>2108</v>
      </c>
      <c r="H343" s="80" t="s">
        <v>2109</v>
      </c>
      <c r="I343" s="177"/>
      <c r="J343" s="81">
        <v>87.570741535811564</v>
      </c>
      <c r="K343" s="81">
        <v>7.6424582649139552</v>
      </c>
      <c r="L343" s="81">
        <v>10.920152040221843</v>
      </c>
      <c r="M343" s="81">
        <v>236.27611125807931</v>
      </c>
      <c r="N343" s="81">
        <v>232.88106631732555</v>
      </c>
      <c r="O343" s="81">
        <v>95.557188293376143</v>
      </c>
      <c r="P343" s="81">
        <v>46.247797976004861</v>
      </c>
      <c r="Q343" s="81">
        <v>13.703857583698291</v>
      </c>
      <c r="R343" s="81">
        <v>0</v>
      </c>
      <c r="S343" s="81">
        <v>14.657992446974609</v>
      </c>
      <c r="T343" s="82"/>
      <c r="U343" s="81">
        <v>11795738</v>
      </c>
      <c r="V343" s="81">
        <v>3660</v>
      </c>
      <c r="W343" s="81">
        <v>99</v>
      </c>
      <c r="X343" s="81">
        <v>49706</v>
      </c>
      <c r="Y343" s="81">
        <v>88016</v>
      </c>
      <c r="Z343" s="81">
        <v>55518</v>
      </c>
      <c r="AA343" s="81">
        <v>9203</v>
      </c>
      <c r="AB343" s="81">
        <v>188609</v>
      </c>
      <c r="AC343" s="81">
        <v>0</v>
      </c>
      <c r="AD343" s="81">
        <v>14.657992446974609</v>
      </c>
      <c r="AE343" s="82"/>
      <c r="AF343" s="81">
        <v>118617609.45756206</v>
      </c>
      <c r="AG343" s="81">
        <v>6334599.8554779235</v>
      </c>
      <c r="AH343" s="81">
        <v>2225632.1685187668</v>
      </c>
      <c r="AI343" s="81">
        <v>290829871.95003742</v>
      </c>
      <c r="AJ343" s="81">
        <v>332275594.12101686</v>
      </c>
      <c r="AK343" s="81">
        <v>0</v>
      </c>
      <c r="AL343" s="81">
        <v>0</v>
      </c>
      <c r="AM343" s="81">
        <v>25848072.265002042</v>
      </c>
      <c r="AN343" s="81">
        <v>0</v>
      </c>
      <c r="AO343" s="81">
        <v>0</v>
      </c>
      <c r="AP343" s="82"/>
      <c r="AQ343" s="81">
        <v>2007</v>
      </c>
      <c r="AR343" s="81">
        <v>105</v>
      </c>
      <c r="AS343" s="81">
        <v>0</v>
      </c>
      <c r="AT343" s="81">
        <v>0</v>
      </c>
      <c r="AU343" s="81">
        <v>0</v>
      </c>
      <c r="AV343" s="81">
        <v>0</v>
      </c>
      <c r="AW343" s="81" t="s">
        <v>564</v>
      </c>
      <c r="AX343" s="82"/>
      <c r="AY343" s="81">
        <v>7021.5</v>
      </c>
      <c r="AZ343" s="81">
        <v>1795.3000000000002</v>
      </c>
      <c r="BA343" s="81">
        <v>0</v>
      </c>
      <c r="BB343" s="81">
        <v>0</v>
      </c>
      <c r="BC343" s="81">
        <v>0</v>
      </c>
      <c r="BD343" s="81">
        <v>0</v>
      </c>
      <c r="BE343" s="81" t="s">
        <v>564</v>
      </c>
      <c r="BF343" s="82"/>
      <c r="BG343" s="81">
        <v>0</v>
      </c>
      <c r="BH343" s="81">
        <v>0</v>
      </c>
      <c r="BI343" s="81">
        <v>100.643</v>
      </c>
      <c r="BJ343" s="81">
        <v>0</v>
      </c>
      <c r="BK343" s="81">
        <v>70.656000000000006</v>
      </c>
      <c r="BL343" s="81">
        <v>0</v>
      </c>
      <c r="BM343" s="82"/>
      <c r="BN343" s="81">
        <v>0</v>
      </c>
      <c r="BO343" s="81">
        <v>0</v>
      </c>
      <c r="BP343" s="81">
        <v>6</v>
      </c>
      <c r="BQ343" s="81">
        <v>0</v>
      </c>
      <c r="BR343" s="81">
        <v>5</v>
      </c>
      <c r="BS343" s="81">
        <v>0</v>
      </c>
      <c r="BT343"/>
      <c r="BU343" s="80">
        <v>136.94900000000001</v>
      </c>
      <c r="BV343" s="80">
        <v>34.35</v>
      </c>
      <c r="BW343" s="80">
        <v>0</v>
      </c>
      <c r="BX343" s="80">
        <v>0</v>
      </c>
      <c r="BY343" s="80">
        <v>0</v>
      </c>
      <c r="BZ343" s="80">
        <v>0</v>
      </c>
      <c r="CA343" s="80">
        <v>0</v>
      </c>
      <c r="CB343" s="80">
        <v>0</v>
      </c>
      <c r="CC343" s="80">
        <v>0</v>
      </c>
    </row>
    <row r="344" spans="1:81">
      <c r="A344" s="80" t="s">
        <v>2121</v>
      </c>
      <c r="B344" s="80">
        <v>353</v>
      </c>
      <c r="C344" s="80">
        <v>13</v>
      </c>
      <c r="D344" s="80">
        <v>21</v>
      </c>
      <c r="E344" s="80">
        <v>2016</v>
      </c>
      <c r="F344" s="80" t="s">
        <v>92</v>
      </c>
      <c r="G344" s="80" t="s">
        <v>2108</v>
      </c>
      <c r="H344" s="80" t="s">
        <v>2109</v>
      </c>
      <c r="I344" s="177"/>
      <c r="J344" s="81">
        <v>66.777742383150184</v>
      </c>
      <c r="K344" s="81">
        <v>7.8716429198066047</v>
      </c>
      <c r="L344" s="81">
        <v>12.340243268182716</v>
      </c>
      <c r="M344" s="81">
        <v>181.99352226613772</v>
      </c>
      <c r="N344" s="81">
        <v>223.28477730643772</v>
      </c>
      <c r="O344" s="81">
        <v>94.99529734146752</v>
      </c>
      <c r="P344" s="81">
        <v>45.876052501401304</v>
      </c>
      <c r="Q344" s="81">
        <v>13.411962608545256</v>
      </c>
      <c r="R344" s="81">
        <v>0</v>
      </c>
      <c r="S344" s="81">
        <v>12.205834763935021</v>
      </c>
      <c r="T344" s="82"/>
      <c r="U344" s="81">
        <v>10517783</v>
      </c>
      <c r="V344" s="81">
        <v>3660</v>
      </c>
      <c r="W344" s="81">
        <v>99</v>
      </c>
      <c r="X344" s="81">
        <v>49706</v>
      </c>
      <c r="Y344" s="81">
        <v>88967</v>
      </c>
      <c r="Z344" s="81">
        <v>55870</v>
      </c>
      <c r="AA344" s="81">
        <v>9442</v>
      </c>
      <c r="AB344" s="81">
        <v>189885</v>
      </c>
      <c r="AC344" s="81">
        <v>0</v>
      </c>
      <c r="AD344" s="81">
        <v>12.20583476393502</v>
      </c>
      <c r="AE344" s="82"/>
      <c r="AF344" s="81">
        <v>96085933.034576461</v>
      </c>
      <c r="AG344" s="81">
        <v>6227079.6720762327</v>
      </c>
      <c r="AH344" s="81">
        <v>1914079.0476299929</v>
      </c>
      <c r="AI344" s="81">
        <v>281193083.21221137</v>
      </c>
      <c r="AJ344" s="81">
        <v>322281703.27608049</v>
      </c>
      <c r="AK344" s="81">
        <v>0</v>
      </c>
      <c r="AL344" s="81">
        <v>0</v>
      </c>
      <c r="AM344" s="81">
        <v>26043159.98552262</v>
      </c>
      <c r="AN344" s="81">
        <v>0</v>
      </c>
      <c r="AO344" s="81">
        <v>0</v>
      </c>
      <c r="AP344" s="82"/>
      <c r="AQ344" s="81">
        <v>2145</v>
      </c>
      <c r="AR344" s="81">
        <v>115</v>
      </c>
      <c r="AS344" s="81">
        <v>0</v>
      </c>
      <c r="AT344" s="81">
        <v>0</v>
      </c>
      <c r="AU344" s="81">
        <v>0</v>
      </c>
      <c r="AV344" s="81">
        <v>0</v>
      </c>
      <c r="AW344" s="81" t="s">
        <v>564</v>
      </c>
      <c r="AX344" s="82"/>
      <c r="AY344" s="81">
        <v>7629</v>
      </c>
      <c r="AZ344" s="81">
        <v>1906.4</v>
      </c>
      <c r="BA344" s="81">
        <v>0</v>
      </c>
      <c r="BB344" s="81">
        <v>0</v>
      </c>
      <c r="BC344" s="81">
        <v>0</v>
      </c>
      <c r="BD344" s="81">
        <v>0</v>
      </c>
      <c r="BE344" s="81" t="s">
        <v>564</v>
      </c>
      <c r="BF344" s="82"/>
      <c r="BG344" s="81">
        <v>0</v>
      </c>
      <c r="BH344" s="81">
        <v>0</v>
      </c>
      <c r="BI344" s="81">
        <v>81.850999999999999</v>
      </c>
      <c r="BJ344" s="81">
        <v>0</v>
      </c>
      <c r="BK344" s="81">
        <v>64.994</v>
      </c>
      <c r="BL344" s="81">
        <v>0</v>
      </c>
      <c r="BM344" s="82"/>
      <c r="BN344" s="81">
        <v>0</v>
      </c>
      <c r="BO344" s="81">
        <v>0</v>
      </c>
      <c r="BP344" s="81">
        <v>6</v>
      </c>
      <c r="BQ344" s="81">
        <v>0</v>
      </c>
      <c r="BR344" s="81">
        <v>4</v>
      </c>
      <c r="BS344" s="81">
        <v>0</v>
      </c>
      <c r="BT344"/>
      <c r="BU344" s="80">
        <v>114.40600000000001</v>
      </c>
      <c r="BV344" s="80">
        <v>32.439</v>
      </c>
      <c r="BW344" s="80">
        <v>0</v>
      </c>
      <c r="BX344" s="80">
        <v>0</v>
      </c>
      <c r="BY344" s="80">
        <v>0</v>
      </c>
      <c r="BZ344" s="80">
        <v>0</v>
      </c>
      <c r="CA344" s="80">
        <v>0</v>
      </c>
      <c r="CB344" s="80">
        <v>0</v>
      </c>
      <c r="CC344" s="80">
        <v>0</v>
      </c>
    </row>
    <row r="345" spans="1:81">
      <c r="A345" s="80" t="s">
        <v>2122</v>
      </c>
      <c r="B345" s="80">
        <v>354</v>
      </c>
      <c r="C345" s="80">
        <v>14</v>
      </c>
      <c r="D345" s="80">
        <v>21</v>
      </c>
      <c r="E345" s="80">
        <v>2017</v>
      </c>
      <c r="F345" s="80" t="s">
        <v>71</v>
      </c>
      <c r="G345" s="80" t="s">
        <v>2108</v>
      </c>
      <c r="H345" s="80" t="s">
        <v>2109</v>
      </c>
      <c r="I345" s="177"/>
      <c r="J345" s="81">
        <v>57.234958116650724</v>
      </c>
      <c r="K345" s="81">
        <v>8.0528289170501068</v>
      </c>
      <c r="L345" s="81">
        <v>10.163401975303527</v>
      </c>
      <c r="M345" s="81">
        <v>182.58550650785685</v>
      </c>
      <c r="N345" s="81">
        <v>230.86358238177289</v>
      </c>
      <c r="O345" s="81">
        <v>93.774692195720036</v>
      </c>
      <c r="P345" s="81">
        <v>45.073682061998156</v>
      </c>
      <c r="Q345" s="81">
        <v>13.06646244623145</v>
      </c>
      <c r="R345" s="81">
        <v>0</v>
      </c>
      <c r="S345" s="81">
        <v>11.983954046618036</v>
      </c>
      <c r="T345" s="82"/>
      <c r="U345" s="81">
        <v>9737692</v>
      </c>
      <c r="V345" s="81">
        <v>3660</v>
      </c>
      <c r="W345" s="81">
        <v>99</v>
      </c>
      <c r="X345" s="81">
        <v>49706</v>
      </c>
      <c r="Y345" s="81">
        <v>90166</v>
      </c>
      <c r="Z345" s="81">
        <v>56067</v>
      </c>
      <c r="AA345" s="81">
        <v>9336</v>
      </c>
      <c r="AB345" s="81">
        <v>191308</v>
      </c>
      <c r="AC345" s="81">
        <v>0</v>
      </c>
      <c r="AD345" s="81">
        <v>11.98395404661804</v>
      </c>
      <c r="AE345" s="82"/>
      <c r="AF345" s="81">
        <v>84628166.631331474</v>
      </c>
      <c r="AG345" s="81">
        <v>6512453.8352963096</v>
      </c>
      <c r="AH345" s="81">
        <v>2142060.7897863369</v>
      </c>
      <c r="AI345" s="81">
        <v>294298755.14064568</v>
      </c>
      <c r="AJ345" s="81">
        <v>333393787.57814401</v>
      </c>
      <c r="AK345" s="81">
        <v>0</v>
      </c>
      <c r="AL345" s="81">
        <v>0</v>
      </c>
      <c r="AM345" s="81">
        <v>26279383.495216992</v>
      </c>
      <c r="AN345" s="81">
        <v>0</v>
      </c>
      <c r="AO345" s="81">
        <v>0</v>
      </c>
      <c r="AP345" s="82"/>
      <c r="AQ345" s="81">
        <v>2249</v>
      </c>
      <c r="AR345" s="81">
        <v>121</v>
      </c>
      <c r="AS345" s="81">
        <v>0</v>
      </c>
      <c r="AT345" s="81">
        <v>0</v>
      </c>
      <c r="AU345" s="81">
        <v>0</v>
      </c>
      <c r="AV345" s="81">
        <v>0</v>
      </c>
      <c r="AW345" s="81" t="s">
        <v>564</v>
      </c>
      <c r="AX345" s="82"/>
      <c r="AY345" s="81">
        <v>8052.5999999999995</v>
      </c>
      <c r="AZ345" s="81">
        <v>2015.9</v>
      </c>
      <c r="BA345" s="81">
        <v>0</v>
      </c>
      <c r="BB345" s="81">
        <v>0</v>
      </c>
      <c r="BC345" s="81">
        <v>0</v>
      </c>
      <c r="BD345" s="81">
        <v>0</v>
      </c>
      <c r="BE345" s="81" t="s">
        <v>564</v>
      </c>
      <c r="BF345" s="82"/>
      <c r="BG345" s="81">
        <v>0</v>
      </c>
      <c r="BH345" s="81">
        <v>0</v>
      </c>
      <c r="BI345" s="81">
        <v>74.344999999999999</v>
      </c>
      <c r="BJ345" s="81">
        <v>0</v>
      </c>
      <c r="BK345" s="81">
        <v>60.596000000000004</v>
      </c>
      <c r="BL345" s="81">
        <v>0</v>
      </c>
      <c r="BM345" s="82"/>
      <c r="BN345" s="81">
        <v>0</v>
      </c>
      <c r="BO345" s="81">
        <v>0</v>
      </c>
      <c r="BP345" s="81">
        <v>6</v>
      </c>
      <c r="BQ345" s="81">
        <v>0</v>
      </c>
      <c r="BR345" s="81">
        <v>4</v>
      </c>
      <c r="BS345" s="81">
        <v>0</v>
      </c>
      <c r="BT345"/>
      <c r="BU345" s="80">
        <v>106.693</v>
      </c>
      <c r="BV345" s="80">
        <v>28.248000000000001</v>
      </c>
      <c r="BW345" s="80">
        <v>0</v>
      </c>
      <c r="BX345" s="80">
        <v>0</v>
      </c>
      <c r="BY345" s="80">
        <v>0</v>
      </c>
      <c r="BZ345" s="80">
        <v>0</v>
      </c>
      <c r="CA345" s="80">
        <v>0</v>
      </c>
      <c r="CB345" s="80">
        <v>0</v>
      </c>
      <c r="CC345" s="80">
        <v>0</v>
      </c>
    </row>
    <row r="346" spans="1:81">
      <c r="A346" s="80" t="s">
        <v>2123</v>
      </c>
      <c r="B346" s="80">
        <v>355</v>
      </c>
      <c r="C346" s="80">
        <v>15</v>
      </c>
      <c r="D346" s="80">
        <v>21</v>
      </c>
      <c r="E346" s="80">
        <v>2018</v>
      </c>
      <c r="F346" s="80" t="s">
        <v>93</v>
      </c>
      <c r="G346" s="80" t="s">
        <v>2108</v>
      </c>
      <c r="H346" s="80" t="s">
        <v>2109</v>
      </c>
      <c r="I346" s="177"/>
      <c r="J346" s="81">
        <v>58.731173316811308</v>
      </c>
      <c r="K346" s="81">
        <v>7.570643974500384</v>
      </c>
      <c r="L346" s="81">
        <v>9.4980044474650391</v>
      </c>
      <c r="M346" s="81">
        <v>181.19329492271447</v>
      </c>
      <c r="N346" s="81">
        <v>223.14111508719776</v>
      </c>
      <c r="O346" s="81">
        <v>92.017793757779174</v>
      </c>
      <c r="P346" s="81">
        <v>44.299975740752345</v>
      </c>
      <c r="Q346" s="81">
        <v>12.270030183314173</v>
      </c>
      <c r="R346" s="81">
        <v>0</v>
      </c>
      <c r="S346" s="81">
        <v>14.915179861741906</v>
      </c>
      <c r="T346" s="82"/>
      <c r="U346" s="81">
        <v>10095299</v>
      </c>
      <c r="V346" s="81">
        <v>3660</v>
      </c>
      <c r="W346" s="81">
        <v>99</v>
      </c>
      <c r="X346" s="81">
        <v>49706</v>
      </c>
      <c r="Y346" s="81">
        <v>91602</v>
      </c>
      <c r="Z346" s="81">
        <v>56070</v>
      </c>
      <c r="AA346" s="81">
        <v>9268</v>
      </c>
      <c r="AB346" s="81">
        <v>193596</v>
      </c>
      <c r="AC346" s="81">
        <v>0</v>
      </c>
      <c r="AD346" s="81">
        <v>14.91517986174191</v>
      </c>
      <c r="AE346" s="82"/>
      <c r="AF346" s="81">
        <v>85335064.586576641</v>
      </c>
      <c r="AG346" s="81">
        <v>5776078.3316235133</v>
      </c>
      <c r="AH346" s="81">
        <v>2040349.776166755</v>
      </c>
      <c r="AI346" s="81">
        <v>281822330.41765738</v>
      </c>
      <c r="AJ346" s="81">
        <v>331315421.41253108</v>
      </c>
      <c r="AK346" s="81">
        <v>0</v>
      </c>
      <c r="AL346" s="81">
        <v>0</v>
      </c>
      <c r="AM346" s="81">
        <v>26648704.429332379</v>
      </c>
      <c r="AN346" s="81">
        <v>0</v>
      </c>
      <c r="AO346" s="81">
        <v>0</v>
      </c>
      <c r="AP346" s="82"/>
      <c r="AQ346" s="81">
        <v>2362</v>
      </c>
      <c r="AR346" s="81">
        <v>128</v>
      </c>
      <c r="AS346" s="81">
        <v>0</v>
      </c>
      <c r="AT346" s="81">
        <v>0</v>
      </c>
      <c r="AU346" s="81">
        <v>0</v>
      </c>
      <c r="AV346" s="81">
        <v>0</v>
      </c>
      <c r="AW346" s="81" t="s">
        <v>564</v>
      </c>
      <c r="AX346" s="82"/>
      <c r="AY346" s="81">
        <v>8517.5000000000018</v>
      </c>
      <c r="AZ346" s="81">
        <v>2115.9</v>
      </c>
      <c r="BA346" s="81">
        <v>0</v>
      </c>
      <c r="BB346" s="81">
        <v>0</v>
      </c>
      <c r="BC346" s="81">
        <v>0</v>
      </c>
      <c r="BD346" s="81">
        <v>0</v>
      </c>
      <c r="BE346" s="81" t="s">
        <v>564</v>
      </c>
      <c r="BF346" s="82"/>
      <c r="BG346" s="81">
        <v>0</v>
      </c>
      <c r="BH346" s="81">
        <v>0</v>
      </c>
      <c r="BI346" s="81">
        <v>69.340999999999994</v>
      </c>
      <c r="BJ346" s="81">
        <v>0</v>
      </c>
      <c r="BK346" s="81">
        <v>70.182999999999993</v>
      </c>
      <c r="BL346" s="81">
        <v>0</v>
      </c>
      <c r="BM346" s="82"/>
      <c r="BN346" s="81">
        <v>0</v>
      </c>
      <c r="BO346" s="81">
        <v>0</v>
      </c>
      <c r="BP346" s="81">
        <v>5</v>
      </c>
      <c r="BQ346" s="81">
        <v>0</v>
      </c>
      <c r="BR346" s="81">
        <v>5</v>
      </c>
      <c r="BS346" s="81">
        <v>0</v>
      </c>
      <c r="BT346"/>
      <c r="BU346" s="80">
        <v>103.93300000000001</v>
      </c>
      <c r="BV346" s="80">
        <v>35.591000000000001</v>
      </c>
      <c r="BW346" s="80">
        <v>0</v>
      </c>
      <c r="BX346" s="80">
        <v>0</v>
      </c>
      <c r="BY346" s="80">
        <v>0</v>
      </c>
      <c r="BZ346" s="80">
        <v>0</v>
      </c>
      <c r="CA346" s="80">
        <v>0</v>
      </c>
      <c r="CB346" s="80">
        <v>0</v>
      </c>
      <c r="CC346" s="80">
        <v>0</v>
      </c>
    </row>
    <row r="347" spans="1:81">
      <c r="A347" s="80" t="s">
        <v>2124</v>
      </c>
      <c r="B347" s="80">
        <v>356</v>
      </c>
      <c r="C347" s="80">
        <v>16</v>
      </c>
      <c r="D347" s="80">
        <v>21</v>
      </c>
      <c r="E347" s="80">
        <v>2019</v>
      </c>
      <c r="F347" s="80" t="s">
        <v>73</v>
      </c>
      <c r="G347" s="80" t="s">
        <v>2108</v>
      </c>
      <c r="H347" s="80" t="s">
        <v>2109</v>
      </c>
      <c r="I347" s="177"/>
      <c r="J347" s="81">
        <v>60.142363347304496</v>
      </c>
      <c r="K347" s="81">
        <v>6.8556831904147515</v>
      </c>
      <c r="L347" s="81">
        <v>9.6303830847497771</v>
      </c>
      <c r="M347" s="81">
        <v>175.31258989320531</v>
      </c>
      <c r="N347" s="81">
        <v>211.76722055055251</v>
      </c>
      <c r="O347" s="81">
        <v>89.453467178815714</v>
      </c>
      <c r="P347" s="81">
        <v>43.747905813061514</v>
      </c>
      <c r="Q347" s="81">
        <v>12.025130183074747</v>
      </c>
      <c r="R347" s="81">
        <v>0</v>
      </c>
      <c r="S347" s="81">
        <v>12.689653873753684</v>
      </c>
      <c r="T347" s="82"/>
      <c r="U347" s="81">
        <v>10809646</v>
      </c>
      <c r="V347" s="81">
        <v>3660</v>
      </c>
      <c r="W347" s="81">
        <v>99</v>
      </c>
      <c r="X347" s="81">
        <v>49706</v>
      </c>
      <c r="Y347" s="81">
        <v>92815</v>
      </c>
      <c r="Z347" s="81">
        <v>56004</v>
      </c>
      <c r="AA347" s="81">
        <v>9084</v>
      </c>
      <c r="AB347" s="81">
        <v>194869</v>
      </c>
      <c r="AC347" s="81">
        <v>0</v>
      </c>
      <c r="AD347" s="81">
        <v>12.689653873753681</v>
      </c>
      <c r="AE347" s="82"/>
      <c r="AF347" s="81">
        <v>91931135.656450197</v>
      </c>
      <c r="AG347" s="81">
        <v>5571216.1393843321</v>
      </c>
      <c r="AH347" s="81">
        <v>2168842.0316629438</v>
      </c>
      <c r="AI347" s="81">
        <v>284548777.67694843</v>
      </c>
      <c r="AJ347" s="81">
        <v>315381056.82526958</v>
      </c>
      <c r="AK347" s="81">
        <v>0</v>
      </c>
      <c r="AL347" s="81">
        <v>0</v>
      </c>
      <c r="AM347" s="81">
        <v>26539690.826953415</v>
      </c>
      <c r="AN347" s="81">
        <v>0</v>
      </c>
      <c r="AO347" s="81">
        <v>0</v>
      </c>
      <c r="AP347" s="82"/>
      <c r="AQ347" s="81">
        <v>2480</v>
      </c>
      <c r="AR347" s="81">
        <v>138</v>
      </c>
      <c r="AS347" s="81">
        <v>0</v>
      </c>
      <c r="AT347" s="81">
        <v>0</v>
      </c>
      <c r="AU347" s="81">
        <v>0</v>
      </c>
      <c r="AV347" s="81">
        <v>0</v>
      </c>
      <c r="AW347" s="81" t="s">
        <v>564</v>
      </c>
      <c r="AX347" s="82"/>
      <c r="AY347" s="81">
        <v>8969.5</v>
      </c>
      <c r="AZ347" s="81">
        <v>2271</v>
      </c>
      <c r="BA347" s="81">
        <v>0</v>
      </c>
      <c r="BB347" s="81">
        <v>0</v>
      </c>
      <c r="BC347" s="81">
        <v>0</v>
      </c>
      <c r="BD347" s="81">
        <v>0</v>
      </c>
      <c r="BE347" s="81" t="s">
        <v>564</v>
      </c>
      <c r="BF347" s="82"/>
      <c r="BG347" s="81">
        <v>0</v>
      </c>
      <c r="BH347" s="81">
        <v>0</v>
      </c>
      <c r="BI347" s="81">
        <v>64.016999999999996</v>
      </c>
      <c r="BJ347" s="81">
        <v>0</v>
      </c>
      <c r="BK347" s="81">
        <v>56.734999999999999</v>
      </c>
      <c r="BL347" s="81">
        <v>0</v>
      </c>
      <c r="BM347" s="82"/>
      <c r="BN347" s="81">
        <v>0</v>
      </c>
      <c r="BO347" s="81">
        <v>0</v>
      </c>
      <c r="BP347" s="81">
        <v>5</v>
      </c>
      <c r="BQ347" s="81">
        <v>0</v>
      </c>
      <c r="BR347" s="81">
        <v>4</v>
      </c>
      <c r="BS347" s="81">
        <v>0</v>
      </c>
      <c r="BT347"/>
      <c r="BU347" s="80">
        <v>91.960999999999999</v>
      </c>
      <c r="BV347" s="80">
        <v>28.791</v>
      </c>
      <c r="BW347" s="80">
        <v>0</v>
      </c>
      <c r="BX347" s="80">
        <v>0</v>
      </c>
      <c r="BY347" s="80">
        <v>0</v>
      </c>
      <c r="BZ347" s="80">
        <v>0</v>
      </c>
      <c r="CA347" s="80">
        <v>0</v>
      </c>
      <c r="CB347" s="80">
        <v>0</v>
      </c>
      <c r="CC347" s="80">
        <v>0</v>
      </c>
    </row>
    <row r="348" spans="1:81">
      <c r="A348" s="80" t="s">
        <v>2125</v>
      </c>
      <c r="B348" s="80">
        <v>357</v>
      </c>
      <c r="C348" s="80">
        <v>17</v>
      </c>
      <c r="D348" s="80">
        <v>21</v>
      </c>
      <c r="E348" s="80">
        <v>2020</v>
      </c>
      <c r="F348" s="80" t="s">
        <v>218</v>
      </c>
      <c r="G348" s="80" t="s">
        <v>2108</v>
      </c>
      <c r="H348" s="80" t="s">
        <v>2109</v>
      </c>
      <c r="I348" s="177"/>
      <c r="J348" s="81">
        <v>47.777111517421822</v>
      </c>
      <c r="K348" s="81">
        <v>5.8636657651389168</v>
      </c>
      <c r="L348" s="81">
        <v>7.5275414901349249</v>
      </c>
      <c r="M348" s="81">
        <v>164.43911830523226</v>
      </c>
      <c r="N348" s="81">
        <v>214.71501317618734</v>
      </c>
      <c r="O348" s="81">
        <v>78.642586354867248</v>
      </c>
      <c r="P348" s="81">
        <v>41.373757978422105</v>
      </c>
      <c r="Q348" s="81">
        <v>11.529835357059962</v>
      </c>
      <c r="R348" s="81">
        <v>0</v>
      </c>
      <c r="S348" s="81">
        <v>15.511760192484349</v>
      </c>
      <c r="T348" s="82"/>
      <c r="U348" s="81">
        <v>9431258</v>
      </c>
      <c r="V348" s="81">
        <v>3103</v>
      </c>
      <c r="W348" s="81">
        <v>95</v>
      </c>
      <c r="X348" s="81">
        <v>53422</v>
      </c>
      <c r="Y348" s="81">
        <v>93638</v>
      </c>
      <c r="Z348" s="81">
        <v>56196</v>
      </c>
      <c r="AA348" s="81">
        <v>9334</v>
      </c>
      <c r="AB348" s="81">
        <v>195543</v>
      </c>
      <c r="AC348" s="81">
        <v>0</v>
      </c>
      <c r="AD348" s="81">
        <v>15.511760192484349</v>
      </c>
      <c r="AE348" s="82"/>
      <c r="AF348" s="81">
        <v>75137865.56080395</v>
      </c>
      <c r="AG348" s="81">
        <v>4486086.4817657368</v>
      </c>
      <c r="AH348" s="81">
        <v>1760912.5212437774</v>
      </c>
      <c r="AI348" s="81">
        <v>271041665.99565023</v>
      </c>
      <c r="AJ348" s="81">
        <v>318901977.08463365</v>
      </c>
      <c r="AK348" s="81"/>
      <c r="AL348" s="81"/>
      <c r="AM348" s="81">
        <v>25520534.028042518</v>
      </c>
      <c r="AN348" s="81"/>
      <c r="AO348" s="81"/>
      <c r="AP348" s="82"/>
      <c r="AQ348" s="81">
        <v>2586</v>
      </c>
      <c r="AR348" s="81">
        <v>139</v>
      </c>
      <c r="AS348" s="81">
        <v>0</v>
      </c>
      <c r="AT348" s="81">
        <v>0</v>
      </c>
      <c r="AU348" s="81">
        <v>0</v>
      </c>
      <c r="AV348" s="81">
        <v>0</v>
      </c>
      <c r="AW348" s="81">
        <v>0</v>
      </c>
      <c r="AX348" s="82"/>
      <c r="AY348" s="81">
        <v>9416.7000000000062</v>
      </c>
      <c r="AZ348" s="81">
        <v>2287.5</v>
      </c>
      <c r="BA348" s="81">
        <v>0</v>
      </c>
      <c r="BB348" s="81">
        <v>0</v>
      </c>
      <c r="BC348" s="81">
        <v>0</v>
      </c>
      <c r="BD348" s="81">
        <v>0</v>
      </c>
      <c r="BE348" s="81">
        <v>0</v>
      </c>
      <c r="BF348" s="82"/>
      <c r="BG348" s="81">
        <v>0</v>
      </c>
      <c r="BH348" s="81">
        <v>0</v>
      </c>
      <c r="BI348" s="81">
        <v>55.793999999999997</v>
      </c>
      <c r="BJ348" s="81">
        <v>0</v>
      </c>
      <c r="BK348" s="81">
        <v>42.563000000000002</v>
      </c>
      <c r="BL348" s="81">
        <v>0</v>
      </c>
      <c r="BM348" s="82"/>
      <c r="BN348" s="81">
        <v>0</v>
      </c>
      <c r="BO348" s="81">
        <v>0</v>
      </c>
      <c r="BP348" s="81">
        <v>5</v>
      </c>
      <c r="BQ348" s="81">
        <v>0</v>
      </c>
      <c r="BR348" s="81">
        <v>3</v>
      </c>
      <c r="BS348" s="81">
        <v>0</v>
      </c>
      <c r="BT348"/>
      <c r="BU348" s="80">
        <v>73.557000000000002</v>
      </c>
      <c r="BV348" s="80">
        <v>24.8</v>
      </c>
      <c r="BW348" s="80">
        <v>0</v>
      </c>
      <c r="BX348" s="80">
        <v>0</v>
      </c>
      <c r="BY348" s="80">
        <v>0</v>
      </c>
      <c r="BZ348" s="80">
        <v>0</v>
      </c>
      <c r="CA348" s="80">
        <v>0</v>
      </c>
      <c r="CB348" s="80">
        <v>0</v>
      </c>
      <c r="CC348" s="80">
        <v>0</v>
      </c>
    </row>
    <row r="349" spans="1:81">
      <c r="A349" s="80" t="s">
        <v>2126</v>
      </c>
      <c r="B349" s="80">
        <v>357</v>
      </c>
      <c r="C349" s="80">
        <v>18</v>
      </c>
      <c r="D349" s="80">
        <v>21</v>
      </c>
      <c r="E349" s="80">
        <v>2021</v>
      </c>
      <c r="F349" s="80" t="s">
        <v>75</v>
      </c>
      <c r="G349" s="174" t="s">
        <v>2108</v>
      </c>
      <c r="H349" s="80" t="s">
        <v>2109</v>
      </c>
      <c r="I349" s="177"/>
      <c r="J349" s="81">
        <v>52.062199633870215</v>
      </c>
      <c r="K349" s="81">
        <v>6.7159268315223244</v>
      </c>
      <c r="L349" s="81">
        <v>8.0910641163722978</v>
      </c>
      <c r="M349" s="81">
        <v>179.25379543124728</v>
      </c>
      <c r="N349" s="81">
        <v>206.93157698254583</v>
      </c>
      <c r="O349" s="81">
        <v>76.594174393321367</v>
      </c>
      <c r="P349" s="81">
        <v>42.903010355297226</v>
      </c>
      <c r="Q349" s="81">
        <v>11.657342649462818</v>
      </c>
      <c r="R349" s="81">
        <v>0</v>
      </c>
      <c r="S349" s="81">
        <v>11.811848850515251</v>
      </c>
      <c r="T349" s="82"/>
      <c r="U349" s="81">
        <v>10138580</v>
      </c>
      <c r="V349" s="81">
        <v>3103</v>
      </c>
      <c r="W349" s="81">
        <v>95</v>
      </c>
      <c r="X349" s="81">
        <v>53422</v>
      </c>
      <c r="Y349" s="81">
        <v>94183</v>
      </c>
      <c r="Z349" s="81">
        <v>56357</v>
      </c>
      <c r="AA349" s="81">
        <v>9439</v>
      </c>
      <c r="AB349" s="81">
        <v>195361</v>
      </c>
      <c r="AC349" s="81">
        <v>0</v>
      </c>
      <c r="AD349" s="81">
        <v>11.811848850515251</v>
      </c>
      <c r="AE349" s="82"/>
      <c r="AF349" s="81">
        <v>80542733.692579672</v>
      </c>
      <c r="AG349" s="81">
        <v>5149080.4848991381</v>
      </c>
      <c r="AH349" s="81">
        <v>1800901.6427826295</v>
      </c>
      <c r="AI349" s="81">
        <v>292035024.0787217</v>
      </c>
      <c r="AJ349" s="81">
        <v>298742382.25584543</v>
      </c>
      <c r="AK349" s="81">
        <v>0</v>
      </c>
      <c r="AL349" s="81">
        <v>0</v>
      </c>
      <c r="AM349" s="81">
        <v>25643844.386020187</v>
      </c>
      <c r="AN349" s="81">
        <v>0</v>
      </c>
      <c r="AO349" s="81">
        <v>0</v>
      </c>
      <c r="AP349" s="82"/>
      <c r="AQ349" s="81">
        <v>2721</v>
      </c>
      <c r="AR349" s="81">
        <v>139</v>
      </c>
      <c r="AS349" s="81">
        <v>0</v>
      </c>
      <c r="AT349" s="81">
        <v>0</v>
      </c>
      <c r="AU349" s="81">
        <v>0</v>
      </c>
      <c r="AV349" s="81">
        <v>0</v>
      </c>
      <c r="AW349" s="81"/>
      <c r="AX349" s="82"/>
      <c r="AY349" s="81">
        <v>9993.4000000000033</v>
      </c>
      <c r="AZ349" s="81">
        <v>2287.5</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2127</v>
      </c>
      <c r="B350" s="80">
        <v>357</v>
      </c>
      <c r="C350" s="80">
        <v>19</v>
      </c>
      <c r="D350" s="80">
        <v>21</v>
      </c>
      <c r="E350" s="80">
        <v>2022</v>
      </c>
      <c r="F350" s="80" t="s">
        <v>568</v>
      </c>
      <c r="G350" s="174" t="s">
        <v>2108</v>
      </c>
      <c r="H350" s="80" t="s">
        <v>2109</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2921</v>
      </c>
      <c r="AR350" s="81">
        <v>139</v>
      </c>
      <c r="AS350" s="81">
        <v>0</v>
      </c>
      <c r="AT350" s="81">
        <v>0</v>
      </c>
      <c r="AU350" s="81">
        <v>0</v>
      </c>
      <c r="AV350" s="81">
        <v>0</v>
      </c>
      <c r="AW350" s="81"/>
      <c r="AX350" s="82"/>
      <c r="AY350" s="81">
        <v>10863.699999999997</v>
      </c>
      <c r="AZ350" s="81">
        <v>2287.5</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2128</v>
      </c>
      <c r="B351" s="80">
        <v>239</v>
      </c>
      <c r="C351" s="80">
        <v>1</v>
      </c>
      <c r="D351" s="80">
        <v>15</v>
      </c>
      <c r="E351" s="80">
        <v>1990</v>
      </c>
      <c r="F351" s="80" t="s">
        <v>562</v>
      </c>
      <c r="G351" s="80" t="s">
        <v>2129</v>
      </c>
      <c r="H351" s="80" t="s">
        <v>2130</v>
      </c>
      <c r="I351" s="177"/>
      <c r="J351" s="81">
        <v>2674.5985498049531</v>
      </c>
      <c r="K351" s="81">
        <v>24.372594567603159</v>
      </c>
      <c r="L351" s="81">
        <v>25.239446498127769</v>
      </c>
      <c r="M351" s="81">
        <v>139.43048801328555</v>
      </c>
      <c r="N351" s="81">
        <v>182.75325340826382</v>
      </c>
      <c r="O351" s="81">
        <v>158.11852906084934</v>
      </c>
      <c r="P351" s="81">
        <v>170.39583907770793</v>
      </c>
      <c r="Q351" s="81">
        <v>10.722994080885531</v>
      </c>
      <c r="R351" s="81">
        <v>2.5780967649613866</v>
      </c>
      <c r="S351" s="81">
        <v>11.465996610403041</v>
      </c>
      <c r="T351" s="82"/>
      <c r="U351" s="81">
        <v>160872634</v>
      </c>
      <c r="V351" s="81">
        <v>6529</v>
      </c>
      <c r="W351" s="81">
        <v>247</v>
      </c>
      <c r="X351" s="81">
        <v>42608</v>
      </c>
      <c r="Y351" s="81">
        <v>53744</v>
      </c>
      <c r="Z351" s="81">
        <v>65036</v>
      </c>
      <c r="AA351" s="81">
        <v>41374</v>
      </c>
      <c r="AB351" s="81">
        <v>174105</v>
      </c>
      <c r="AC351" s="81">
        <v>446531</v>
      </c>
      <c r="AD351" s="81">
        <v>11.465996610403041</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2131</v>
      </c>
      <c r="B352" s="80">
        <v>240</v>
      </c>
      <c r="C352" s="80">
        <v>2</v>
      </c>
      <c r="D352" s="80">
        <v>15</v>
      </c>
      <c r="E352" s="80">
        <v>2005</v>
      </c>
      <c r="F352" s="80" t="s">
        <v>565</v>
      </c>
      <c r="G352" s="80" t="s">
        <v>2129</v>
      </c>
      <c r="H352" s="80" t="s">
        <v>2130</v>
      </c>
      <c r="I352" s="177"/>
      <c r="J352" s="81">
        <v>2191.086645962921</v>
      </c>
      <c r="K352" s="81">
        <v>13.917239949725223</v>
      </c>
      <c r="L352" s="81">
        <v>31.526289003585948</v>
      </c>
      <c r="M352" s="81">
        <v>256.67929270511002</v>
      </c>
      <c r="N352" s="81">
        <v>291.87825329851984</v>
      </c>
      <c r="O352" s="81">
        <v>246.81171877418791</v>
      </c>
      <c r="P352" s="81">
        <v>154.19390914685331</v>
      </c>
      <c r="Q352" s="81">
        <v>11.239766096034421</v>
      </c>
      <c r="R352" s="81">
        <v>0.74054471944681222</v>
      </c>
      <c r="S352" s="81">
        <v>12.309730887999999</v>
      </c>
      <c r="T352" s="82"/>
      <c r="U352" s="81">
        <v>166049279</v>
      </c>
      <c r="V352" s="81">
        <v>4792</v>
      </c>
      <c r="W352" s="81">
        <v>349</v>
      </c>
      <c r="X352" s="81">
        <v>43487</v>
      </c>
      <c r="Y352" s="81">
        <v>70363</v>
      </c>
      <c r="Z352" s="81">
        <v>117474</v>
      </c>
      <c r="AA352" s="81">
        <v>30663</v>
      </c>
      <c r="AB352" s="81">
        <v>190780</v>
      </c>
      <c r="AC352" s="81">
        <v>130950</v>
      </c>
      <c r="AD352" s="81">
        <v>12.309730887999999</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2132</v>
      </c>
      <c r="B353" s="80">
        <v>241</v>
      </c>
      <c r="C353" s="80">
        <v>3</v>
      </c>
      <c r="D353" s="80">
        <v>15</v>
      </c>
      <c r="E353" s="80">
        <v>2006</v>
      </c>
      <c r="F353" s="80" t="s">
        <v>566</v>
      </c>
      <c r="G353" s="80" t="s">
        <v>2129</v>
      </c>
      <c r="H353" s="80" t="s">
        <v>2130</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2133</v>
      </c>
      <c r="B354" s="80">
        <v>242</v>
      </c>
      <c r="C354" s="80">
        <v>4</v>
      </c>
      <c r="D354" s="80">
        <v>15</v>
      </c>
      <c r="E354" s="80">
        <v>2007</v>
      </c>
      <c r="F354" s="80" t="s">
        <v>567</v>
      </c>
      <c r="G354" s="80" t="s">
        <v>2129</v>
      </c>
      <c r="H354" s="80" t="s">
        <v>2130</v>
      </c>
      <c r="I354" s="177"/>
      <c r="J354" s="81">
        <v>2271.1770839643991</v>
      </c>
      <c r="K354" s="81">
        <v>12.863096758325637</v>
      </c>
      <c r="L354" s="81">
        <v>25.39744991498285</v>
      </c>
      <c r="M354" s="81">
        <v>241.76381830415755</v>
      </c>
      <c r="N354" s="81">
        <v>301.92277455809682</v>
      </c>
      <c r="O354" s="81">
        <v>244.18376980796006</v>
      </c>
      <c r="P354" s="81">
        <v>148.28258795484049</v>
      </c>
      <c r="Q354" s="81">
        <v>12.037256286003466</v>
      </c>
      <c r="R354" s="81">
        <v>0.69778955239479712</v>
      </c>
      <c r="S354" s="81">
        <v>9.5201806026599982</v>
      </c>
      <c r="T354" s="82"/>
      <c r="U354" s="81">
        <v>203086742</v>
      </c>
      <c r="V354" s="81">
        <v>4804</v>
      </c>
      <c r="W354" s="81">
        <v>328</v>
      </c>
      <c r="X354" s="81">
        <v>50455</v>
      </c>
      <c r="Y354" s="81">
        <v>73509</v>
      </c>
      <c r="Z354" s="81">
        <v>120820</v>
      </c>
      <c r="AA354" s="81">
        <v>29038</v>
      </c>
      <c r="AB354" s="81">
        <v>193511</v>
      </c>
      <c r="AC354" s="81">
        <v>126930</v>
      </c>
      <c r="AD354" s="81">
        <v>9.5201806026599982</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2134</v>
      </c>
      <c r="B355" s="80">
        <v>243</v>
      </c>
      <c r="C355" s="80">
        <v>5</v>
      </c>
      <c r="D355" s="80">
        <v>15</v>
      </c>
      <c r="E355" s="80">
        <v>2008</v>
      </c>
      <c r="F355" s="80" t="s">
        <v>84</v>
      </c>
      <c r="G355" s="80" t="s">
        <v>2129</v>
      </c>
      <c r="H355" s="80" t="s">
        <v>2130</v>
      </c>
      <c r="I355" s="177"/>
      <c r="J355" s="81">
        <v>1952.2826283108488</v>
      </c>
      <c r="K355" s="81">
        <v>9.700116444055114</v>
      </c>
      <c r="L355" s="81">
        <v>21.719630364612321</v>
      </c>
      <c r="M355" s="81">
        <v>255.22402100765606</v>
      </c>
      <c r="N355" s="81">
        <v>266.17402996287177</v>
      </c>
      <c r="O355" s="81">
        <v>238.39537509930392</v>
      </c>
      <c r="P355" s="81">
        <v>144.76245005686221</v>
      </c>
      <c r="Q355" s="81">
        <v>11.903915889376067</v>
      </c>
      <c r="R355" s="81">
        <v>0.60260609471124593</v>
      </c>
      <c r="S355" s="81">
        <v>11.805669932159999</v>
      </c>
      <c r="T355" s="82"/>
      <c r="U355" s="81">
        <v>185805476</v>
      </c>
      <c r="V355" s="81">
        <v>4804</v>
      </c>
      <c r="W355" s="81">
        <v>328</v>
      </c>
      <c r="X355" s="81">
        <v>50455</v>
      </c>
      <c r="Y355" s="81">
        <v>74675</v>
      </c>
      <c r="Z355" s="81">
        <v>122096</v>
      </c>
      <c r="AA355" s="81">
        <v>28381</v>
      </c>
      <c r="AB355" s="81">
        <v>194512</v>
      </c>
      <c r="AC355" s="81">
        <v>113824</v>
      </c>
      <c r="AD355" s="81">
        <v>11.805669932159999</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2135</v>
      </c>
      <c r="B356" s="80">
        <v>244</v>
      </c>
      <c r="C356" s="80">
        <v>6</v>
      </c>
      <c r="D356" s="80">
        <v>15</v>
      </c>
      <c r="E356" s="80">
        <v>2009</v>
      </c>
      <c r="F356" s="80" t="s">
        <v>85</v>
      </c>
      <c r="G356" s="80" t="s">
        <v>2129</v>
      </c>
      <c r="H356" s="80" t="s">
        <v>2130</v>
      </c>
      <c r="I356" s="177"/>
      <c r="J356" s="81">
        <v>1850.3087570302284</v>
      </c>
      <c r="K356" s="81">
        <v>10.401254439477208</v>
      </c>
      <c r="L356" s="81">
        <v>29.037168394959942</v>
      </c>
      <c r="M356" s="81">
        <v>283.31979587814891</v>
      </c>
      <c r="N356" s="81">
        <v>277.11351487257355</v>
      </c>
      <c r="O356" s="81">
        <v>242.55801333680915</v>
      </c>
      <c r="P356" s="81">
        <v>139.08201339646257</v>
      </c>
      <c r="Q356" s="81">
        <v>11.328101567729272</v>
      </c>
      <c r="R356" s="81">
        <v>0.44255373431342154</v>
      </c>
      <c r="S356" s="81">
        <v>11.242410986160001</v>
      </c>
      <c r="T356" s="82"/>
      <c r="U356" s="81">
        <v>150332405</v>
      </c>
      <c r="V356" s="81">
        <v>4996</v>
      </c>
      <c r="W356" s="81">
        <v>546</v>
      </c>
      <c r="X356" s="81">
        <v>58682</v>
      </c>
      <c r="Y356" s="81">
        <v>75269</v>
      </c>
      <c r="Z356" s="81">
        <v>122619</v>
      </c>
      <c r="AA356" s="81">
        <v>27993</v>
      </c>
      <c r="AB356" s="81">
        <v>194313</v>
      </c>
      <c r="AC356" s="81">
        <v>81551</v>
      </c>
      <c r="AD356" s="81">
        <v>11.242410986160001</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299.21699999999998</v>
      </c>
      <c r="BJ356" s="81">
        <v>0</v>
      </c>
      <c r="BK356" s="81">
        <v>26.933000000000003</v>
      </c>
      <c r="BL356" s="81">
        <v>0</v>
      </c>
      <c r="BM356" s="82"/>
      <c r="BN356" s="81">
        <v>0</v>
      </c>
      <c r="BO356" s="81">
        <v>0</v>
      </c>
      <c r="BP356" s="81">
        <v>16</v>
      </c>
      <c r="BQ356" s="81">
        <v>0</v>
      </c>
      <c r="BR356" s="81">
        <v>5</v>
      </c>
      <c r="BS356" s="81">
        <v>0</v>
      </c>
      <c r="BT356"/>
      <c r="BU356" s="80"/>
      <c r="BV356" s="80"/>
      <c r="BW356" s="80"/>
      <c r="BX356" s="80"/>
      <c r="BY356" s="80"/>
      <c r="BZ356" s="80"/>
      <c r="CA356" s="80"/>
      <c r="CB356" s="80"/>
      <c r="CC356" s="80"/>
    </row>
    <row r="357" spans="1:81">
      <c r="A357" s="80" t="s">
        <v>2136</v>
      </c>
      <c r="B357" s="80">
        <v>245</v>
      </c>
      <c r="C357" s="80">
        <v>7</v>
      </c>
      <c r="D357" s="80">
        <v>15</v>
      </c>
      <c r="E357" s="80">
        <v>2010</v>
      </c>
      <c r="F357" s="80" t="s">
        <v>86</v>
      </c>
      <c r="G357" s="80" t="s">
        <v>2129</v>
      </c>
      <c r="H357" s="80" t="s">
        <v>2130</v>
      </c>
      <c r="I357" s="177"/>
      <c r="J357" s="81">
        <v>1657.8800583088043</v>
      </c>
      <c r="K357" s="81">
        <v>10.874974330998754</v>
      </c>
      <c r="L357" s="81">
        <v>26.954614726672688</v>
      </c>
      <c r="M357" s="81">
        <v>292.45500511425803</v>
      </c>
      <c r="N357" s="81">
        <v>317.38279075639844</v>
      </c>
      <c r="O357" s="81">
        <v>243.97807974218412</v>
      </c>
      <c r="P357" s="81">
        <v>141.56917357969647</v>
      </c>
      <c r="Q357" s="81">
        <v>11.815922900795904</v>
      </c>
      <c r="R357" s="81">
        <v>0.71642917847214971</v>
      </c>
      <c r="S357" s="81">
        <v>11.438427147840001</v>
      </c>
      <c r="T357" s="82"/>
      <c r="U357" s="81">
        <v>135135784</v>
      </c>
      <c r="V357" s="81">
        <v>4996</v>
      </c>
      <c r="W357" s="81">
        <v>546</v>
      </c>
      <c r="X357" s="81">
        <v>58682</v>
      </c>
      <c r="Y357" s="81">
        <v>75888</v>
      </c>
      <c r="Z357" s="81">
        <v>123910</v>
      </c>
      <c r="AA357" s="81">
        <v>27782</v>
      </c>
      <c r="AB357" s="81">
        <v>194209</v>
      </c>
      <c r="AC357" s="81">
        <v>125109</v>
      </c>
      <c r="AD357" s="81">
        <v>11.438427147840001</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476.185</v>
      </c>
      <c r="BJ357" s="81">
        <v>0</v>
      </c>
      <c r="BK357" s="81">
        <v>27.677</v>
      </c>
      <c r="BL357" s="81">
        <v>0</v>
      </c>
      <c r="BM357" s="82"/>
      <c r="BN357" s="81">
        <v>0</v>
      </c>
      <c r="BO357" s="81">
        <v>0</v>
      </c>
      <c r="BP357" s="81">
        <v>18</v>
      </c>
      <c r="BQ357" s="81">
        <v>0</v>
      </c>
      <c r="BR357" s="81">
        <v>5</v>
      </c>
      <c r="BS357" s="81">
        <v>0</v>
      </c>
      <c r="BT357"/>
      <c r="BU357" s="80">
        <v>503.86200000000002</v>
      </c>
      <c r="BV357" s="80">
        <v>0</v>
      </c>
      <c r="BW357" s="80">
        <v>0</v>
      </c>
      <c r="BX357" s="80">
        <v>0</v>
      </c>
      <c r="BY357" s="80">
        <v>0</v>
      </c>
      <c r="BZ357" s="80">
        <v>0</v>
      </c>
      <c r="CA357" s="80">
        <v>0</v>
      </c>
      <c r="CB357" s="80">
        <v>0</v>
      </c>
      <c r="CC357" s="80">
        <v>0</v>
      </c>
    </row>
    <row r="358" spans="1:81">
      <c r="A358" s="80" t="s">
        <v>2137</v>
      </c>
      <c r="B358" s="80">
        <v>246</v>
      </c>
      <c r="C358" s="80">
        <v>8</v>
      </c>
      <c r="D358" s="80">
        <v>15</v>
      </c>
      <c r="E358" s="80">
        <v>2011</v>
      </c>
      <c r="F358" s="80" t="s">
        <v>87</v>
      </c>
      <c r="G358" s="80" t="s">
        <v>2129</v>
      </c>
      <c r="H358" s="80" t="s">
        <v>2130</v>
      </c>
      <c r="I358" s="177"/>
      <c r="J358" s="81">
        <v>1829.5852427557957</v>
      </c>
      <c r="K358" s="81">
        <v>15.012317489869327</v>
      </c>
      <c r="L358" s="81">
        <v>26.808373764146122</v>
      </c>
      <c r="M358" s="81">
        <v>340.60636748739768</v>
      </c>
      <c r="N358" s="81">
        <v>331.37799661937743</v>
      </c>
      <c r="O358" s="81">
        <v>242.24955200413899</v>
      </c>
      <c r="P358" s="81">
        <v>136.65165340621655</v>
      </c>
      <c r="Q358" s="81">
        <v>13.63950656169078</v>
      </c>
      <c r="R358" s="81">
        <v>0.40464666960686801</v>
      </c>
      <c r="S358" s="81">
        <v>16.173400544000003</v>
      </c>
      <c r="T358" s="82"/>
      <c r="U358" s="81">
        <v>138308827</v>
      </c>
      <c r="V358" s="81">
        <v>4996</v>
      </c>
      <c r="W358" s="81">
        <v>546</v>
      </c>
      <c r="X358" s="81">
        <v>58682</v>
      </c>
      <c r="Y358" s="81">
        <v>76844</v>
      </c>
      <c r="Z358" s="81">
        <v>125705</v>
      </c>
      <c r="AA358" s="81">
        <v>27615</v>
      </c>
      <c r="AB358" s="81">
        <v>194355</v>
      </c>
      <c r="AC358" s="81">
        <v>70546</v>
      </c>
      <c r="AD358" s="81">
        <v>16.173400544000003</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465.142</v>
      </c>
      <c r="BJ358" s="81">
        <v>0</v>
      </c>
      <c r="BK358" s="81">
        <v>24.661999999999999</v>
      </c>
      <c r="BL358" s="81">
        <v>0</v>
      </c>
      <c r="BM358" s="82"/>
      <c r="BN358" s="81">
        <v>0</v>
      </c>
      <c r="BO358" s="81">
        <v>0</v>
      </c>
      <c r="BP358" s="81">
        <v>18</v>
      </c>
      <c r="BQ358" s="81">
        <v>0</v>
      </c>
      <c r="BR358" s="81">
        <v>5</v>
      </c>
      <c r="BS358" s="81">
        <v>0</v>
      </c>
      <c r="BT358"/>
      <c r="BU358" s="80">
        <v>489.80399999999997</v>
      </c>
      <c r="BV358" s="80">
        <v>0</v>
      </c>
      <c r="BW358" s="80">
        <v>0</v>
      </c>
      <c r="BX358" s="80">
        <v>0</v>
      </c>
      <c r="BY358" s="80">
        <v>0</v>
      </c>
      <c r="BZ358" s="80">
        <v>0</v>
      </c>
      <c r="CA358" s="80">
        <v>0</v>
      </c>
      <c r="CB358" s="80">
        <v>0</v>
      </c>
      <c r="CC358" s="80">
        <v>0</v>
      </c>
    </row>
    <row r="359" spans="1:81">
      <c r="A359" s="80" t="s">
        <v>2138</v>
      </c>
      <c r="B359" s="80">
        <v>247</v>
      </c>
      <c r="C359" s="80">
        <v>9</v>
      </c>
      <c r="D359" s="80">
        <v>15</v>
      </c>
      <c r="E359" s="80">
        <v>2012</v>
      </c>
      <c r="F359" s="80" t="s">
        <v>88</v>
      </c>
      <c r="G359" s="80" t="s">
        <v>2129</v>
      </c>
      <c r="H359" s="80" t="s">
        <v>2130</v>
      </c>
      <c r="I359" s="177"/>
      <c r="J359" s="81">
        <v>1921.7421354496678</v>
      </c>
      <c r="K359" s="81">
        <v>14.017943849992442</v>
      </c>
      <c r="L359" s="81">
        <v>27.203318984256846</v>
      </c>
      <c r="M359" s="81">
        <v>321.64075249126535</v>
      </c>
      <c r="N359" s="81">
        <v>328.91322990902523</v>
      </c>
      <c r="O359" s="81">
        <v>244.11554571447266</v>
      </c>
      <c r="P359" s="81">
        <v>136.41889774063887</v>
      </c>
      <c r="Q359" s="81">
        <v>15.37262779131054</v>
      </c>
      <c r="R359" s="81">
        <v>0.46558143495425913</v>
      </c>
      <c r="S359" s="81">
        <v>14.888930080149999</v>
      </c>
      <c r="T359" s="82"/>
      <c r="U359" s="81">
        <v>152790070</v>
      </c>
      <c r="V359" s="81">
        <v>4996</v>
      </c>
      <c r="W359" s="81">
        <v>546</v>
      </c>
      <c r="X359" s="81">
        <v>58682</v>
      </c>
      <c r="Y359" s="81">
        <v>81235</v>
      </c>
      <c r="Z359" s="81">
        <v>127678</v>
      </c>
      <c r="AA359" s="81">
        <v>27412</v>
      </c>
      <c r="AB359" s="81">
        <v>201616</v>
      </c>
      <c r="AC359" s="81">
        <v>79067</v>
      </c>
      <c r="AD359" s="81">
        <v>14.888930080149999</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520.42899999999997</v>
      </c>
      <c r="BJ359" s="81">
        <v>0</v>
      </c>
      <c r="BK359" s="81">
        <v>25.560000000000002</v>
      </c>
      <c r="BL359" s="81">
        <v>0</v>
      </c>
      <c r="BM359" s="82"/>
      <c r="BN359" s="81">
        <v>0</v>
      </c>
      <c r="BO359" s="81">
        <v>0</v>
      </c>
      <c r="BP359" s="81">
        <v>18</v>
      </c>
      <c r="BQ359" s="81">
        <v>0</v>
      </c>
      <c r="BR359" s="81">
        <v>5</v>
      </c>
      <c r="BS359" s="81">
        <v>0</v>
      </c>
      <c r="BT359"/>
      <c r="BU359" s="80">
        <v>545.98900000000003</v>
      </c>
      <c r="BV359" s="80">
        <v>0</v>
      </c>
      <c r="BW359" s="80">
        <v>0</v>
      </c>
      <c r="BX359" s="80">
        <v>0</v>
      </c>
      <c r="BY359" s="80">
        <v>0</v>
      </c>
      <c r="BZ359" s="80">
        <v>0</v>
      </c>
      <c r="CA359" s="80">
        <v>0</v>
      </c>
      <c r="CB359" s="80">
        <v>0</v>
      </c>
      <c r="CC359" s="80">
        <v>0</v>
      </c>
    </row>
    <row r="360" spans="1:81">
      <c r="A360" s="80" t="s">
        <v>2139</v>
      </c>
      <c r="B360" s="80">
        <v>248</v>
      </c>
      <c r="C360" s="80">
        <v>10</v>
      </c>
      <c r="D360" s="80">
        <v>15</v>
      </c>
      <c r="E360" s="80">
        <v>2013</v>
      </c>
      <c r="F360" s="80" t="s">
        <v>89</v>
      </c>
      <c r="G360" s="80" t="s">
        <v>2129</v>
      </c>
      <c r="H360" s="80" t="s">
        <v>2130</v>
      </c>
      <c r="I360" s="177"/>
      <c r="J360" s="81">
        <v>1828.7093824495848</v>
      </c>
      <c r="K360" s="81">
        <v>12.266193167230433</v>
      </c>
      <c r="L360" s="81">
        <v>25.805184761953377</v>
      </c>
      <c r="M360" s="81">
        <v>323.86378976673745</v>
      </c>
      <c r="N360" s="81">
        <v>339.19670878522305</v>
      </c>
      <c r="O360" s="81">
        <v>237.82940705841082</v>
      </c>
      <c r="P360" s="81">
        <v>137.42245511609786</v>
      </c>
      <c r="Q360" s="81">
        <v>15.584802050712492</v>
      </c>
      <c r="R360" s="81">
        <v>0.45474559349923738</v>
      </c>
      <c r="S360" s="81">
        <v>14.80432399072</v>
      </c>
      <c r="T360" s="82"/>
      <c r="U360" s="81">
        <v>145905218</v>
      </c>
      <c r="V360" s="81">
        <v>4996</v>
      </c>
      <c r="W360" s="81">
        <v>546</v>
      </c>
      <c r="X360" s="81">
        <v>58682</v>
      </c>
      <c r="Y360" s="81">
        <v>81817</v>
      </c>
      <c r="Z360" s="81">
        <v>129944</v>
      </c>
      <c r="AA360" s="81">
        <v>27510</v>
      </c>
      <c r="AB360" s="81">
        <v>201468</v>
      </c>
      <c r="AC360" s="81">
        <v>75384</v>
      </c>
      <c r="AD360" s="81">
        <v>14.80432399072</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508.08199999999999</v>
      </c>
      <c r="BJ360" s="81">
        <v>0</v>
      </c>
      <c r="BK360" s="81">
        <v>29.681999999999999</v>
      </c>
      <c r="BL360" s="81">
        <v>0</v>
      </c>
      <c r="BM360" s="82"/>
      <c r="BN360" s="81">
        <v>0</v>
      </c>
      <c r="BO360" s="81">
        <v>0</v>
      </c>
      <c r="BP360" s="81">
        <v>17</v>
      </c>
      <c r="BQ360" s="81">
        <v>0</v>
      </c>
      <c r="BR360" s="81">
        <v>6</v>
      </c>
      <c r="BS360" s="81">
        <v>0</v>
      </c>
      <c r="BT360"/>
      <c r="BU360" s="80">
        <v>537.76400000000001</v>
      </c>
      <c r="BV360" s="80">
        <v>0</v>
      </c>
      <c r="BW360" s="80">
        <v>0</v>
      </c>
      <c r="BX360" s="80">
        <v>0</v>
      </c>
      <c r="BY360" s="80">
        <v>0</v>
      </c>
      <c r="BZ360" s="80">
        <v>0</v>
      </c>
      <c r="CA360" s="80">
        <v>0</v>
      </c>
      <c r="CB360" s="80">
        <v>0</v>
      </c>
      <c r="CC360" s="80">
        <v>0</v>
      </c>
    </row>
    <row r="361" spans="1:81">
      <c r="A361" s="80" t="s">
        <v>2140</v>
      </c>
      <c r="B361" s="80">
        <v>249</v>
      </c>
      <c r="C361" s="80">
        <v>11</v>
      </c>
      <c r="D361" s="80">
        <v>15</v>
      </c>
      <c r="E361" s="80">
        <v>2014</v>
      </c>
      <c r="F361" s="80" t="s">
        <v>90</v>
      </c>
      <c r="G361" s="80" t="s">
        <v>2129</v>
      </c>
      <c r="H361" s="80" t="s">
        <v>2130</v>
      </c>
      <c r="I361" s="177"/>
      <c r="J361" s="81">
        <v>1537.3563575211754</v>
      </c>
      <c r="K361" s="81">
        <v>12.037268383277521</v>
      </c>
      <c r="L361" s="81">
        <v>26.584621866638376</v>
      </c>
      <c r="M361" s="81">
        <v>329.42456509100776</v>
      </c>
      <c r="N361" s="81">
        <v>305.77623295351236</v>
      </c>
      <c r="O361" s="81">
        <v>227.84331281857774</v>
      </c>
      <c r="P361" s="81">
        <v>138.01668868803156</v>
      </c>
      <c r="Q361" s="81">
        <v>14.920776652375245</v>
      </c>
      <c r="R361" s="81">
        <v>0.55146018035881184</v>
      </c>
      <c r="S361" s="81">
        <v>18.642935096499997</v>
      </c>
      <c r="T361" s="82"/>
      <c r="U361" s="81">
        <v>128347893</v>
      </c>
      <c r="V361" s="81">
        <v>4141</v>
      </c>
      <c r="W361" s="81">
        <v>582</v>
      </c>
      <c r="X361" s="81">
        <v>58477</v>
      </c>
      <c r="Y361" s="81">
        <v>82440</v>
      </c>
      <c r="Z361" s="81">
        <v>131112</v>
      </c>
      <c r="AA361" s="81">
        <v>27486</v>
      </c>
      <c r="AB361" s="81">
        <v>201035</v>
      </c>
      <c r="AC361" s="81">
        <v>91704</v>
      </c>
      <c r="AD361" s="81">
        <v>18.642935096499997</v>
      </c>
      <c r="AE361" s="82"/>
      <c r="AF361" s="81">
        <v>1074968058.7066212</v>
      </c>
      <c r="AG361" s="81">
        <v>9609784.4540958591</v>
      </c>
      <c r="AH361" s="81">
        <v>4527183.1940220883</v>
      </c>
      <c r="AI361" s="81">
        <v>437185588.85361689</v>
      </c>
      <c r="AJ361" s="81">
        <v>414275864.87553591</v>
      </c>
      <c r="AK361" s="81">
        <v>0</v>
      </c>
      <c r="AL361" s="81">
        <v>0</v>
      </c>
      <c r="AM361" s="81">
        <v>27599101.390779004</v>
      </c>
      <c r="AN361" s="81">
        <v>0</v>
      </c>
      <c r="AO361" s="81">
        <v>0</v>
      </c>
      <c r="AP361" s="82"/>
      <c r="AQ361" s="81">
        <v>4373</v>
      </c>
      <c r="AR361" s="81">
        <v>964</v>
      </c>
      <c r="AS361" s="81">
        <v>0</v>
      </c>
      <c r="AT361" s="81">
        <v>0</v>
      </c>
      <c r="AU361" s="81">
        <v>0</v>
      </c>
      <c r="AV361" s="81">
        <v>1</v>
      </c>
      <c r="AW361" s="81" t="s">
        <v>564</v>
      </c>
      <c r="AX361" s="82"/>
      <c r="AY361" s="81">
        <v>18339.599999999999</v>
      </c>
      <c r="AZ361" s="81">
        <v>44077.9</v>
      </c>
      <c r="BA361" s="81">
        <v>0</v>
      </c>
      <c r="BB361" s="81">
        <v>0</v>
      </c>
      <c r="BC361" s="81">
        <v>0</v>
      </c>
      <c r="BD361" s="81">
        <v>2280</v>
      </c>
      <c r="BE361" s="81" t="s">
        <v>564</v>
      </c>
      <c r="BF361" s="82"/>
      <c r="BG361" s="81">
        <v>0</v>
      </c>
      <c r="BH361" s="81">
        <v>0</v>
      </c>
      <c r="BI361" s="81">
        <v>479.31</v>
      </c>
      <c r="BJ361" s="81">
        <v>0</v>
      </c>
      <c r="BK361" s="81">
        <v>42.783999999999999</v>
      </c>
      <c r="BL361" s="81">
        <v>0</v>
      </c>
      <c r="BM361" s="82"/>
      <c r="BN361" s="81">
        <v>0</v>
      </c>
      <c r="BO361" s="81">
        <v>0</v>
      </c>
      <c r="BP361" s="81">
        <v>18</v>
      </c>
      <c r="BQ361" s="81">
        <v>0</v>
      </c>
      <c r="BR361" s="81">
        <v>7</v>
      </c>
      <c r="BS361" s="81">
        <v>0</v>
      </c>
      <c r="BT361"/>
      <c r="BU361" s="80">
        <v>507.28300000000002</v>
      </c>
      <c r="BV361" s="80">
        <v>0</v>
      </c>
      <c r="BW361" s="80">
        <v>14.811</v>
      </c>
      <c r="BX361" s="80">
        <v>0</v>
      </c>
      <c r="BY361" s="80">
        <v>0</v>
      </c>
      <c r="BZ361" s="80">
        <v>0</v>
      </c>
      <c r="CA361" s="80">
        <v>0</v>
      </c>
      <c r="CB361" s="80">
        <v>0</v>
      </c>
      <c r="CC361" s="80">
        <v>0</v>
      </c>
    </row>
    <row r="362" spans="1:81">
      <c r="A362" s="80" t="s">
        <v>2141</v>
      </c>
      <c r="B362" s="80">
        <v>250</v>
      </c>
      <c r="C362" s="80">
        <v>12</v>
      </c>
      <c r="D362" s="80">
        <v>15</v>
      </c>
      <c r="E362" s="80">
        <v>2015</v>
      </c>
      <c r="F362" s="80" t="s">
        <v>91</v>
      </c>
      <c r="G362" s="80" t="s">
        <v>2129</v>
      </c>
      <c r="H362" s="80" t="s">
        <v>2130</v>
      </c>
      <c r="I362" s="177"/>
      <c r="J362" s="81">
        <v>1306.2809663456289</v>
      </c>
      <c r="K362" s="81">
        <v>11.389965960681513</v>
      </c>
      <c r="L362" s="81">
        <v>49.219559381135795</v>
      </c>
      <c r="M362" s="81">
        <v>269.26522241329178</v>
      </c>
      <c r="N362" s="81">
        <v>288.43253517298871</v>
      </c>
      <c r="O362" s="81">
        <v>227.60882997816506</v>
      </c>
      <c r="P362" s="81">
        <v>137.96447306674318</v>
      </c>
      <c r="Q362" s="81">
        <v>14.571533395905156</v>
      </c>
      <c r="R362" s="81">
        <v>0.44252634714510714</v>
      </c>
      <c r="S362" s="81">
        <v>16.646417403299999</v>
      </c>
      <c r="T362" s="82"/>
      <c r="U362" s="81">
        <v>113666571</v>
      </c>
      <c r="V362" s="81">
        <v>4141</v>
      </c>
      <c r="W362" s="81">
        <v>582</v>
      </c>
      <c r="X362" s="81">
        <v>58477</v>
      </c>
      <c r="Y362" s="81">
        <v>82998</v>
      </c>
      <c r="Z362" s="81">
        <v>132239</v>
      </c>
      <c r="AA362" s="81">
        <v>27454</v>
      </c>
      <c r="AB362" s="81">
        <v>200551</v>
      </c>
      <c r="AC362" s="81">
        <v>75806</v>
      </c>
      <c r="AD362" s="81">
        <v>16.646417403299999</v>
      </c>
      <c r="AE362" s="82"/>
      <c r="AF362" s="81">
        <v>890165164.75745368</v>
      </c>
      <c r="AG362" s="81">
        <v>8486442.6450329423</v>
      </c>
      <c r="AH362" s="81">
        <v>7928796.1347962152</v>
      </c>
      <c r="AI362" s="81">
        <v>386491737.74699169</v>
      </c>
      <c r="AJ362" s="81">
        <v>411454974.89940053</v>
      </c>
      <c r="AK362" s="81">
        <v>0</v>
      </c>
      <c r="AL362" s="81">
        <v>0</v>
      </c>
      <c r="AM362" s="81">
        <v>27484673.270196136</v>
      </c>
      <c r="AN362" s="81">
        <v>0</v>
      </c>
      <c r="AO362" s="81">
        <v>0</v>
      </c>
      <c r="AP362" s="82"/>
      <c r="AQ362" s="81">
        <v>4879</v>
      </c>
      <c r="AR362" s="81">
        <v>1408</v>
      </c>
      <c r="AS362" s="81">
        <v>0</v>
      </c>
      <c r="AT362" s="81">
        <v>0</v>
      </c>
      <c r="AU362" s="81">
        <v>0</v>
      </c>
      <c r="AV362" s="81">
        <v>1</v>
      </c>
      <c r="AW362" s="81" t="s">
        <v>564</v>
      </c>
      <c r="AX362" s="82"/>
      <c r="AY362" s="81">
        <v>20765.300000000003</v>
      </c>
      <c r="AZ362" s="81">
        <v>70748.800000000003</v>
      </c>
      <c r="BA362" s="81">
        <v>0</v>
      </c>
      <c r="BB362" s="81">
        <v>0</v>
      </c>
      <c r="BC362" s="81">
        <v>0</v>
      </c>
      <c r="BD362" s="81">
        <v>2280</v>
      </c>
      <c r="BE362" s="81" t="s">
        <v>564</v>
      </c>
      <c r="BF362" s="82"/>
      <c r="BG362" s="81">
        <v>0</v>
      </c>
      <c r="BH362" s="81">
        <v>0</v>
      </c>
      <c r="BI362" s="81">
        <v>388.91699999999997</v>
      </c>
      <c r="BJ362" s="81">
        <v>0</v>
      </c>
      <c r="BK362" s="81">
        <v>39.567</v>
      </c>
      <c r="BL362" s="81">
        <v>0</v>
      </c>
      <c r="BM362" s="82"/>
      <c r="BN362" s="81">
        <v>0</v>
      </c>
      <c r="BO362" s="81">
        <v>0</v>
      </c>
      <c r="BP362" s="81">
        <v>15</v>
      </c>
      <c r="BQ362" s="81">
        <v>0</v>
      </c>
      <c r="BR362" s="81">
        <v>7</v>
      </c>
      <c r="BS362" s="81">
        <v>0</v>
      </c>
      <c r="BT362"/>
      <c r="BU362" s="80">
        <v>416.16800000000001</v>
      </c>
      <c r="BV362" s="80">
        <v>12.316000000000001</v>
      </c>
      <c r="BW362" s="80">
        <v>0</v>
      </c>
      <c r="BX362" s="80">
        <v>0</v>
      </c>
      <c r="BY362" s="80">
        <v>0</v>
      </c>
      <c r="BZ362" s="80">
        <v>0</v>
      </c>
      <c r="CA362" s="80">
        <v>0</v>
      </c>
      <c r="CB362" s="80">
        <v>0</v>
      </c>
      <c r="CC362" s="80">
        <v>0</v>
      </c>
    </row>
    <row r="363" spans="1:81">
      <c r="A363" s="80" t="s">
        <v>2142</v>
      </c>
      <c r="B363" s="80">
        <v>251</v>
      </c>
      <c r="C363" s="80">
        <v>13</v>
      </c>
      <c r="D363" s="80">
        <v>15</v>
      </c>
      <c r="E363" s="80">
        <v>2016</v>
      </c>
      <c r="F363" s="80" t="s">
        <v>92</v>
      </c>
      <c r="G363" s="80" t="s">
        <v>2129</v>
      </c>
      <c r="H363" s="80" t="s">
        <v>2130</v>
      </c>
      <c r="I363" s="177"/>
      <c r="J363" s="81">
        <v>1705.3013321132976</v>
      </c>
      <c r="K363" s="81">
        <v>10.661152896997596</v>
      </c>
      <c r="L363" s="81">
        <v>28.884605356021314</v>
      </c>
      <c r="M363" s="81">
        <v>260.88656826825701</v>
      </c>
      <c r="N363" s="81">
        <v>295.46128070517869</v>
      </c>
      <c r="O363" s="81">
        <v>227.19807797850214</v>
      </c>
      <c r="P363" s="81">
        <v>135.28139481005257</v>
      </c>
      <c r="Q363" s="81">
        <v>14.162427904465382</v>
      </c>
      <c r="R363" s="81">
        <v>0.41076642079020181</v>
      </c>
      <c r="S363" s="81">
        <v>16.961312725100001</v>
      </c>
      <c r="T363" s="82"/>
      <c r="U363" s="81">
        <v>136058277</v>
      </c>
      <c r="V363" s="81">
        <v>4141</v>
      </c>
      <c r="W363" s="81">
        <v>582</v>
      </c>
      <c r="X363" s="81">
        <v>58477</v>
      </c>
      <c r="Y363" s="81">
        <v>83712</v>
      </c>
      <c r="Z363" s="81">
        <v>133623</v>
      </c>
      <c r="AA363" s="81">
        <v>27843</v>
      </c>
      <c r="AB363" s="81">
        <v>200510</v>
      </c>
      <c r="AC363" s="81">
        <v>70154.861299899276</v>
      </c>
      <c r="AD363" s="81">
        <v>16.961312725100001</v>
      </c>
      <c r="AE363" s="82"/>
      <c r="AF363" s="81">
        <v>1186664510.882967</v>
      </c>
      <c r="AG363" s="81">
        <v>7810647.8638959862</v>
      </c>
      <c r="AH363" s="81">
        <v>3748545.811507347</v>
      </c>
      <c r="AI363" s="81">
        <v>397497834.76482058</v>
      </c>
      <c r="AJ363" s="81">
        <v>426736630.44705588</v>
      </c>
      <c r="AK363" s="81">
        <v>0</v>
      </c>
      <c r="AL363" s="81">
        <v>0</v>
      </c>
      <c r="AM363" s="81">
        <v>27500402.921226751</v>
      </c>
      <c r="AN363" s="81">
        <v>0</v>
      </c>
      <c r="AO363" s="81">
        <v>0</v>
      </c>
      <c r="AP363" s="82"/>
      <c r="AQ363" s="81">
        <v>5240</v>
      </c>
      <c r="AR363" s="81">
        <v>1704</v>
      </c>
      <c r="AS363" s="81">
        <v>0</v>
      </c>
      <c r="AT363" s="81">
        <v>1</v>
      </c>
      <c r="AU363" s="81">
        <v>0</v>
      </c>
      <c r="AV363" s="81">
        <v>1</v>
      </c>
      <c r="AW363" s="81" t="s">
        <v>564</v>
      </c>
      <c r="AX363" s="82"/>
      <c r="AY363" s="81">
        <v>22516.1</v>
      </c>
      <c r="AZ363" s="81">
        <v>98779.3</v>
      </c>
      <c r="BA363" s="81">
        <v>0</v>
      </c>
      <c r="BB363" s="81">
        <v>1.1000000000000001</v>
      </c>
      <c r="BC363" s="81">
        <v>0</v>
      </c>
      <c r="BD363" s="81">
        <v>2280</v>
      </c>
      <c r="BE363" s="81" t="s">
        <v>564</v>
      </c>
      <c r="BF363" s="82"/>
      <c r="BG363" s="81">
        <v>0</v>
      </c>
      <c r="BH363" s="81">
        <v>0</v>
      </c>
      <c r="BI363" s="81">
        <v>429.68799999999999</v>
      </c>
      <c r="BJ363" s="81">
        <v>0</v>
      </c>
      <c r="BK363" s="81">
        <v>41.303999999999995</v>
      </c>
      <c r="BL363" s="81">
        <v>0</v>
      </c>
      <c r="BM363" s="82"/>
      <c r="BN363" s="81">
        <v>0</v>
      </c>
      <c r="BO363" s="81">
        <v>0</v>
      </c>
      <c r="BP363" s="81">
        <v>18</v>
      </c>
      <c r="BQ363" s="81">
        <v>0</v>
      </c>
      <c r="BR363" s="81">
        <v>7</v>
      </c>
      <c r="BS363" s="81">
        <v>0</v>
      </c>
      <c r="BT363"/>
      <c r="BU363" s="80">
        <v>456.238</v>
      </c>
      <c r="BV363" s="80">
        <v>14.754</v>
      </c>
      <c r="BW363" s="80">
        <v>0</v>
      </c>
      <c r="BX363" s="80">
        <v>0</v>
      </c>
      <c r="BY363" s="80">
        <v>0</v>
      </c>
      <c r="BZ363" s="80">
        <v>0</v>
      </c>
      <c r="CA363" s="80">
        <v>0</v>
      </c>
      <c r="CB363" s="80">
        <v>0</v>
      </c>
      <c r="CC363" s="80">
        <v>0</v>
      </c>
    </row>
    <row r="364" spans="1:81">
      <c r="A364" s="80" t="s">
        <v>2143</v>
      </c>
      <c r="B364" s="80">
        <v>252</v>
      </c>
      <c r="C364" s="80">
        <v>14</v>
      </c>
      <c r="D364" s="80">
        <v>15</v>
      </c>
      <c r="E364" s="80">
        <v>2017</v>
      </c>
      <c r="F364" s="80" t="s">
        <v>71</v>
      </c>
      <c r="G364" s="80" t="s">
        <v>2129</v>
      </c>
      <c r="H364" s="80" t="s">
        <v>2130</v>
      </c>
      <c r="I364" s="177"/>
      <c r="J364" s="81">
        <v>1294.2913055445454</v>
      </c>
      <c r="K364" s="81">
        <v>10.763259914227467</v>
      </c>
      <c r="L364" s="81">
        <v>28.225753012639391</v>
      </c>
      <c r="M364" s="81">
        <v>246.47953149555181</v>
      </c>
      <c r="N364" s="81">
        <v>291.51346131937044</v>
      </c>
      <c r="O364" s="81">
        <v>226.46955289331112</v>
      </c>
      <c r="P364" s="81">
        <v>135.18725058033527</v>
      </c>
      <c r="Q364" s="81">
        <v>13.740248445939111</v>
      </c>
      <c r="R364" s="81">
        <v>0.45356791038526467</v>
      </c>
      <c r="S364" s="81">
        <v>16.61660079492</v>
      </c>
      <c r="T364" s="82"/>
      <c r="U364" s="81">
        <v>110352743</v>
      </c>
      <c r="V364" s="81">
        <v>4141</v>
      </c>
      <c r="W364" s="81">
        <v>582</v>
      </c>
      <c r="X364" s="81">
        <v>58477</v>
      </c>
      <c r="Y364" s="81">
        <v>85204</v>
      </c>
      <c r="Z364" s="81">
        <v>135404</v>
      </c>
      <c r="AA364" s="81">
        <v>28001</v>
      </c>
      <c r="AB364" s="81">
        <v>201173</v>
      </c>
      <c r="AC364" s="81">
        <v>79001.999999999971</v>
      </c>
      <c r="AD364" s="81">
        <v>16.61660079492</v>
      </c>
      <c r="AE364" s="82"/>
      <c r="AF364" s="81">
        <v>982472962.23207676</v>
      </c>
      <c r="AG364" s="81">
        <v>8227462.8487220556</v>
      </c>
      <c r="AH364" s="81">
        <v>4588795.8983984301</v>
      </c>
      <c r="AI364" s="81">
        <v>390801387.23683518</v>
      </c>
      <c r="AJ364" s="81">
        <v>409898130.75635332</v>
      </c>
      <c r="AK364" s="81">
        <v>0</v>
      </c>
      <c r="AL364" s="81">
        <v>0</v>
      </c>
      <c r="AM364" s="81">
        <v>27634507.787877589</v>
      </c>
      <c r="AN364" s="81">
        <v>0</v>
      </c>
      <c r="AO364" s="81">
        <v>0</v>
      </c>
      <c r="AP364" s="82"/>
      <c r="AQ364" s="81">
        <v>5599</v>
      </c>
      <c r="AR364" s="81">
        <v>1940</v>
      </c>
      <c r="AS364" s="81">
        <v>0</v>
      </c>
      <c r="AT364" s="81">
        <v>1</v>
      </c>
      <c r="AU364" s="81">
        <v>0</v>
      </c>
      <c r="AV364" s="81">
        <v>1</v>
      </c>
      <c r="AW364" s="81" t="s">
        <v>564</v>
      </c>
      <c r="AX364" s="82"/>
      <c r="AY364" s="81">
        <v>24283</v>
      </c>
      <c r="AZ364" s="81">
        <v>114807.1</v>
      </c>
      <c r="BA364" s="81">
        <v>0</v>
      </c>
      <c r="BB364" s="81">
        <v>1.1000000000000001</v>
      </c>
      <c r="BC364" s="81">
        <v>0</v>
      </c>
      <c r="BD364" s="81">
        <v>2280</v>
      </c>
      <c r="BE364" s="81" t="s">
        <v>564</v>
      </c>
      <c r="BF364" s="82"/>
      <c r="BG364" s="81">
        <v>0</v>
      </c>
      <c r="BH364" s="81">
        <v>0</v>
      </c>
      <c r="BI364" s="81">
        <v>424.72500000000002</v>
      </c>
      <c r="BJ364" s="81">
        <v>0</v>
      </c>
      <c r="BK364" s="81">
        <v>37.825000000000003</v>
      </c>
      <c r="BL364" s="81">
        <v>0</v>
      </c>
      <c r="BM364" s="82"/>
      <c r="BN364" s="81">
        <v>0</v>
      </c>
      <c r="BO364" s="81">
        <v>0</v>
      </c>
      <c r="BP364" s="81">
        <v>18</v>
      </c>
      <c r="BQ364" s="81">
        <v>0</v>
      </c>
      <c r="BR364" s="81">
        <v>7</v>
      </c>
      <c r="BS364" s="81">
        <v>0</v>
      </c>
      <c r="BT364"/>
      <c r="BU364" s="80">
        <v>450.34199999999998</v>
      </c>
      <c r="BV364" s="80">
        <v>12.208</v>
      </c>
      <c r="BW364" s="80">
        <v>0</v>
      </c>
      <c r="BX364" s="80">
        <v>0</v>
      </c>
      <c r="BY364" s="80">
        <v>0</v>
      </c>
      <c r="BZ364" s="80">
        <v>0</v>
      </c>
      <c r="CA364" s="80">
        <v>0</v>
      </c>
      <c r="CB364" s="80">
        <v>0</v>
      </c>
      <c r="CC364" s="80">
        <v>0</v>
      </c>
    </row>
    <row r="365" spans="1:81">
      <c r="A365" s="80" t="s">
        <v>2144</v>
      </c>
      <c r="B365" s="80">
        <v>253</v>
      </c>
      <c r="C365" s="80">
        <v>15</v>
      </c>
      <c r="D365" s="80">
        <v>15</v>
      </c>
      <c r="E365" s="80">
        <v>2018</v>
      </c>
      <c r="F365" s="80" t="s">
        <v>93</v>
      </c>
      <c r="G365" s="80" t="s">
        <v>2129</v>
      </c>
      <c r="H365" s="80" t="s">
        <v>2130</v>
      </c>
      <c r="I365" s="177"/>
      <c r="J365" s="81">
        <v>1440.073218844534</v>
      </c>
      <c r="K365" s="81">
        <v>9.9693868675617576</v>
      </c>
      <c r="L365" s="81">
        <v>25.955301496507946</v>
      </c>
      <c r="M365" s="81">
        <v>255.09007109597911</v>
      </c>
      <c r="N365" s="81">
        <v>264.71784446669545</v>
      </c>
      <c r="O365" s="81">
        <v>224.14628659231738</v>
      </c>
      <c r="P365" s="81">
        <v>135.64836119408832</v>
      </c>
      <c r="Q365" s="81">
        <v>12.700504185902396</v>
      </c>
      <c r="R365" s="81">
        <v>0.41521909252740308</v>
      </c>
      <c r="S365" s="81">
        <v>17.305578683199997</v>
      </c>
      <c r="T365" s="82"/>
      <c r="U365" s="81">
        <v>127985477</v>
      </c>
      <c r="V365" s="81">
        <v>4141</v>
      </c>
      <c r="W365" s="81">
        <v>582</v>
      </c>
      <c r="X365" s="81">
        <v>58477</v>
      </c>
      <c r="Y365" s="81">
        <v>85789</v>
      </c>
      <c r="Z365" s="81">
        <v>136581</v>
      </c>
      <c r="AA365" s="81">
        <v>28379</v>
      </c>
      <c r="AB365" s="81">
        <v>200388</v>
      </c>
      <c r="AC365" s="81">
        <v>72039.000000000015</v>
      </c>
      <c r="AD365" s="81">
        <v>17.3055786832</v>
      </c>
      <c r="AE365" s="82"/>
      <c r="AF365" s="81">
        <v>1158647958.9649191</v>
      </c>
      <c r="AG365" s="81">
        <v>7457593.7512657735</v>
      </c>
      <c r="AH365" s="81">
        <v>4246930.2399606388</v>
      </c>
      <c r="AI365" s="81">
        <v>397732353.40804642</v>
      </c>
      <c r="AJ365" s="81">
        <v>405175143.23805708</v>
      </c>
      <c r="AK365" s="81">
        <v>0</v>
      </c>
      <c r="AL365" s="81">
        <v>0</v>
      </c>
      <c r="AM365" s="81">
        <v>27583630.773285892</v>
      </c>
      <c r="AN365" s="81">
        <v>0</v>
      </c>
      <c r="AO365" s="81">
        <v>0</v>
      </c>
      <c r="AP365" s="82"/>
      <c r="AQ365" s="81">
        <v>6005</v>
      </c>
      <c r="AR365" s="81">
        <v>2193</v>
      </c>
      <c r="AS365" s="81">
        <v>0</v>
      </c>
      <c r="AT365" s="81">
        <v>1</v>
      </c>
      <c r="AU365" s="81">
        <v>0</v>
      </c>
      <c r="AV365" s="81">
        <v>1</v>
      </c>
      <c r="AW365" s="81" t="s">
        <v>564</v>
      </c>
      <c r="AX365" s="82"/>
      <c r="AY365" s="81">
        <v>26261.19999999999</v>
      </c>
      <c r="AZ365" s="81">
        <v>131472</v>
      </c>
      <c r="BA365" s="81">
        <v>0</v>
      </c>
      <c r="BB365" s="81">
        <v>1</v>
      </c>
      <c r="BC365" s="81">
        <v>0</v>
      </c>
      <c r="BD365" s="81">
        <v>2280</v>
      </c>
      <c r="BE365" s="81" t="s">
        <v>564</v>
      </c>
      <c r="BF365" s="82"/>
      <c r="BG365" s="81">
        <v>0</v>
      </c>
      <c r="BH365" s="81">
        <v>0</v>
      </c>
      <c r="BI365" s="81">
        <v>428.25599999999997</v>
      </c>
      <c r="BJ365" s="81">
        <v>0</v>
      </c>
      <c r="BK365" s="81">
        <v>38.430999999999997</v>
      </c>
      <c r="BL365" s="81">
        <v>0</v>
      </c>
      <c r="BM365" s="82"/>
      <c r="BN365" s="81">
        <v>0</v>
      </c>
      <c r="BO365" s="81">
        <v>0</v>
      </c>
      <c r="BP365" s="81">
        <v>18</v>
      </c>
      <c r="BQ365" s="81">
        <v>0</v>
      </c>
      <c r="BR365" s="81">
        <v>7</v>
      </c>
      <c r="BS365" s="81">
        <v>0</v>
      </c>
      <c r="BT365"/>
      <c r="BU365" s="80">
        <v>453.92099999999999</v>
      </c>
      <c r="BV365" s="80">
        <v>12.766</v>
      </c>
      <c r="BW365" s="80">
        <v>0</v>
      </c>
      <c r="BX365" s="80">
        <v>0</v>
      </c>
      <c r="BY365" s="80">
        <v>0</v>
      </c>
      <c r="BZ365" s="80">
        <v>0</v>
      </c>
      <c r="CA365" s="80">
        <v>0</v>
      </c>
      <c r="CB365" s="80">
        <v>0</v>
      </c>
      <c r="CC365" s="80">
        <v>0</v>
      </c>
    </row>
    <row r="366" spans="1:81">
      <c r="A366" s="80" t="s">
        <v>2145</v>
      </c>
      <c r="B366" s="80">
        <v>254</v>
      </c>
      <c r="C366" s="80">
        <v>16</v>
      </c>
      <c r="D366" s="80">
        <v>15</v>
      </c>
      <c r="E366" s="80">
        <v>2019</v>
      </c>
      <c r="F366" s="80" t="s">
        <v>73</v>
      </c>
      <c r="G366" s="80" t="s">
        <v>2129</v>
      </c>
      <c r="H366" s="80" t="s">
        <v>2130</v>
      </c>
      <c r="I366" s="177"/>
      <c r="J366" s="81">
        <v>1535.6124332356721</v>
      </c>
      <c r="K366" s="81">
        <v>9.2948842114492116</v>
      </c>
      <c r="L366" s="81">
        <v>26.139799156382942</v>
      </c>
      <c r="M366" s="81">
        <v>227.44251759345377</v>
      </c>
      <c r="N366" s="81">
        <v>248.7950291025964</v>
      </c>
      <c r="O366" s="81">
        <v>219.80501355043151</v>
      </c>
      <c r="P366" s="81">
        <v>136.5364242300866</v>
      </c>
      <c r="Q366" s="81">
        <v>12.334599764527518</v>
      </c>
      <c r="R366" s="81">
        <v>0.39768508115733125</v>
      </c>
      <c r="S366" s="81">
        <v>18.735456534559997</v>
      </c>
      <c r="T366" s="82"/>
      <c r="U366" s="81">
        <v>134304381</v>
      </c>
      <c r="V366" s="81">
        <v>4141</v>
      </c>
      <c r="W366" s="81">
        <v>582</v>
      </c>
      <c r="X366" s="81">
        <v>58477</v>
      </c>
      <c r="Y366" s="81">
        <v>86854</v>
      </c>
      <c r="Z366" s="81">
        <v>137613</v>
      </c>
      <c r="AA366" s="81">
        <v>28351</v>
      </c>
      <c r="AB366" s="81">
        <v>199884</v>
      </c>
      <c r="AC366" s="81">
        <v>70127</v>
      </c>
      <c r="AD366" s="81">
        <v>18.735456534560001</v>
      </c>
      <c r="AE366" s="82"/>
      <c r="AF366" s="81">
        <v>1289395088.829392</v>
      </c>
      <c r="AG366" s="81">
        <v>7325455.3133226139</v>
      </c>
      <c r="AH366" s="81">
        <v>4671020.7938586352</v>
      </c>
      <c r="AI366" s="81">
        <v>381623588.00516808</v>
      </c>
      <c r="AJ366" s="81">
        <v>368010899.87720639</v>
      </c>
      <c r="AK366" s="81">
        <v>0</v>
      </c>
      <c r="AL366" s="81">
        <v>0</v>
      </c>
      <c r="AM366" s="81">
        <v>27222696.074053627</v>
      </c>
      <c r="AN366" s="81">
        <v>0</v>
      </c>
      <c r="AO366" s="81">
        <v>0</v>
      </c>
      <c r="AP366" s="82"/>
      <c r="AQ366" s="81">
        <v>6438</v>
      </c>
      <c r="AR366" s="81">
        <v>2444</v>
      </c>
      <c r="AS366" s="81">
        <v>0</v>
      </c>
      <c r="AT366" s="81">
        <v>1</v>
      </c>
      <c r="AU366" s="81">
        <v>0</v>
      </c>
      <c r="AV366" s="81">
        <v>1</v>
      </c>
      <c r="AW366" s="81" t="s">
        <v>564</v>
      </c>
      <c r="AX366" s="82"/>
      <c r="AY366" s="81">
        <v>28399.499999999989</v>
      </c>
      <c r="AZ366" s="81">
        <v>150123.1</v>
      </c>
      <c r="BA366" s="81">
        <v>0</v>
      </c>
      <c r="BB366" s="81">
        <v>1.1000000000000001</v>
      </c>
      <c r="BC366" s="81">
        <v>0</v>
      </c>
      <c r="BD366" s="81">
        <v>2280</v>
      </c>
      <c r="BE366" s="81" t="s">
        <v>564</v>
      </c>
      <c r="BF366" s="82"/>
      <c r="BG366" s="81">
        <v>0</v>
      </c>
      <c r="BH366" s="81">
        <v>0</v>
      </c>
      <c r="BI366" s="81">
        <v>426.15499999999997</v>
      </c>
      <c r="BJ366" s="81">
        <v>0</v>
      </c>
      <c r="BK366" s="81">
        <v>34.725999999999999</v>
      </c>
      <c r="BL366" s="81">
        <v>0</v>
      </c>
      <c r="BM366" s="82"/>
      <c r="BN366" s="81">
        <v>0</v>
      </c>
      <c r="BO366" s="81">
        <v>0</v>
      </c>
      <c r="BP366" s="81">
        <v>19</v>
      </c>
      <c r="BQ366" s="81">
        <v>0</v>
      </c>
      <c r="BR366" s="81">
        <v>6</v>
      </c>
      <c r="BS366" s="81">
        <v>0</v>
      </c>
      <c r="BT366"/>
      <c r="BU366" s="80">
        <v>447.529</v>
      </c>
      <c r="BV366" s="80">
        <v>13.352</v>
      </c>
      <c r="BW366" s="80">
        <v>0</v>
      </c>
      <c r="BX366" s="80">
        <v>0</v>
      </c>
      <c r="BY366" s="80">
        <v>0</v>
      </c>
      <c r="BZ366" s="80">
        <v>0</v>
      </c>
      <c r="CA366" s="80">
        <v>0</v>
      </c>
      <c r="CB366" s="80">
        <v>0</v>
      </c>
      <c r="CC366" s="80">
        <v>0</v>
      </c>
    </row>
    <row r="367" spans="1:81">
      <c r="A367" s="80" t="s">
        <v>2146</v>
      </c>
      <c r="B367" s="80">
        <v>255</v>
      </c>
      <c r="C367" s="80">
        <v>17</v>
      </c>
      <c r="D367" s="80">
        <v>15</v>
      </c>
      <c r="E367" s="80">
        <v>2020</v>
      </c>
      <c r="F367" s="80" t="s">
        <v>218</v>
      </c>
      <c r="G367" s="80" t="s">
        <v>2129</v>
      </c>
      <c r="H367" s="80" t="s">
        <v>2130</v>
      </c>
      <c r="I367" s="177"/>
      <c r="J367" s="81">
        <v>1416.670176278634</v>
      </c>
      <c r="K367" s="81">
        <v>9.4888869860548475</v>
      </c>
      <c r="L367" s="81">
        <v>27.957912921059183</v>
      </c>
      <c r="M367" s="81">
        <v>211.69125847339771</v>
      </c>
      <c r="N367" s="81">
        <v>248.90472073652586</v>
      </c>
      <c r="O367" s="81">
        <v>193.92794943967689</v>
      </c>
      <c r="P367" s="81">
        <v>128.48293858608776</v>
      </c>
      <c r="Q367" s="81">
        <v>11.739036687953162</v>
      </c>
      <c r="R367" s="81">
        <v>0.41070087139452699</v>
      </c>
      <c r="S367" s="81">
        <v>17.590573111760001</v>
      </c>
      <c r="T367" s="82"/>
      <c r="U367" s="81">
        <v>126254490</v>
      </c>
      <c r="V367" s="81">
        <v>4023</v>
      </c>
      <c r="W367" s="81">
        <v>663</v>
      </c>
      <c r="X367" s="81">
        <v>60380</v>
      </c>
      <c r="Y367" s="81">
        <v>87462</v>
      </c>
      <c r="Z367" s="81">
        <v>138576</v>
      </c>
      <c r="AA367" s="81">
        <v>28986</v>
      </c>
      <c r="AB367" s="81">
        <v>199091</v>
      </c>
      <c r="AC367" s="81">
        <v>72799.999999999985</v>
      </c>
      <c r="AD367" s="81">
        <v>17.590573111760001</v>
      </c>
      <c r="AE367" s="82"/>
      <c r="AF367" s="81">
        <v>1233332760.6738851</v>
      </c>
      <c r="AG367" s="81">
        <v>7289803.8325933162</v>
      </c>
      <c r="AH367" s="81">
        <v>5210473.9444346158</v>
      </c>
      <c r="AI367" s="81">
        <v>380643498.65683979</v>
      </c>
      <c r="AJ367" s="81">
        <v>426027987.03837013</v>
      </c>
      <c r="AK367" s="81"/>
      <c r="AL367" s="81"/>
      <c r="AM367" s="81">
        <v>25983587.447144683</v>
      </c>
      <c r="AN367" s="81"/>
      <c r="AO367" s="81"/>
      <c r="AP367" s="82"/>
      <c r="AQ367" s="81">
        <v>6827</v>
      </c>
      <c r="AR367" s="81">
        <v>2609</v>
      </c>
      <c r="AS367" s="81">
        <v>0</v>
      </c>
      <c r="AT367" s="81">
        <v>1</v>
      </c>
      <c r="AU367" s="81">
        <v>0</v>
      </c>
      <c r="AV367" s="81">
        <v>1</v>
      </c>
      <c r="AW367" s="81">
        <v>0</v>
      </c>
      <c r="AX367" s="82"/>
      <c r="AY367" s="81">
        <v>30645.400000000031</v>
      </c>
      <c r="AZ367" s="81">
        <v>165873.4000000002</v>
      </c>
      <c r="BA367" s="81">
        <v>0</v>
      </c>
      <c r="BB367" s="81">
        <v>1.1000000000000001</v>
      </c>
      <c r="BC367" s="81">
        <v>0</v>
      </c>
      <c r="BD367" s="81">
        <v>2280</v>
      </c>
      <c r="BE367" s="81">
        <v>0</v>
      </c>
      <c r="BF367" s="82"/>
      <c r="BG367" s="81">
        <v>0</v>
      </c>
      <c r="BH367" s="81">
        <v>0</v>
      </c>
      <c r="BI367" s="81">
        <v>406.79399999999998</v>
      </c>
      <c r="BJ367" s="81">
        <v>0</v>
      </c>
      <c r="BK367" s="81">
        <v>30.552</v>
      </c>
      <c r="BL367" s="81">
        <v>0</v>
      </c>
      <c r="BM367" s="82"/>
      <c r="BN367" s="81">
        <v>0</v>
      </c>
      <c r="BO367" s="81">
        <v>0</v>
      </c>
      <c r="BP367" s="81">
        <v>19</v>
      </c>
      <c r="BQ367" s="81">
        <v>0</v>
      </c>
      <c r="BR367" s="81">
        <v>6</v>
      </c>
      <c r="BS367" s="81">
        <v>0</v>
      </c>
      <c r="BT367"/>
      <c r="BU367" s="80">
        <v>424.35</v>
      </c>
      <c r="BV367" s="80">
        <v>12.996</v>
      </c>
      <c r="BW367" s="80">
        <v>0</v>
      </c>
      <c r="BX367" s="80">
        <v>0</v>
      </c>
      <c r="BY367" s="80">
        <v>0</v>
      </c>
      <c r="BZ367" s="80">
        <v>0</v>
      </c>
      <c r="CA367" s="80">
        <v>0</v>
      </c>
      <c r="CB367" s="80">
        <v>0</v>
      </c>
      <c r="CC367" s="80">
        <v>0</v>
      </c>
    </row>
    <row r="368" spans="1:81">
      <c r="A368" s="80" t="s">
        <v>2147</v>
      </c>
      <c r="B368" s="80">
        <v>255</v>
      </c>
      <c r="C368" s="80">
        <v>18</v>
      </c>
      <c r="D368" s="80">
        <v>15</v>
      </c>
      <c r="E368" s="80">
        <v>2021</v>
      </c>
      <c r="F368" s="80" t="s">
        <v>75</v>
      </c>
      <c r="G368" s="174" t="s">
        <v>2129</v>
      </c>
      <c r="H368" s="80" t="s">
        <v>2130</v>
      </c>
      <c r="I368" s="177"/>
      <c r="J368" s="81">
        <v>1552.0367624208127</v>
      </c>
      <c r="K368" s="81">
        <v>10.400091940652448</v>
      </c>
      <c r="L368" s="81">
        <v>26.743538582018303</v>
      </c>
      <c r="M368" s="81">
        <v>241.70466234571123</v>
      </c>
      <c r="N368" s="81">
        <v>242.46871199200538</v>
      </c>
      <c r="O368" s="81">
        <v>188.39418822956191</v>
      </c>
      <c r="P368" s="81">
        <v>132.44526101737537</v>
      </c>
      <c r="Q368" s="81">
        <v>11.785694490613276</v>
      </c>
      <c r="R368" s="81">
        <v>0.27890155968115155</v>
      </c>
      <c r="S368" s="81">
        <v>16.442991498480001</v>
      </c>
      <c r="T368" s="82"/>
      <c r="U368" s="81">
        <v>136470307</v>
      </c>
      <c r="V368" s="81">
        <v>4023</v>
      </c>
      <c r="W368" s="81">
        <v>663</v>
      </c>
      <c r="X368" s="81">
        <v>60380</v>
      </c>
      <c r="Y368" s="81">
        <v>87528</v>
      </c>
      <c r="Z368" s="81">
        <v>138618</v>
      </c>
      <c r="AA368" s="81">
        <v>29139</v>
      </c>
      <c r="AB368" s="81">
        <v>197512</v>
      </c>
      <c r="AC368" s="81">
        <v>47917.999999999993</v>
      </c>
      <c r="AD368" s="81">
        <v>16.442991498480001</v>
      </c>
      <c r="AE368" s="82"/>
      <c r="AF368" s="81">
        <v>1354850349.403789</v>
      </c>
      <c r="AG368" s="81">
        <v>7725468.7590735247</v>
      </c>
      <c r="AH368" s="81">
        <v>4760333.1341058128</v>
      </c>
      <c r="AI368" s="81">
        <v>405370820.46075147</v>
      </c>
      <c r="AJ368" s="81">
        <v>394378889.56462657</v>
      </c>
      <c r="AK368" s="81">
        <v>0</v>
      </c>
      <c r="AL368" s="81">
        <v>0</v>
      </c>
      <c r="AM368" s="81">
        <v>25926193.008694772</v>
      </c>
      <c r="AN368" s="81">
        <v>0</v>
      </c>
      <c r="AO368" s="81">
        <v>0</v>
      </c>
      <c r="AP368" s="82"/>
      <c r="AQ368" s="81">
        <v>7273</v>
      </c>
      <c r="AR368" s="81">
        <v>2734</v>
      </c>
      <c r="AS368" s="81">
        <v>0</v>
      </c>
      <c r="AT368" s="81">
        <v>1</v>
      </c>
      <c r="AU368" s="81">
        <v>0</v>
      </c>
      <c r="AV368" s="81">
        <v>1</v>
      </c>
      <c r="AW368" s="81"/>
      <c r="AX368" s="82"/>
      <c r="AY368" s="81">
        <v>33480.90000000022</v>
      </c>
      <c r="AZ368" s="81">
        <v>196498.5000000002</v>
      </c>
      <c r="BA368" s="81">
        <v>0</v>
      </c>
      <c r="BB368" s="81">
        <v>1.1000000000000001</v>
      </c>
      <c r="BC368" s="81">
        <v>0</v>
      </c>
      <c r="BD368" s="81">
        <v>2280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2148</v>
      </c>
      <c r="B369" s="80">
        <v>255</v>
      </c>
      <c r="C369" s="80">
        <v>19</v>
      </c>
      <c r="D369" s="80">
        <v>15</v>
      </c>
      <c r="E369" s="80">
        <v>2022</v>
      </c>
      <c r="F369" s="80" t="s">
        <v>568</v>
      </c>
      <c r="G369" s="174" t="s">
        <v>2129</v>
      </c>
      <c r="H369" s="80" t="s">
        <v>2130</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7808</v>
      </c>
      <c r="AR369" s="81">
        <v>2796</v>
      </c>
      <c r="AS369" s="81">
        <v>0</v>
      </c>
      <c r="AT369" s="81">
        <v>1</v>
      </c>
      <c r="AU369" s="81">
        <v>0</v>
      </c>
      <c r="AV369" s="81">
        <v>1</v>
      </c>
      <c r="AW369" s="81"/>
      <c r="AX369" s="82"/>
      <c r="AY369" s="81">
        <v>36794.500000000422</v>
      </c>
      <c r="AZ369" s="81">
        <v>209525.10000000015</v>
      </c>
      <c r="BA369" s="81">
        <v>0</v>
      </c>
      <c r="BB369" s="81">
        <v>1.1000000000000001</v>
      </c>
      <c r="BC369" s="81">
        <v>0</v>
      </c>
      <c r="BD369" s="81">
        <v>2280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2149</v>
      </c>
      <c r="B370" s="80">
        <v>290</v>
      </c>
      <c r="C370" s="80">
        <v>1</v>
      </c>
      <c r="D370" s="80">
        <v>18</v>
      </c>
      <c r="E370" s="80">
        <v>1990</v>
      </c>
      <c r="F370" s="80" t="s">
        <v>562</v>
      </c>
      <c r="G370" s="80" t="s">
        <v>2150</v>
      </c>
      <c r="H370" s="80" t="s">
        <v>2151</v>
      </c>
      <c r="I370" s="177"/>
      <c r="J370" s="81">
        <v>531.0969767268565</v>
      </c>
      <c r="K370" s="81">
        <v>20.104884074181367</v>
      </c>
      <c r="L370" s="81">
        <v>5.9118002059818737</v>
      </c>
      <c r="M370" s="81">
        <v>181.5147090391319</v>
      </c>
      <c r="N370" s="81">
        <v>154.68906786814003</v>
      </c>
      <c r="O370" s="81">
        <v>181.84749215258145</v>
      </c>
      <c r="P370" s="81">
        <v>163.96697300722158</v>
      </c>
      <c r="Q370" s="81">
        <v>12.332998321248695</v>
      </c>
      <c r="R370" s="81">
        <v>0</v>
      </c>
      <c r="S370" s="81">
        <v>14.287497370382335</v>
      </c>
      <c r="T370" s="82"/>
      <c r="U370" s="81">
        <v>87814068</v>
      </c>
      <c r="V370" s="81">
        <v>7221</v>
      </c>
      <c r="W370" s="81">
        <v>62</v>
      </c>
      <c r="X370" s="81">
        <v>62206</v>
      </c>
      <c r="Y370" s="81">
        <v>60180</v>
      </c>
      <c r="Z370" s="81">
        <v>74796</v>
      </c>
      <c r="AA370" s="81">
        <v>39813</v>
      </c>
      <c r="AB370" s="81">
        <v>200246</v>
      </c>
      <c r="AC370" s="81">
        <v>0</v>
      </c>
      <c r="AD370" s="81">
        <v>14.287497370382335</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2152</v>
      </c>
      <c r="B371" s="80">
        <v>291</v>
      </c>
      <c r="C371" s="80">
        <v>2</v>
      </c>
      <c r="D371" s="80">
        <v>18</v>
      </c>
      <c r="E371" s="80">
        <v>2005</v>
      </c>
      <c r="F371" s="80" t="s">
        <v>565</v>
      </c>
      <c r="G371" s="80" t="s">
        <v>2150</v>
      </c>
      <c r="H371" s="80" t="s">
        <v>2151</v>
      </c>
      <c r="I371" s="177"/>
      <c r="J371" s="81">
        <v>499.25484532609738</v>
      </c>
      <c r="K371" s="81">
        <v>13.908608474574031</v>
      </c>
      <c r="L371" s="81">
        <v>16.006171107454779</v>
      </c>
      <c r="M371" s="81">
        <v>326.57657831017815</v>
      </c>
      <c r="N371" s="81">
        <v>227.51957616430977</v>
      </c>
      <c r="O371" s="81">
        <v>246.9797979874771</v>
      </c>
      <c r="P371" s="81">
        <v>151.35774292832201</v>
      </c>
      <c r="Q371" s="81">
        <v>11.993934487874954</v>
      </c>
      <c r="R371" s="81">
        <v>0</v>
      </c>
      <c r="S371" s="81">
        <v>30.780321815434256</v>
      </c>
      <c r="T371" s="82"/>
      <c r="U371" s="81">
        <v>75644573</v>
      </c>
      <c r="V371" s="81">
        <v>5893</v>
      </c>
      <c r="W371" s="81">
        <v>214</v>
      </c>
      <c r="X371" s="81">
        <v>60452</v>
      </c>
      <c r="Y371" s="81">
        <v>76340</v>
      </c>
      <c r="Z371" s="81">
        <v>117554</v>
      </c>
      <c r="AA371" s="81">
        <v>30099</v>
      </c>
      <c r="AB371" s="81">
        <v>203581</v>
      </c>
      <c r="AC371" s="81">
        <v>0</v>
      </c>
      <c r="AD371" s="81">
        <v>30.780321815434256</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2153</v>
      </c>
      <c r="B372" s="80">
        <v>292</v>
      </c>
      <c r="C372" s="80">
        <v>3</v>
      </c>
      <c r="D372" s="80">
        <v>18</v>
      </c>
      <c r="E372" s="80">
        <v>2006</v>
      </c>
      <c r="F372" s="80" t="s">
        <v>566</v>
      </c>
      <c r="G372" s="80" t="s">
        <v>2150</v>
      </c>
      <c r="H372" s="80" t="s">
        <v>2151</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2154</v>
      </c>
      <c r="B373" s="80">
        <v>293</v>
      </c>
      <c r="C373" s="80">
        <v>4</v>
      </c>
      <c r="D373" s="80">
        <v>18</v>
      </c>
      <c r="E373" s="80">
        <v>2007</v>
      </c>
      <c r="F373" s="80" t="s">
        <v>567</v>
      </c>
      <c r="G373" s="80" t="s">
        <v>2150</v>
      </c>
      <c r="H373" s="80" t="s">
        <v>2151</v>
      </c>
      <c r="I373" s="177"/>
      <c r="J373" s="81">
        <v>554.91738405130684</v>
      </c>
      <c r="K373" s="81">
        <v>13.024994615575238</v>
      </c>
      <c r="L373" s="81">
        <v>18.245728310875261</v>
      </c>
      <c r="M373" s="81">
        <v>300.74419488460592</v>
      </c>
      <c r="N373" s="81">
        <v>247.32867245397364</v>
      </c>
      <c r="O373" s="81">
        <v>240.81265138352967</v>
      </c>
      <c r="P373" s="81">
        <v>150.44263805143453</v>
      </c>
      <c r="Q373" s="81">
        <v>12.65830608037928</v>
      </c>
      <c r="R373" s="81">
        <v>0</v>
      </c>
      <c r="S373" s="81">
        <v>32.055638934371963</v>
      </c>
      <c r="T373" s="82"/>
      <c r="U373" s="81">
        <v>86203285</v>
      </c>
      <c r="V373" s="81">
        <v>5661</v>
      </c>
      <c r="W373" s="81">
        <v>232</v>
      </c>
      <c r="X373" s="81">
        <v>70163</v>
      </c>
      <c r="Y373" s="81">
        <v>78466</v>
      </c>
      <c r="Z373" s="81">
        <v>119152</v>
      </c>
      <c r="AA373" s="81">
        <v>29461</v>
      </c>
      <c r="AB373" s="81">
        <v>203495</v>
      </c>
      <c r="AC373" s="81">
        <v>0</v>
      </c>
      <c r="AD373" s="81">
        <v>32.055638934371963</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2155</v>
      </c>
      <c r="B374" s="80">
        <v>294</v>
      </c>
      <c r="C374" s="80">
        <v>5</v>
      </c>
      <c r="D374" s="80">
        <v>18</v>
      </c>
      <c r="E374" s="80">
        <v>2008</v>
      </c>
      <c r="F374" s="80" t="s">
        <v>84</v>
      </c>
      <c r="G374" s="80" t="s">
        <v>2150</v>
      </c>
      <c r="H374" s="80" t="s">
        <v>2151</v>
      </c>
      <c r="I374" s="177"/>
      <c r="J374" s="81">
        <v>503.28334105516615</v>
      </c>
      <c r="K374" s="81">
        <v>10.392880611792799</v>
      </c>
      <c r="L374" s="81">
        <v>16.508555998153572</v>
      </c>
      <c r="M374" s="81">
        <v>317.30048529599196</v>
      </c>
      <c r="N374" s="81">
        <v>250.09073088685165</v>
      </c>
      <c r="O374" s="81">
        <v>233.48282461648839</v>
      </c>
      <c r="P374" s="81">
        <v>147.22607936440829</v>
      </c>
      <c r="Q374" s="81">
        <v>12.432490586754847</v>
      </c>
      <c r="R374" s="81">
        <v>0</v>
      </c>
      <c r="S374" s="81">
        <v>34.923567938895893</v>
      </c>
      <c r="T374" s="82"/>
      <c r="U374" s="81">
        <v>85804525</v>
      </c>
      <c r="V374" s="81">
        <v>5661</v>
      </c>
      <c r="W374" s="81">
        <v>232</v>
      </c>
      <c r="X374" s="81">
        <v>70163</v>
      </c>
      <c r="Y374" s="81">
        <v>79034</v>
      </c>
      <c r="Z374" s="81">
        <v>119580</v>
      </c>
      <c r="AA374" s="81">
        <v>28864</v>
      </c>
      <c r="AB374" s="81">
        <v>203149</v>
      </c>
      <c r="AC374" s="81">
        <v>0</v>
      </c>
      <c r="AD374" s="81">
        <v>34.923567938895893</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2156</v>
      </c>
      <c r="B375" s="80">
        <v>295</v>
      </c>
      <c r="C375" s="80">
        <v>6</v>
      </c>
      <c r="D375" s="80">
        <v>18</v>
      </c>
      <c r="E375" s="80">
        <v>2009</v>
      </c>
      <c r="F375" s="80" t="s">
        <v>85</v>
      </c>
      <c r="G375" s="80" t="s">
        <v>2150</v>
      </c>
      <c r="H375" s="80" t="s">
        <v>2151</v>
      </c>
      <c r="I375" s="177"/>
      <c r="J375" s="81">
        <v>469.18940290729182</v>
      </c>
      <c r="K375" s="81">
        <v>9.7479805253493623</v>
      </c>
      <c r="L375" s="81">
        <v>9.7714103040003035</v>
      </c>
      <c r="M375" s="81">
        <v>288.39776115253687</v>
      </c>
      <c r="N375" s="81">
        <v>234.02586967556002</v>
      </c>
      <c r="O375" s="81">
        <v>237.36340774532286</v>
      </c>
      <c r="P375" s="81">
        <v>140.50796052055736</v>
      </c>
      <c r="Q375" s="81">
        <v>11.805680566781513</v>
      </c>
      <c r="R375" s="81">
        <v>0</v>
      </c>
      <c r="S375" s="81">
        <v>32.659027644265038</v>
      </c>
      <c r="T375" s="82"/>
      <c r="U375" s="81">
        <v>71411081</v>
      </c>
      <c r="V375" s="81">
        <v>6193</v>
      </c>
      <c r="W375" s="81">
        <v>150</v>
      </c>
      <c r="X375" s="81">
        <v>75226</v>
      </c>
      <c r="Y375" s="81">
        <v>79603</v>
      </c>
      <c r="Z375" s="81">
        <v>119993</v>
      </c>
      <c r="AA375" s="81">
        <v>28280</v>
      </c>
      <c r="AB375" s="81">
        <v>202505</v>
      </c>
      <c r="AC375" s="81">
        <v>0</v>
      </c>
      <c r="AD375" s="81">
        <v>32.659027644265038</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1516.4250000000002</v>
      </c>
      <c r="BJ375" s="81">
        <v>0</v>
      </c>
      <c r="BK375" s="81">
        <v>27.369999999999997</v>
      </c>
      <c r="BL375" s="81">
        <v>0</v>
      </c>
      <c r="BM375" s="82"/>
      <c r="BN375" s="81">
        <v>0</v>
      </c>
      <c r="BO375" s="81">
        <v>0</v>
      </c>
      <c r="BP375" s="81">
        <v>19</v>
      </c>
      <c r="BQ375" s="81">
        <v>0</v>
      </c>
      <c r="BR375" s="81">
        <v>6</v>
      </c>
      <c r="BS375" s="81">
        <v>0</v>
      </c>
      <c r="BT375"/>
      <c r="BU375" s="80"/>
      <c r="BV375" s="80"/>
      <c r="BW375" s="80"/>
      <c r="BX375" s="80"/>
      <c r="BY375" s="80"/>
      <c r="BZ375" s="80"/>
      <c r="CA375" s="80"/>
      <c r="CB375" s="80"/>
      <c r="CC375" s="80"/>
    </row>
    <row r="376" spans="1:81">
      <c r="A376" s="80" t="s">
        <v>2157</v>
      </c>
      <c r="B376" s="80">
        <v>296</v>
      </c>
      <c r="C376" s="80">
        <v>7</v>
      </c>
      <c r="D376" s="80">
        <v>18</v>
      </c>
      <c r="E376" s="80">
        <v>2010</v>
      </c>
      <c r="F376" s="80" t="s">
        <v>86</v>
      </c>
      <c r="G376" s="80" t="s">
        <v>2150</v>
      </c>
      <c r="H376" s="80" t="s">
        <v>2151</v>
      </c>
      <c r="I376" s="177"/>
      <c r="J376" s="81">
        <v>423.32587097565568</v>
      </c>
      <c r="K376" s="81">
        <v>10.214758961056612</v>
      </c>
      <c r="L376" s="81">
        <v>10.905076483079041</v>
      </c>
      <c r="M376" s="81">
        <v>293.88961971521894</v>
      </c>
      <c r="N376" s="81">
        <v>257.81626884048097</v>
      </c>
      <c r="O376" s="81">
        <v>237.86041455165099</v>
      </c>
      <c r="P376" s="81">
        <v>142.28257377770805</v>
      </c>
      <c r="Q376" s="81">
        <v>12.281906215148975</v>
      </c>
      <c r="R376" s="81">
        <v>0</v>
      </c>
      <c r="S376" s="81">
        <v>33.461049414424728</v>
      </c>
      <c r="T376" s="82"/>
      <c r="U376" s="81">
        <v>69552417</v>
      </c>
      <c r="V376" s="81">
        <v>6193</v>
      </c>
      <c r="W376" s="81">
        <v>150</v>
      </c>
      <c r="X376" s="81">
        <v>75226</v>
      </c>
      <c r="Y376" s="81">
        <v>80107</v>
      </c>
      <c r="Z376" s="81">
        <v>120803</v>
      </c>
      <c r="AA376" s="81">
        <v>27922</v>
      </c>
      <c r="AB376" s="81">
        <v>201868</v>
      </c>
      <c r="AC376" s="81">
        <v>0</v>
      </c>
      <c r="AD376" s="81">
        <v>33.461049414424728</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1630.625</v>
      </c>
      <c r="BJ376" s="81">
        <v>0</v>
      </c>
      <c r="BK376" s="81">
        <v>25.920999999999999</v>
      </c>
      <c r="BL376" s="81">
        <v>0</v>
      </c>
      <c r="BM376" s="82"/>
      <c r="BN376" s="81">
        <v>0</v>
      </c>
      <c r="BO376" s="81">
        <v>0</v>
      </c>
      <c r="BP376" s="81">
        <v>20</v>
      </c>
      <c r="BQ376" s="81">
        <v>0</v>
      </c>
      <c r="BR376" s="81">
        <v>6</v>
      </c>
      <c r="BS376" s="81">
        <v>0</v>
      </c>
      <c r="BT376"/>
      <c r="BU376" s="80">
        <v>826.01700000000005</v>
      </c>
      <c r="BV376" s="80">
        <v>741.38699999999994</v>
      </c>
      <c r="BW376" s="80">
        <v>86.5</v>
      </c>
      <c r="BX376" s="80">
        <v>1.3360000000000001</v>
      </c>
      <c r="BY376" s="80">
        <v>1.306</v>
      </c>
      <c r="BZ376" s="80">
        <v>0</v>
      </c>
      <c r="CA376" s="80">
        <v>0</v>
      </c>
      <c r="CB376" s="80">
        <v>0</v>
      </c>
      <c r="CC376" s="80">
        <v>0</v>
      </c>
    </row>
    <row r="377" spans="1:81">
      <c r="A377" s="80" t="s">
        <v>2158</v>
      </c>
      <c r="B377" s="80">
        <v>297</v>
      </c>
      <c r="C377" s="80">
        <v>8</v>
      </c>
      <c r="D377" s="80">
        <v>18</v>
      </c>
      <c r="E377" s="80">
        <v>2011</v>
      </c>
      <c r="F377" s="80" t="s">
        <v>87</v>
      </c>
      <c r="G377" s="80" t="s">
        <v>2150</v>
      </c>
      <c r="H377" s="80" t="s">
        <v>2151</v>
      </c>
      <c r="I377" s="177"/>
      <c r="J377" s="81">
        <v>552.79822575857258</v>
      </c>
      <c r="K377" s="81">
        <v>14.855118505919968</v>
      </c>
      <c r="L377" s="81">
        <v>6.1803694226401333</v>
      </c>
      <c r="M377" s="81">
        <v>372.91357378272551</v>
      </c>
      <c r="N377" s="81">
        <v>277.40737269918554</v>
      </c>
      <c r="O377" s="81">
        <v>234.81662155523117</v>
      </c>
      <c r="P377" s="81">
        <v>137.62155107297804</v>
      </c>
      <c r="Q377" s="81">
        <v>14.110192525567502</v>
      </c>
      <c r="R377" s="81">
        <v>0</v>
      </c>
      <c r="S377" s="81">
        <v>33.988146689861303</v>
      </c>
      <c r="T377" s="82"/>
      <c r="U377" s="81">
        <v>78896420</v>
      </c>
      <c r="V377" s="81">
        <v>6193</v>
      </c>
      <c r="W377" s="81">
        <v>150</v>
      </c>
      <c r="X377" s="81">
        <v>75226</v>
      </c>
      <c r="Y377" s="81">
        <v>80642</v>
      </c>
      <c r="Z377" s="81">
        <v>121848</v>
      </c>
      <c r="AA377" s="81">
        <v>27811</v>
      </c>
      <c r="AB377" s="81">
        <v>201062</v>
      </c>
      <c r="AC377" s="81">
        <v>0</v>
      </c>
      <c r="AD377" s="81">
        <v>33.988146689861303</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1832.5709999999999</v>
      </c>
      <c r="BJ377" s="81">
        <v>0</v>
      </c>
      <c r="BK377" s="81">
        <v>71.302999999999997</v>
      </c>
      <c r="BL377" s="81">
        <v>0</v>
      </c>
      <c r="BM377" s="82"/>
      <c r="BN377" s="81">
        <v>0</v>
      </c>
      <c r="BO377" s="81">
        <v>0</v>
      </c>
      <c r="BP377" s="81">
        <v>22</v>
      </c>
      <c r="BQ377" s="81">
        <v>0</v>
      </c>
      <c r="BR377" s="81">
        <v>9</v>
      </c>
      <c r="BS377" s="81">
        <v>0</v>
      </c>
      <c r="BT377"/>
      <c r="BU377" s="80">
        <v>904.09500000000003</v>
      </c>
      <c r="BV377" s="80">
        <v>875</v>
      </c>
      <c r="BW377" s="80">
        <v>121.803</v>
      </c>
      <c r="BX377" s="80">
        <v>1.4790000000000001</v>
      </c>
      <c r="BY377" s="80">
        <v>1.4970000000000001</v>
      </c>
      <c r="BZ377" s="80">
        <v>0</v>
      </c>
      <c r="CA377" s="80">
        <v>0</v>
      </c>
      <c r="CB377" s="80">
        <v>0</v>
      </c>
      <c r="CC377" s="80">
        <v>0</v>
      </c>
    </row>
    <row r="378" spans="1:81">
      <c r="A378" s="80" t="s">
        <v>2159</v>
      </c>
      <c r="B378" s="80">
        <v>298</v>
      </c>
      <c r="C378" s="80">
        <v>9</v>
      </c>
      <c r="D378" s="80">
        <v>18</v>
      </c>
      <c r="E378" s="80">
        <v>2012</v>
      </c>
      <c r="F378" s="80" t="s">
        <v>88</v>
      </c>
      <c r="G378" s="80" t="s">
        <v>2150</v>
      </c>
      <c r="H378" s="80" t="s">
        <v>2151</v>
      </c>
      <c r="I378" s="177"/>
      <c r="J378" s="81">
        <v>665.3841525683489</v>
      </c>
      <c r="K378" s="81">
        <v>14.485736863836738</v>
      </c>
      <c r="L378" s="81">
        <v>6.1354572258669791</v>
      </c>
      <c r="M378" s="81">
        <v>385.50509832445715</v>
      </c>
      <c r="N378" s="81">
        <v>298.19557381159996</v>
      </c>
      <c r="O378" s="81">
        <v>235.32051829951806</v>
      </c>
      <c r="P378" s="81">
        <v>136.87176946449696</v>
      </c>
      <c r="Q378" s="81">
        <v>15.447959889248278</v>
      </c>
      <c r="R378" s="81">
        <v>0</v>
      </c>
      <c r="S378" s="81">
        <v>26.553942094868059</v>
      </c>
      <c r="T378" s="82"/>
      <c r="U378" s="81">
        <v>90811235</v>
      </c>
      <c r="V378" s="81">
        <v>6193</v>
      </c>
      <c r="W378" s="81">
        <v>150</v>
      </c>
      <c r="X378" s="81">
        <v>75226</v>
      </c>
      <c r="Y378" s="81">
        <v>82350</v>
      </c>
      <c r="Z378" s="81">
        <v>123078</v>
      </c>
      <c r="AA378" s="81">
        <v>27503</v>
      </c>
      <c r="AB378" s="81">
        <v>202604</v>
      </c>
      <c r="AC378" s="81">
        <v>0</v>
      </c>
      <c r="AD378" s="81">
        <v>26.553942094868059</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1726.816</v>
      </c>
      <c r="BJ378" s="81">
        <v>0</v>
      </c>
      <c r="BK378" s="81">
        <v>32.802999999999997</v>
      </c>
      <c r="BL378" s="81">
        <v>0</v>
      </c>
      <c r="BM378" s="82"/>
      <c r="BN378" s="81">
        <v>0</v>
      </c>
      <c r="BO378" s="81">
        <v>0</v>
      </c>
      <c r="BP378" s="81">
        <v>22</v>
      </c>
      <c r="BQ378" s="81">
        <v>0</v>
      </c>
      <c r="BR378" s="81">
        <v>8</v>
      </c>
      <c r="BS378" s="81">
        <v>0</v>
      </c>
      <c r="BT378"/>
      <c r="BU378" s="80">
        <v>896.31399999999996</v>
      </c>
      <c r="BV378" s="80">
        <v>801.06500000000005</v>
      </c>
      <c r="BW378" s="80">
        <v>62.24</v>
      </c>
      <c r="BX378" s="80">
        <v>0</v>
      </c>
      <c r="BY378" s="80">
        <v>0</v>
      </c>
      <c r="BZ378" s="80">
        <v>0</v>
      </c>
      <c r="CA378" s="80">
        <v>0</v>
      </c>
      <c r="CB378" s="80">
        <v>0</v>
      </c>
      <c r="CC378" s="80">
        <v>0</v>
      </c>
    </row>
    <row r="379" spans="1:81">
      <c r="A379" s="80" t="s">
        <v>2160</v>
      </c>
      <c r="B379" s="80">
        <v>299</v>
      </c>
      <c r="C379" s="80">
        <v>10</v>
      </c>
      <c r="D379" s="80">
        <v>18</v>
      </c>
      <c r="E379" s="80">
        <v>2013</v>
      </c>
      <c r="F379" s="80" t="s">
        <v>89</v>
      </c>
      <c r="G379" s="80" t="s">
        <v>2150</v>
      </c>
      <c r="H379" s="80" t="s">
        <v>2151</v>
      </c>
      <c r="I379" s="177"/>
      <c r="J379" s="81">
        <v>631.34153532832568</v>
      </c>
      <c r="K379" s="81">
        <v>12.487334607939623</v>
      </c>
      <c r="L379" s="81">
        <v>6.3276365357435589</v>
      </c>
      <c r="M379" s="81">
        <v>371.40296213557917</v>
      </c>
      <c r="N379" s="81">
        <v>299.22614180315156</v>
      </c>
      <c r="O379" s="81">
        <v>227.58369336087199</v>
      </c>
      <c r="P379" s="81">
        <v>137.21264984111147</v>
      </c>
      <c r="Q379" s="81">
        <v>15.637868414635241</v>
      </c>
      <c r="R379" s="81">
        <v>0</v>
      </c>
      <c r="S379" s="81">
        <v>26.416399590197663</v>
      </c>
      <c r="T379" s="82"/>
      <c r="U379" s="81">
        <v>79734731</v>
      </c>
      <c r="V379" s="81">
        <v>6193</v>
      </c>
      <c r="W379" s="81">
        <v>150</v>
      </c>
      <c r="X379" s="81">
        <v>75226</v>
      </c>
      <c r="Y379" s="81">
        <v>82744</v>
      </c>
      <c r="Z379" s="81">
        <v>124346</v>
      </c>
      <c r="AA379" s="81">
        <v>27468</v>
      </c>
      <c r="AB379" s="81">
        <v>202154</v>
      </c>
      <c r="AC379" s="81">
        <v>0</v>
      </c>
      <c r="AD379" s="81">
        <v>26.416399590197663</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1846.2049999999999</v>
      </c>
      <c r="BJ379" s="81">
        <v>0</v>
      </c>
      <c r="BK379" s="81">
        <v>26.327000000000002</v>
      </c>
      <c r="BL379" s="81">
        <v>0</v>
      </c>
      <c r="BM379" s="82"/>
      <c r="BN379" s="81">
        <v>0</v>
      </c>
      <c r="BO379" s="81">
        <v>0</v>
      </c>
      <c r="BP379" s="81">
        <v>22</v>
      </c>
      <c r="BQ379" s="81">
        <v>0</v>
      </c>
      <c r="BR379" s="81">
        <v>6</v>
      </c>
      <c r="BS379" s="81">
        <v>0</v>
      </c>
      <c r="BT379"/>
      <c r="BU379" s="80">
        <v>929.03700000000003</v>
      </c>
      <c r="BV379" s="80">
        <v>864.95699999999999</v>
      </c>
      <c r="BW379" s="80">
        <v>78.537999999999997</v>
      </c>
      <c r="BX379" s="80">
        <v>0</v>
      </c>
      <c r="BY379" s="80">
        <v>0</v>
      </c>
      <c r="BZ379" s="80">
        <v>0</v>
      </c>
      <c r="CA379" s="80">
        <v>0</v>
      </c>
      <c r="CB379" s="80">
        <v>0</v>
      </c>
      <c r="CC379" s="80">
        <v>0</v>
      </c>
    </row>
    <row r="380" spans="1:81">
      <c r="A380" s="80" t="s">
        <v>2161</v>
      </c>
      <c r="B380" s="80">
        <v>300</v>
      </c>
      <c r="C380" s="80">
        <v>11</v>
      </c>
      <c r="D380" s="80">
        <v>18</v>
      </c>
      <c r="E380" s="80">
        <v>2014</v>
      </c>
      <c r="F380" s="80" t="s">
        <v>90</v>
      </c>
      <c r="G380" s="80" t="s">
        <v>2150</v>
      </c>
      <c r="H380" s="80" t="s">
        <v>2151</v>
      </c>
      <c r="I380" s="177"/>
      <c r="J380" s="81">
        <v>578.7650578222183</v>
      </c>
      <c r="K380" s="81">
        <v>12.408009616329387</v>
      </c>
      <c r="L380" s="81">
        <v>10.102069382427267</v>
      </c>
      <c r="M380" s="81">
        <v>334.36340729417844</v>
      </c>
      <c r="N380" s="81">
        <v>262.55987366175646</v>
      </c>
      <c r="O380" s="81">
        <v>217.12297145563764</v>
      </c>
      <c r="P380" s="81">
        <v>137.07267582790823</v>
      </c>
      <c r="Q380" s="81">
        <v>14.964714771499805</v>
      </c>
      <c r="R380" s="81">
        <v>0</v>
      </c>
      <c r="S380" s="81">
        <v>28.23645977181301</v>
      </c>
      <c r="T380" s="82"/>
      <c r="U380" s="81">
        <v>81226141</v>
      </c>
      <c r="V380" s="81">
        <v>5413</v>
      </c>
      <c r="W380" s="81">
        <v>225</v>
      </c>
      <c r="X380" s="81">
        <v>74179</v>
      </c>
      <c r="Y380" s="81">
        <v>83568</v>
      </c>
      <c r="Z380" s="81">
        <v>124943</v>
      </c>
      <c r="AA380" s="81">
        <v>27298</v>
      </c>
      <c r="AB380" s="81">
        <v>201627</v>
      </c>
      <c r="AC380" s="81">
        <v>0</v>
      </c>
      <c r="AD380" s="81">
        <v>28.23645977181301</v>
      </c>
      <c r="AE380" s="82"/>
      <c r="AF380" s="81">
        <v>643665072.14512122</v>
      </c>
      <c r="AG380" s="81">
        <v>11060329.827473046</v>
      </c>
      <c r="AH380" s="81">
        <v>2567030.7863077563</v>
      </c>
      <c r="AI380" s="81">
        <v>479254552.19592565</v>
      </c>
      <c r="AJ380" s="81">
        <v>371805124.71702045</v>
      </c>
      <c r="AK380" s="81">
        <v>0</v>
      </c>
      <c r="AL380" s="81">
        <v>0</v>
      </c>
      <c r="AM380" s="81">
        <v>27680374.144395739</v>
      </c>
      <c r="AN380" s="81">
        <v>0</v>
      </c>
      <c r="AO380" s="81">
        <v>0</v>
      </c>
      <c r="AP380" s="82"/>
      <c r="AQ380" s="81">
        <v>4196</v>
      </c>
      <c r="AR380" s="81">
        <v>515</v>
      </c>
      <c r="AS380" s="81">
        <v>0</v>
      </c>
      <c r="AT380" s="81">
        <v>0</v>
      </c>
      <c r="AU380" s="81">
        <v>0</v>
      </c>
      <c r="AV380" s="81">
        <v>0</v>
      </c>
      <c r="AW380" s="81" t="s">
        <v>564</v>
      </c>
      <c r="AX380" s="82"/>
      <c r="AY380" s="81">
        <v>16589.800000000003</v>
      </c>
      <c r="AZ380" s="81">
        <v>22015.599999999999</v>
      </c>
      <c r="BA380" s="81">
        <v>0</v>
      </c>
      <c r="BB380" s="81">
        <v>0</v>
      </c>
      <c r="BC380" s="81">
        <v>0</v>
      </c>
      <c r="BD380" s="81">
        <v>0</v>
      </c>
      <c r="BE380" s="81" t="s">
        <v>564</v>
      </c>
      <c r="BF380" s="82"/>
      <c r="BG380" s="81">
        <v>0</v>
      </c>
      <c r="BH380" s="81">
        <v>0</v>
      </c>
      <c r="BI380" s="81">
        <v>1867.25</v>
      </c>
      <c r="BJ380" s="81">
        <v>0</v>
      </c>
      <c r="BK380" s="81">
        <v>31.04</v>
      </c>
      <c r="BL380" s="81">
        <v>0</v>
      </c>
      <c r="BM380" s="82"/>
      <c r="BN380" s="81">
        <v>0</v>
      </c>
      <c r="BO380" s="81">
        <v>0</v>
      </c>
      <c r="BP380" s="81">
        <v>23</v>
      </c>
      <c r="BQ380" s="81">
        <v>0</v>
      </c>
      <c r="BR380" s="81">
        <v>7</v>
      </c>
      <c r="BS380" s="81">
        <v>0</v>
      </c>
      <c r="BT380"/>
      <c r="BU380" s="80">
        <v>946.54200000000003</v>
      </c>
      <c r="BV380" s="80">
        <v>862.4</v>
      </c>
      <c r="BW380" s="80">
        <v>86.588999999999999</v>
      </c>
      <c r="BX380" s="80">
        <v>1.3819999999999999</v>
      </c>
      <c r="BY380" s="80">
        <v>1.377</v>
      </c>
      <c r="BZ380" s="80">
        <v>0</v>
      </c>
      <c r="CA380" s="80">
        <v>0</v>
      </c>
      <c r="CB380" s="80">
        <v>0</v>
      </c>
      <c r="CC380" s="80">
        <v>0</v>
      </c>
    </row>
    <row r="381" spans="1:81">
      <c r="A381" s="80" t="s">
        <v>2162</v>
      </c>
      <c r="B381" s="80">
        <v>301</v>
      </c>
      <c r="C381" s="80">
        <v>12</v>
      </c>
      <c r="D381" s="80">
        <v>18</v>
      </c>
      <c r="E381" s="80">
        <v>2015</v>
      </c>
      <c r="F381" s="80" t="s">
        <v>91</v>
      </c>
      <c r="G381" s="80" t="s">
        <v>2150</v>
      </c>
      <c r="H381" s="80" t="s">
        <v>2151</v>
      </c>
      <c r="I381" s="177"/>
      <c r="J381" s="81">
        <v>573.65397371336189</v>
      </c>
      <c r="K381" s="81">
        <v>11.851237826896396</v>
      </c>
      <c r="L381" s="81">
        <v>11.13790156632964</v>
      </c>
      <c r="M381" s="81">
        <v>350.38298653277178</v>
      </c>
      <c r="N381" s="81">
        <v>262.44871412228702</v>
      </c>
      <c r="O381" s="81">
        <v>216.11470368717536</v>
      </c>
      <c r="P381" s="81">
        <v>136.2659230595836</v>
      </c>
      <c r="Q381" s="81">
        <v>14.582359362746459</v>
      </c>
      <c r="R381" s="81">
        <v>0</v>
      </c>
      <c r="S381" s="81">
        <v>23.364065637078983</v>
      </c>
      <c r="T381" s="82"/>
      <c r="U381" s="81">
        <v>86456997</v>
      </c>
      <c r="V381" s="81">
        <v>5413</v>
      </c>
      <c r="W381" s="81">
        <v>225</v>
      </c>
      <c r="X381" s="81">
        <v>74179</v>
      </c>
      <c r="Y381" s="81">
        <v>84333</v>
      </c>
      <c r="Z381" s="81">
        <v>125561</v>
      </c>
      <c r="AA381" s="81">
        <v>27116</v>
      </c>
      <c r="AB381" s="81">
        <v>200700</v>
      </c>
      <c r="AC381" s="81">
        <v>0</v>
      </c>
      <c r="AD381" s="81">
        <v>23.364065637078983</v>
      </c>
      <c r="AE381" s="82"/>
      <c r="AF381" s="81">
        <v>654727672.45381749</v>
      </c>
      <c r="AG381" s="81">
        <v>9787417.5479018576</v>
      </c>
      <c r="AH381" s="81">
        <v>2345960.2899899632</v>
      </c>
      <c r="AI381" s="81">
        <v>524553766.70214331</v>
      </c>
      <c r="AJ381" s="81">
        <v>389539799.32998323</v>
      </c>
      <c r="AK381" s="81">
        <v>0</v>
      </c>
      <c r="AL381" s="81">
        <v>0</v>
      </c>
      <c r="AM381" s="81">
        <v>27505093.095164645</v>
      </c>
      <c r="AN381" s="81">
        <v>0</v>
      </c>
      <c r="AO381" s="81">
        <v>0</v>
      </c>
      <c r="AP381" s="82"/>
      <c r="AQ381" s="81">
        <v>4711</v>
      </c>
      <c r="AR381" s="81">
        <v>796</v>
      </c>
      <c r="AS381" s="81">
        <v>0</v>
      </c>
      <c r="AT381" s="81">
        <v>0</v>
      </c>
      <c r="AU381" s="81">
        <v>0</v>
      </c>
      <c r="AV381" s="81">
        <v>0</v>
      </c>
      <c r="AW381" s="81" t="s">
        <v>564</v>
      </c>
      <c r="AX381" s="82"/>
      <c r="AY381" s="81">
        <v>18912.400000000001</v>
      </c>
      <c r="AZ381" s="81">
        <v>32558.899999999998</v>
      </c>
      <c r="BA381" s="81">
        <v>0</v>
      </c>
      <c r="BB381" s="81">
        <v>0</v>
      </c>
      <c r="BC381" s="81">
        <v>0</v>
      </c>
      <c r="BD381" s="81">
        <v>0</v>
      </c>
      <c r="BE381" s="81" t="s">
        <v>564</v>
      </c>
      <c r="BF381" s="82"/>
      <c r="BG381" s="81">
        <v>0</v>
      </c>
      <c r="BH381" s="81">
        <v>0</v>
      </c>
      <c r="BI381" s="81">
        <v>1709.1220000000001</v>
      </c>
      <c r="BJ381" s="81">
        <v>0</v>
      </c>
      <c r="BK381" s="81">
        <v>27.8</v>
      </c>
      <c r="BL381" s="81">
        <v>0</v>
      </c>
      <c r="BM381" s="82"/>
      <c r="BN381" s="81">
        <v>0</v>
      </c>
      <c r="BO381" s="81">
        <v>0</v>
      </c>
      <c r="BP381" s="81">
        <v>25</v>
      </c>
      <c r="BQ381" s="81">
        <v>0</v>
      </c>
      <c r="BR381" s="81">
        <v>6</v>
      </c>
      <c r="BS381" s="81">
        <v>0</v>
      </c>
      <c r="BT381"/>
      <c r="BU381" s="80">
        <v>853.96299999999997</v>
      </c>
      <c r="BV381" s="80">
        <v>771.67399999999998</v>
      </c>
      <c r="BW381" s="80">
        <v>108.491</v>
      </c>
      <c r="BX381" s="80">
        <v>1.4870000000000001</v>
      </c>
      <c r="BY381" s="80">
        <v>1.3069999999999999</v>
      </c>
      <c r="BZ381" s="80">
        <v>0</v>
      </c>
      <c r="CA381" s="80">
        <v>0</v>
      </c>
      <c r="CB381" s="80">
        <v>0</v>
      </c>
      <c r="CC381" s="80">
        <v>0</v>
      </c>
    </row>
    <row r="382" spans="1:81">
      <c r="A382" s="80" t="s">
        <v>2163</v>
      </c>
      <c r="B382" s="80">
        <v>302</v>
      </c>
      <c r="C382" s="80">
        <v>13</v>
      </c>
      <c r="D382" s="80">
        <v>18</v>
      </c>
      <c r="E382" s="80">
        <v>2016</v>
      </c>
      <c r="F382" s="80" t="s">
        <v>92</v>
      </c>
      <c r="G382" s="80" t="s">
        <v>2150</v>
      </c>
      <c r="H382" s="80" t="s">
        <v>2151</v>
      </c>
      <c r="I382" s="177"/>
      <c r="J382" s="81">
        <v>468.81563005454757</v>
      </c>
      <c r="K382" s="81">
        <v>11.836901057790662</v>
      </c>
      <c r="L382" s="81">
        <v>13.049951096231547</v>
      </c>
      <c r="M382" s="81">
        <v>306.64281409169905</v>
      </c>
      <c r="N382" s="81">
        <v>232.64750167423801</v>
      </c>
      <c r="O382" s="81">
        <v>214.81655381096022</v>
      </c>
      <c r="P382" s="81">
        <v>132.06492088970438</v>
      </c>
      <c r="Q382" s="81">
        <v>14.106487338407147</v>
      </c>
      <c r="R382" s="81">
        <v>0</v>
      </c>
      <c r="S382" s="81">
        <v>25.824180305280773</v>
      </c>
      <c r="T382" s="82"/>
      <c r="U382" s="81">
        <v>73869067</v>
      </c>
      <c r="V382" s="81">
        <v>5413</v>
      </c>
      <c r="W382" s="81">
        <v>225</v>
      </c>
      <c r="X382" s="81">
        <v>74179</v>
      </c>
      <c r="Y382" s="81">
        <v>84991</v>
      </c>
      <c r="Z382" s="81">
        <v>126341</v>
      </c>
      <c r="AA382" s="81">
        <v>27181</v>
      </c>
      <c r="AB382" s="81">
        <v>199718</v>
      </c>
      <c r="AC382" s="81">
        <v>0</v>
      </c>
      <c r="AD382" s="81">
        <v>25.82418030528077</v>
      </c>
      <c r="AE382" s="82"/>
      <c r="AF382" s="81">
        <v>545233686.42716491</v>
      </c>
      <c r="AG382" s="81">
        <v>9408973.9239689428</v>
      </c>
      <c r="AH382" s="81">
        <v>2042607.65246599</v>
      </c>
      <c r="AI382" s="81">
        <v>489956454.48540658</v>
      </c>
      <c r="AJ382" s="81">
        <v>334389970.61830878</v>
      </c>
      <c r="AK382" s="81">
        <v>0</v>
      </c>
      <c r="AL382" s="81">
        <v>0</v>
      </c>
      <c r="AM382" s="81">
        <v>27391778.318395909</v>
      </c>
      <c r="AN382" s="81">
        <v>0</v>
      </c>
      <c r="AO382" s="81">
        <v>0</v>
      </c>
      <c r="AP382" s="82"/>
      <c r="AQ382" s="81">
        <v>5087</v>
      </c>
      <c r="AR382" s="81">
        <v>960</v>
      </c>
      <c r="AS382" s="81">
        <v>0</v>
      </c>
      <c r="AT382" s="81">
        <v>0</v>
      </c>
      <c r="AU382" s="81">
        <v>0</v>
      </c>
      <c r="AV382" s="81">
        <v>0</v>
      </c>
      <c r="AW382" s="81" t="s">
        <v>564</v>
      </c>
      <c r="AX382" s="82"/>
      <c r="AY382" s="81">
        <v>20770.2</v>
      </c>
      <c r="AZ382" s="81">
        <v>40867.199999999997</v>
      </c>
      <c r="BA382" s="81">
        <v>0</v>
      </c>
      <c r="BB382" s="81">
        <v>0</v>
      </c>
      <c r="BC382" s="81">
        <v>0</v>
      </c>
      <c r="BD382" s="81">
        <v>0</v>
      </c>
      <c r="BE382" s="81" t="s">
        <v>564</v>
      </c>
      <c r="BF382" s="82"/>
      <c r="BG382" s="81">
        <v>0</v>
      </c>
      <c r="BH382" s="81">
        <v>0</v>
      </c>
      <c r="BI382" s="81">
        <v>1744.597</v>
      </c>
      <c r="BJ382" s="81">
        <v>0</v>
      </c>
      <c r="BK382" s="81">
        <v>30.063000000000002</v>
      </c>
      <c r="BL382" s="81">
        <v>0</v>
      </c>
      <c r="BM382" s="82"/>
      <c r="BN382" s="81">
        <v>0</v>
      </c>
      <c r="BO382" s="81">
        <v>0</v>
      </c>
      <c r="BP382" s="81">
        <v>27</v>
      </c>
      <c r="BQ382" s="81">
        <v>0</v>
      </c>
      <c r="BR382" s="81">
        <v>7</v>
      </c>
      <c r="BS382" s="81">
        <v>0</v>
      </c>
      <c r="BT382"/>
      <c r="BU382" s="80">
        <v>857.15499999999997</v>
      </c>
      <c r="BV382" s="80">
        <v>783.57899999999995</v>
      </c>
      <c r="BW382" s="80">
        <v>130.542</v>
      </c>
      <c r="BX382" s="80">
        <v>2.0299999999999998</v>
      </c>
      <c r="BY382" s="80">
        <v>1.3540000000000001</v>
      </c>
      <c r="BZ382" s="80">
        <v>0</v>
      </c>
      <c r="CA382" s="80">
        <v>0</v>
      </c>
      <c r="CB382" s="80">
        <v>0</v>
      </c>
      <c r="CC382" s="80">
        <v>0</v>
      </c>
    </row>
    <row r="383" spans="1:81">
      <c r="A383" s="80" t="s">
        <v>2164</v>
      </c>
      <c r="B383" s="80">
        <v>303</v>
      </c>
      <c r="C383" s="80">
        <v>14</v>
      </c>
      <c r="D383" s="80">
        <v>18</v>
      </c>
      <c r="E383" s="80">
        <v>2017</v>
      </c>
      <c r="F383" s="80" t="s">
        <v>71</v>
      </c>
      <c r="G383" s="80" t="s">
        <v>2150</v>
      </c>
      <c r="H383" s="80" t="s">
        <v>2151</v>
      </c>
      <c r="I383" s="177"/>
      <c r="J383" s="81">
        <v>507.30705890930159</v>
      </c>
      <c r="K383" s="81">
        <v>12.32999005391553</v>
      </c>
      <c r="L383" s="81">
        <v>11.416925701072826</v>
      </c>
      <c r="M383" s="81">
        <v>295.77044990402908</v>
      </c>
      <c r="N383" s="81">
        <v>254.07619334392479</v>
      </c>
      <c r="O383" s="81">
        <v>212.1843290353618</v>
      </c>
      <c r="P383" s="81">
        <v>131.41179863383971</v>
      </c>
      <c r="Q383" s="81">
        <v>13.581722616712403</v>
      </c>
      <c r="R383" s="81">
        <v>0</v>
      </c>
      <c r="S383" s="81">
        <v>27.172041008900642</v>
      </c>
      <c r="T383" s="82"/>
      <c r="U383" s="81">
        <v>86886691</v>
      </c>
      <c r="V383" s="81">
        <v>5413</v>
      </c>
      <c r="W383" s="81">
        <v>225</v>
      </c>
      <c r="X383" s="81">
        <v>74179</v>
      </c>
      <c r="Y383" s="81">
        <v>85781</v>
      </c>
      <c r="Z383" s="81">
        <v>126863</v>
      </c>
      <c r="AA383" s="81">
        <v>27219</v>
      </c>
      <c r="AB383" s="81">
        <v>198852</v>
      </c>
      <c r="AC383" s="81">
        <v>0</v>
      </c>
      <c r="AD383" s="81">
        <v>27.172041008900639</v>
      </c>
      <c r="AE383" s="82"/>
      <c r="AF383" s="81">
        <v>604431600.11922956</v>
      </c>
      <c r="AG383" s="81">
        <v>9762833.5145449713</v>
      </c>
      <c r="AH383" s="81">
        <v>2441406.2939758268</v>
      </c>
      <c r="AI383" s="81">
        <v>491100717.07184178</v>
      </c>
      <c r="AJ383" s="81">
        <v>372992758.74680853</v>
      </c>
      <c r="AK383" s="81">
        <v>0</v>
      </c>
      <c r="AL383" s="81">
        <v>0</v>
      </c>
      <c r="AM383" s="81">
        <v>27315679.254348431</v>
      </c>
      <c r="AN383" s="81">
        <v>0</v>
      </c>
      <c r="AO383" s="81">
        <v>0</v>
      </c>
      <c r="AP383" s="82"/>
      <c r="AQ383" s="81">
        <v>5397</v>
      </c>
      <c r="AR383" s="81">
        <v>1068</v>
      </c>
      <c r="AS383" s="81">
        <v>0</v>
      </c>
      <c r="AT383" s="81">
        <v>0</v>
      </c>
      <c r="AU383" s="81">
        <v>0</v>
      </c>
      <c r="AV383" s="81">
        <v>0</v>
      </c>
      <c r="AW383" s="81" t="s">
        <v>564</v>
      </c>
      <c r="AX383" s="82"/>
      <c r="AY383" s="81">
        <v>22251.8</v>
      </c>
      <c r="AZ383" s="81">
        <v>48970.500000000007</v>
      </c>
      <c r="BA383" s="81">
        <v>0</v>
      </c>
      <c r="BB383" s="81">
        <v>0</v>
      </c>
      <c r="BC383" s="81">
        <v>0</v>
      </c>
      <c r="BD383" s="81">
        <v>0</v>
      </c>
      <c r="BE383" s="81" t="s">
        <v>564</v>
      </c>
      <c r="BF383" s="82"/>
      <c r="BG383" s="81">
        <v>0</v>
      </c>
      <c r="BH383" s="81">
        <v>0</v>
      </c>
      <c r="BI383" s="81">
        <v>1752.884</v>
      </c>
      <c r="BJ383" s="81">
        <v>0</v>
      </c>
      <c r="BK383" s="81">
        <v>27.08</v>
      </c>
      <c r="BL383" s="81">
        <v>0</v>
      </c>
      <c r="BM383" s="82"/>
      <c r="BN383" s="81">
        <v>0</v>
      </c>
      <c r="BO383" s="81">
        <v>0</v>
      </c>
      <c r="BP383" s="81">
        <v>27</v>
      </c>
      <c r="BQ383" s="81">
        <v>0</v>
      </c>
      <c r="BR383" s="81">
        <v>7</v>
      </c>
      <c r="BS383" s="81">
        <v>0</v>
      </c>
      <c r="BT383"/>
      <c r="BU383" s="80">
        <v>827.22900000000004</v>
      </c>
      <c r="BV383" s="80">
        <v>800.52499999999998</v>
      </c>
      <c r="BW383" s="80">
        <v>148.87200000000001</v>
      </c>
      <c r="BX383" s="80">
        <v>2.08</v>
      </c>
      <c r="BY383" s="80">
        <v>1.258</v>
      </c>
      <c r="BZ383" s="80">
        <v>0</v>
      </c>
      <c r="CA383" s="80">
        <v>0</v>
      </c>
      <c r="CB383" s="80">
        <v>0</v>
      </c>
      <c r="CC383" s="80">
        <v>0</v>
      </c>
    </row>
    <row r="384" spans="1:81">
      <c r="A384" s="80" t="s">
        <v>2165</v>
      </c>
      <c r="B384" s="80">
        <v>304</v>
      </c>
      <c r="C384" s="80">
        <v>15</v>
      </c>
      <c r="D384" s="80">
        <v>18</v>
      </c>
      <c r="E384" s="80">
        <v>2018</v>
      </c>
      <c r="F384" s="80" t="s">
        <v>93</v>
      </c>
      <c r="G384" s="80" t="s">
        <v>2150</v>
      </c>
      <c r="H384" s="80" t="s">
        <v>2151</v>
      </c>
      <c r="I384" s="177"/>
      <c r="J384" s="81">
        <v>511.69479245142429</v>
      </c>
      <c r="K384" s="81">
        <v>11.593321733286716</v>
      </c>
      <c r="L384" s="81">
        <v>10.695570406670003</v>
      </c>
      <c r="M384" s="81">
        <v>292.42046786522019</v>
      </c>
      <c r="N384" s="81">
        <v>241.2850303930596</v>
      </c>
      <c r="O384" s="81">
        <v>209.0512327848615</v>
      </c>
      <c r="P384" s="81">
        <v>130.20885187244653</v>
      </c>
      <c r="Q384" s="81">
        <v>12.532104682828647</v>
      </c>
      <c r="R384" s="81">
        <v>0</v>
      </c>
      <c r="S384" s="81">
        <v>28.920281858742108</v>
      </c>
      <c r="T384" s="82"/>
      <c r="U384" s="81">
        <v>93244087</v>
      </c>
      <c r="V384" s="81">
        <v>5413</v>
      </c>
      <c r="W384" s="81">
        <v>225</v>
      </c>
      <c r="X384" s="81">
        <v>74179</v>
      </c>
      <c r="Y384" s="81">
        <v>86455</v>
      </c>
      <c r="Z384" s="81">
        <v>127383</v>
      </c>
      <c r="AA384" s="81">
        <v>27241</v>
      </c>
      <c r="AB384" s="81">
        <v>197731</v>
      </c>
      <c r="AC384" s="81">
        <v>0</v>
      </c>
      <c r="AD384" s="81">
        <v>28.920281858742111</v>
      </c>
      <c r="AE384" s="82"/>
      <c r="AF384" s="81">
        <v>620663968.24113429</v>
      </c>
      <c r="AG384" s="81">
        <v>8816420.7816684656</v>
      </c>
      <c r="AH384" s="81">
        <v>2330142.3418558552</v>
      </c>
      <c r="AI384" s="81">
        <v>478566297.3699736</v>
      </c>
      <c r="AJ384" s="81">
        <v>372037814.87594032</v>
      </c>
      <c r="AK384" s="81">
        <v>0</v>
      </c>
      <c r="AL384" s="81">
        <v>0</v>
      </c>
      <c r="AM384" s="81">
        <v>27217891.772125039</v>
      </c>
      <c r="AN384" s="81">
        <v>0</v>
      </c>
      <c r="AO384" s="81">
        <v>0</v>
      </c>
      <c r="AP384" s="82"/>
      <c r="AQ384" s="81">
        <v>5766</v>
      </c>
      <c r="AR384" s="81">
        <v>1200</v>
      </c>
      <c r="AS384" s="81">
        <v>0</v>
      </c>
      <c r="AT384" s="81">
        <v>0</v>
      </c>
      <c r="AU384" s="81">
        <v>0</v>
      </c>
      <c r="AV384" s="81">
        <v>0</v>
      </c>
      <c r="AW384" s="81" t="s">
        <v>564</v>
      </c>
      <c r="AX384" s="82"/>
      <c r="AY384" s="81">
        <v>24040.19999999999</v>
      </c>
      <c r="AZ384" s="81">
        <v>58152.6</v>
      </c>
      <c r="BA384" s="81">
        <v>0</v>
      </c>
      <c r="BB384" s="81">
        <v>0</v>
      </c>
      <c r="BC384" s="81">
        <v>0</v>
      </c>
      <c r="BD384" s="81">
        <v>0</v>
      </c>
      <c r="BE384" s="81" t="s">
        <v>564</v>
      </c>
      <c r="BF384" s="82"/>
      <c r="BG384" s="81">
        <v>0</v>
      </c>
      <c r="BH384" s="81">
        <v>0</v>
      </c>
      <c r="BI384" s="81">
        <v>1618.0619999999999</v>
      </c>
      <c r="BJ384" s="81">
        <v>0</v>
      </c>
      <c r="BK384" s="81">
        <v>26.66</v>
      </c>
      <c r="BL384" s="81">
        <v>0</v>
      </c>
      <c r="BM384" s="82"/>
      <c r="BN384" s="81">
        <v>0</v>
      </c>
      <c r="BO384" s="81">
        <v>0</v>
      </c>
      <c r="BP384" s="81">
        <v>26</v>
      </c>
      <c r="BQ384" s="81">
        <v>0</v>
      </c>
      <c r="BR384" s="81">
        <v>6</v>
      </c>
      <c r="BS384" s="81">
        <v>0</v>
      </c>
      <c r="BT384"/>
      <c r="BU384" s="80">
        <v>749.48099999999999</v>
      </c>
      <c r="BV384" s="80">
        <v>739.61</v>
      </c>
      <c r="BW384" s="80">
        <v>152.68600000000001</v>
      </c>
      <c r="BX384" s="80">
        <v>1.8620000000000001</v>
      </c>
      <c r="BY384" s="80">
        <v>1.083</v>
      </c>
      <c r="BZ384" s="80">
        <v>0</v>
      </c>
      <c r="CA384" s="80">
        <v>0</v>
      </c>
      <c r="CB384" s="80">
        <v>0</v>
      </c>
      <c r="CC384" s="80">
        <v>0</v>
      </c>
    </row>
    <row r="385" spans="1:81">
      <c r="A385" s="80" t="s">
        <v>2166</v>
      </c>
      <c r="B385" s="80">
        <v>305</v>
      </c>
      <c r="C385" s="80">
        <v>16</v>
      </c>
      <c r="D385" s="80">
        <v>18</v>
      </c>
      <c r="E385" s="80">
        <v>2019</v>
      </c>
      <c r="F385" s="80" t="s">
        <v>73</v>
      </c>
      <c r="G385" s="80" t="s">
        <v>2150</v>
      </c>
      <c r="H385" s="80" t="s">
        <v>2151</v>
      </c>
      <c r="I385" s="177"/>
      <c r="J385" s="81">
        <v>504.49127444817907</v>
      </c>
      <c r="K385" s="81">
        <v>10.2350053240904</v>
      </c>
      <c r="L385" s="81">
        <v>10.785606347831088</v>
      </c>
      <c r="M385" s="81">
        <v>276.87920275003654</v>
      </c>
      <c r="N385" s="81">
        <v>211.59811213083111</v>
      </c>
      <c r="O385" s="81">
        <v>203.63266237577415</v>
      </c>
      <c r="P385" s="81">
        <v>129.83265002359371</v>
      </c>
      <c r="Q385" s="81">
        <v>12.1460794113195</v>
      </c>
      <c r="R385" s="81">
        <v>0</v>
      </c>
      <c r="S385" s="81">
        <v>30.16546681933578</v>
      </c>
      <c r="T385" s="82"/>
      <c r="U385" s="81">
        <v>96078988</v>
      </c>
      <c r="V385" s="81">
        <v>5413</v>
      </c>
      <c r="W385" s="81">
        <v>225</v>
      </c>
      <c r="X385" s="81">
        <v>74179</v>
      </c>
      <c r="Y385" s="81">
        <v>87214</v>
      </c>
      <c r="Z385" s="81">
        <v>127488</v>
      </c>
      <c r="AA385" s="81">
        <v>26959</v>
      </c>
      <c r="AB385" s="81">
        <v>196829</v>
      </c>
      <c r="AC385" s="81">
        <v>0</v>
      </c>
      <c r="AD385" s="81">
        <v>30.16546681933578</v>
      </c>
      <c r="AE385" s="82"/>
      <c r="AF385" s="81">
        <v>625554376.94879568</v>
      </c>
      <c r="AG385" s="81">
        <v>8233047.6550597884</v>
      </c>
      <c r="AH385" s="81">
        <v>2470677.1580465459</v>
      </c>
      <c r="AI385" s="81">
        <v>472031683.02470863</v>
      </c>
      <c r="AJ385" s="81">
        <v>327751381.23891175</v>
      </c>
      <c r="AK385" s="81">
        <v>0</v>
      </c>
      <c r="AL385" s="81">
        <v>0</v>
      </c>
      <c r="AM385" s="81">
        <v>26806628.072081313</v>
      </c>
      <c r="AN385" s="81">
        <v>0</v>
      </c>
      <c r="AO385" s="81">
        <v>0</v>
      </c>
      <c r="AP385" s="82"/>
      <c r="AQ385" s="81">
        <v>6085</v>
      </c>
      <c r="AR385" s="81">
        <v>1312</v>
      </c>
      <c r="AS385" s="81">
        <v>0</v>
      </c>
      <c r="AT385" s="81">
        <v>0</v>
      </c>
      <c r="AU385" s="81">
        <v>0</v>
      </c>
      <c r="AV385" s="81">
        <v>0</v>
      </c>
      <c r="AW385" s="81" t="s">
        <v>564</v>
      </c>
      <c r="AX385" s="82"/>
      <c r="AY385" s="81">
        <v>25592.199999999961</v>
      </c>
      <c r="AZ385" s="81">
        <v>65373.500000000029</v>
      </c>
      <c r="BA385" s="81">
        <v>0</v>
      </c>
      <c r="BB385" s="81">
        <v>0</v>
      </c>
      <c r="BC385" s="81">
        <v>0</v>
      </c>
      <c r="BD385" s="81">
        <v>0</v>
      </c>
      <c r="BE385" s="81" t="s">
        <v>564</v>
      </c>
      <c r="BF385" s="82"/>
      <c r="BG385" s="81">
        <v>0</v>
      </c>
      <c r="BH385" s="81">
        <v>0</v>
      </c>
      <c r="BI385" s="81">
        <v>1739.221</v>
      </c>
      <c r="BJ385" s="81">
        <v>0</v>
      </c>
      <c r="BK385" s="81">
        <v>23.893000000000001</v>
      </c>
      <c r="BL385" s="81">
        <v>0</v>
      </c>
      <c r="BM385" s="82"/>
      <c r="BN385" s="81">
        <v>0</v>
      </c>
      <c r="BO385" s="81">
        <v>0</v>
      </c>
      <c r="BP385" s="81">
        <v>27</v>
      </c>
      <c r="BQ385" s="81">
        <v>0</v>
      </c>
      <c r="BR385" s="81">
        <v>5</v>
      </c>
      <c r="BS385" s="81">
        <v>0</v>
      </c>
      <c r="BT385"/>
      <c r="BU385" s="80">
        <v>785.85400000000004</v>
      </c>
      <c r="BV385" s="80">
        <v>818.45100000000002</v>
      </c>
      <c r="BW385" s="80">
        <v>155.452</v>
      </c>
      <c r="BX385" s="80">
        <v>2.1219999999999999</v>
      </c>
      <c r="BY385" s="80">
        <v>1.2350000000000001</v>
      </c>
      <c r="BZ385" s="80">
        <v>0</v>
      </c>
      <c r="CA385" s="80">
        <v>0</v>
      </c>
      <c r="CB385" s="80">
        <v>0</v>
      </c>
      <c r="CC385" s="80">
        <v>0</v>
      </c>
    </row>
    <row r="386" spans="1:81">
      <c r="A386" s="80" t="s">
        <v>2167</v>
      </c>
      <c r="B386" s="80">
        <v>306</v>
      </c>
      <c r="C386" s="80">
        <v>17</v>
      </c>
      <c r="D386" s="80">
        <v>18</v>
      </c>
      <c r="E386" s="80">
        <v>2020</v>
      </c>
      <c r="F386" s="80" t="s">
        <v>218</v>
      </c>
      <c r="G386" s="174" t="s">
        <v>2150</v>
      </c>
      <c r="H386" s="80" t="s">
        <v>2151</v>
      </c>
      <c r="I386" s="177"/>
      <c r="J386" s="81">
        <v>510.15395988703023</v>
      </c>
      <c r="K386" s="81">
        <v>10.595062508183219</v>
      </c>
      <c r="L386" s="81">
        <v>12.793746765407183</v>
      </c>
      <c r="M386" s="81">
        <v>249.2293739314714</v>
      </c>
      <c r="N386" s="81">
        <v>221.80419086138039</v>
      </c>
      <c r="O386" s="81">
        <v>178.31726450145098</v>
      </c>
      <c r="P386" s="81">
        <v>120.88548613536828</v>
      </c>
      <c r="Q386" s="81">
        <v>11.52199325531002</v>
      </c>
      <c r="R386" s="81">
        <v>0</v>
      </c>
      <c r="S386" s="81">
        <v>26.847758565173081</v>
      </c>
      <c r="T386" s="82"/>
      <c r="U386" s="81">
        <v>91333299</v>
      </c>
      <c r="V386" s="81">
        <v>5116</v>
      </c>
      <c r="W386" s="81">
        <v>272</v>
      </c>
      <c r="X386" s="81">
        <v>73695</v>
      </c>
      <c r="Y386" s="81">
        <v>87789</v>
      </c>
      <c r="Z386" s="81">
        <v>127421</v>
      </c>
      <c r="AA386" s="81">
        <v>27272</v>
      </c>
      <c r="AB386" s="81">
        <v>195410</v>
      </c>
      <c r="AC386" s="81">
        <v>0</v>
      </c>
      <c r="AD386" s="81">
        <v>26.847758565173081</v>
      </c>
      <c r="AE386" s="82"/>
      <c r="AF386" s="81">
        <v>640106199.26692581</v>
      </c>
      <c r="AG386" s="81">
        <v>8080653.9568170803</v>
      </c>
      <c r="AH386" s="81">
        <v>3017129.6040868396</v>
      </c>
      <c r="AI386" s="81">
        <v>425530083.00784957</v>
      </c>
      <c r="AJ386" s="81">
        <v>356063631.19914365</v>
      </c>
      <c r="AK386" s="81"/>
      <c r="AL386" s="81"/>
      <c r="AM386" s="81">
        <v>25503176.050381698</v>
      </c>
      <c r="AN386" s="81"/>
      <c r="AO386" s="81"/>
      <c r="AP386" s="82"/>
      <c r="AQ386" s="81">
        <v>6369</v>
      </c>
      <c r="AR386" s="81">
        <v>1368</v>
      </c>
      <c r="AS386" s="81">
        <v>0</v>
      </c>
      <c r="AT386" s="81">
        <v>0</v>
      </c>
      <c r="AU386" s="81">
        <v>0</v>
      </c>
      <c r="AV386" s="81">
        <v>0</v>
      </c>
      <c r="AW386" s="81">
        <v>0</v>
      </c>
      <c r="AX386" s="82"/>
      <c r="AY386" s="81">
        <v>27101.799999999919</v>
      </c>
      <c r="AZ386" s="81">
        <v>74821.999999999898</v>
      </c>
      <c r="BA386" s="81">
        <v>0</v>
      </c>
      <c r="BB386" s="81">
        <v>0</v>
      </c>
      <c r="BC386" s="81">
        <v>0</v>
      </c>
      <c r="BD386" s="81">
        <v>0</v>
      </c>
      <c r="BE386" s="81">
        <v>0</v>
      </c>
      <c r="BF386" s="82"/>
      <c r="BG386" s="81">
        <v>0</v>
      </c>
      <c r="BH386" s="81">
        <v>0</v>
      </c>
      <c r="BI386" s="81">
        <v>1621.5350000000001</v>
      </c>
      <c r="BJ386" s="81">
        <v>0</v>
      </c>
      <c r="BK386" s="81">
        <v>23.522000000000002</v>
      </c>
      <c r="BL386" s="81">
        <v>0</v>
      </c>
      <c r="BM386" s="82"/>
      <c r="BN386" s="81">
        <v>0</v>
      </c>
      <c r="BO386" s="81">
        <v>0</v>
      </c>
      <c r="BP386" s="81">
        <v>26</v>
      </c>
      <c r="BQ386" s="81">
        <v>0</v>
      </c>
      <c r="BR386" s="81">
        <v>5</v>
      </c>
      <c r="BS386" s="81">
        <v>0</v>
      </c>
      <c r="BT386"/>
      <c r="BU386" s="80">
        <v>701.75099999999998</v>
      </c>
      <c r="BV386" s="80">
        <v>782.66099999999994</v>
      </c>
      <c r="BW386" s="80">
        <v>157.11500000000001</v>
      </c>
      <c r="BX386" s="80">
        <v>2.3069999999999999</v>
      </c>
      <c r="BY386" s="80">
        <v>1.2230000000000001</v>
      </c>
      <c r="BZ386" s="80">
        <v>0</v>
      </c>
      <c r="CA386" s="80">
        <v>0</v>
      </c>
      <c r="CB386" s="80">
        <v>0</v>
      </c>
      <c r="CC386" s="80">
        <v>0</v>
      </c>
    </row>
    <row r="387" spans="1:81">
      <c r="A387" s="80" t="s">
        <v>2168</v>
      </c>
      <c r="B387" s="80">
        <v>306</v>
      </c>
      <c r="C387" s="80">
        <v>18</v>
      </c>
      <c r="D387" s="80">
        <v>18</v>
      </c>
      <c r="E387" s="80">
        <v>2021</v>
      </c>
      <c r="F387" s="80" t="s">
        <v>75</v>
      </c>
      <c r="G387" s="174" t="s">
        <v>2150</v>
      </c>
      <c r="H387" s="80" t="s">
        <v>2151</v>
      </c>
      <c r="I387" s="177"/>
      <c r="J387" s="81">
        <v>397.63114005028689</v>
      </c>
      <c r="K387" s="81">
        <v>11.79697729304651</v>
      </c>
      <c r="L387" s="81">
        <v>11.763071765609032</v>
      </c>
      <c r="M387" s="81">
        <v>280.9980345397625</v>
      </c>
      <c r="N387" s="81">
        <v>207.98279801001999</v>
      </c>
      <c r="O387" s="81">
        <v>173.20772861192836</v>
      </c>
      <c r="P387" s="81">
        <v>124.00919922911054</v>
      </c>
      <c r="Q387" s="81">
        <v>11.565389982232295</v>
      </c>
      <c r="R387" s="81">
        <v>0</v>
      </c>
      <c r="S387" s="81">
        <v>31.3312182406444</v>
      </c>
      <c r="T387" s="82"/>
      <c r="U387" s="81">
        <v>82240687</v>
      </c>
      <c r="V387" s="81">
        <v>5116</v>
      </c>
      <c r="W387" s="81">
        <v>272</v>
      </c>
      <c r="X387" s="81">
        <v>73695</v>
      </c>
      <c r="Y387" s="81">
        <v>88072</v>
      </c>
      <c r="Z387" s="81">
        <v>127444</v>
      </c>
      <c r="AA387" s="81">
        <v>27283</v>
      </c>
      <c r="AB387" s="81">
        <v>193820</v>
      </c>
      <c r="AC387" s="81">
        <v>0</v>
      </c>
      <c r="AD387" s="81">
        <v>31.3312182406444</v>
      </c>
      <c r="AE387" s="82"/>
      <c r="AF387" s="81">
        <v>502518664.53271574</v>
      </c>
      <c r="AG387" s="81">
        <v>9095677.7136129085</v>
      </c>
      <c r="AH387" s="81">
        <v>2656802.518340752</v>
      </c>
      <c r="AI387" s="81">
        <v>474045916.79420757</v>
      </c>
      <c r="AJ387" s="81">
        <v>311101460.33797377</v>
      </c>
      <c r="AK387" s="81">
        <v>0</v>
      </c>
      <c r="AL387" s="81">
        <v>0</v>
      </c>
      <c r="AM387" s="81">
        <v>25441566.734908365</v>
      </c>
      <c r="AN387" s="81">
        <v>0</v>
      </c>
      <c r="AO387" s="81">
        <v>0</v>
      </c>
      <c r="AP387" s="82"/>
      <c r="AQ387" s="81">
        <v>6744</v>
      </c>
      <c r="AR387" s="81">
        <v>1399</v>
      </c>
      <c r="AS387" s="81">
        <v>0</v>
      </c>
      <c r="AT387" s="81">
        <v>0</v>
      </c>
      <c r="AU387" s="81">
        <v>0</v>
      </c>
      <c r="AV387" s="81">
        <v>0</v>
      </c>
      <c r="AW387" s="81"/>
      <c r="AX387" s="82"/>
      <c r="AY387" s="81">
        <v>29162.70000000003</v>
      </c>
      <c r="AZ387" s="81">
        <v>78702.499999999884</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2169</v>
      </c>
      <c r="B388" s="80">
        <v>306</v>
      </c>
      <c r="C388" s="80">
        <v>19</v>
      </c>
      <c r="D388" s="80">
        <v>18</v>
      </c>
      <c r="E388" s="80">
        <v>2022</v>
      </c>
      <c r="F388" s="80" t="s">
        <v>568</v>
      </c>
      <c r="G388" s="80" t="s">
        <v>2150</v>
      </c>
      <c r="H388" s="80" t="s">
        <v>2151</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7132</v>
      </c>
      <c r="AR388" s="81">
        <v>1416</v>
      </c>
      <c r="AS388" s="81">
        <v>0</v>
      </c>
      <c r="AT388" s="81">
        <v>0</v>
      </c>
      <c r="AU388" s="81">
        <v>0</v>
      </c>
      <c r="AV388" s="81">
        <v>0</v>
      </c>
      <c r="AW388" s="81"/>
      <c r="AX388" s="82"/>
      <c r="AY388" s="81">
        <v>31341.000000000146</v>
      </c>
      <c r="AZ388" s="81">
        <v>82764.499999999898</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2170</v>
      </c>
      <c r="B389" s="80">
        <v>477</v>
      </c>
      <c r="C389" s="80">
        <v>1</v>
      </c>
      <c r="D389" s="80">
        <v>29</v>
      </c>
      <c r="E389" s="80">
        <v>1990</v>
      </c>
      <c r="F389" s="80" t="s">
        <v>562</v>
      </c>
      <c r="G389" s="80" t="s">
        <v>2171</v>
      </c>
      <c r="H389" s="80" t="s">
        <v>2172</v>
      </c>
      <c r="I389" s="177"/>
      <c r="J389" s="81">
        <v>2659.1002392559676</v>
      </c>
      <c r="K389" s="81">
        <v>16.096296553083683</v>
      </c>
      <c r="L389" s="81">
        <v>27.382380700167317</v>
      </c>
      <c r="M389" s="81">
        <v>106.11582611661842</v>
      </c>
      <c r="N389" s="81">
        <v>148.49058489813766</v>
      </c>
      <c r="O389" s="81">
        <v>104.37096891034506</v>
      </c>
      <c r="P389" s="81">
        <v>131.79381365895807</v>
      </c>
      <c r="Q389" s="81">
        <v>8.7510914848215915</v>
      </c>
      <c r="R389" s="81">
        <v>18.688968601507408</v>
      </c>
      <c r="S389" s="81">
        <v>8.3328765363193167</v>
      </c>
      <c r="T389" s="82"/>
      <c r="U389" s="81">
        <v>63241279</v>
      </c>
      <c r="V389" s="81">
        <v>4952</v>
      </c>
      <c r="W389" s="81">
        <v>298</v>
      </c>
      <c r="X389" s="81">
        <v>33166</v>
      </c>
      <c r="Y389" s="81">
        <v>45787</v>
      </c>
      <c r="Z389" s="81">
        <v>42929</v>
      </c>
      <c r="AA389" s="81">
        <v>32001</v>
      </c>
      <c r="AB389" s="81">
        <v>142088</v>
      </c>
      <c r="AC389" s="81">
        <v>3236963</v>
      </c>
      <c r="AD389" s="81">
        <v>8.3328765363193167</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2173</v>
      </c>
      <c r="B390" s="80">
        <v>478</v>
      </c>
      <c r="C390" s="80">
        <v>2</v>
      </c>
      <c r="D390" s="80">
        <v>29</v>
      </c>
      <c r="E390" s="80">
        <v>2005</v>
      </c>
      <c r="F390" s="80" t="s">
        <v>565</v>
      </c>
      <c r="G390" s="80" t="s">
        <v>2171</v>
      </c>
      <c r="H390" s="80" t="s">
        <v>2172</v>
      </c>
      <c r="I390" s="177"/>
      <c r="J390" s="81">
        <v>4298.2760782890173</v>
      </c>
      <c r="K390" s="81">
        <v>14.47873301904761</v>
      </c>
      <c r="L390" s="81">
        <v>28.113666335180202</v>
      </c>
      <c r="M390" s="81">
        <v>311.81360485753561</v>
      </c>
      <c r="N390" s="81">
        <v>294.46306881616499</v>
      </c>
      <c r="O390" s="81">
        <v>201.1740103858389</v>
      </c>
      <c r="P390" s="81">
        <v>145.27808874710865</v>
      </c>
      <c r="Q390" s="81">
        <v>10.342906051585674</v>
      </c>
      <c r="R390" s="81">
        <v>14.707037162722875</v>
      </c>
      <c r="S390" s="81">
        <v>14.27947722124428</v>
      </c>
      <c r="T390" s="82"/>
      <c r="U390" s="81">
        <v>99871222</v>
      </c>
      <c r="V390" s="81">
        <v>4855</v>
      </c>
      <c r="W390" s="81">
        <v>260</v>
      </c>
      <c r="X390" s="81">
        <v>43547</v>
      </c>
      <c r="Y390" s="81">
        <v>70898</v>
      </c>
      <c r="Z390" s="81">
        <v>95752</v>
      </c>
      <c r="AA390" s="81">
        <v>28890</v>
      </c>
      <c r="AB390" s="81">
        <v>175557</v>
      </c>
      <c r="AC390" s="81">
        <v>2600635</v>
      </c>
      <c r="AD390" s="81">
        <v>14.27947722124428</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2174</v>
      </c>
      <c r="B391" s="80">
        <v>479</v>
      </c>
      <c r="C391" s="80">
        <v>3</v>
      </c>
      <c r="D391" s="80">
        <v>29</v>
      </c>
      <c r="E391" s="80">
        <v>2006</v>
      </c>
      <c r="F391" s="80" t="s">
        <v>566</v>
      </c>
      <c r="G391" s="80" t="s">
        <v>2171</v>
      </c>
      <c r="H391" s="80" t="s">
        <v>2172</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2175</v>
      </c>
      <c r="B392" s="80">
        <v>480</v>
      </c>
      <c r="C392" s="80">
        <v>4</v>
      </c>
      <c r="D392" s="80">
        <v>29</v>
      </c>
      <c r="E392" s="80">
        <v>2007</v>
      </c>
      <c r="F392" s="80" t="s">
        <v>567</v>
      </c>
      <c r="G392" s="80" t="s">
        <v>2171</v>
      </c>
      <c r="H392" s="80" t="s">
        <v>2172</v>
      </c>
      <c r="I392" s="177"/>
      <c r="J392" s="81">
        <v>5092.7093990891644</v>
      </c>
      <c r="K392" s="81">
        <v>12.829107140085423</v>
      </c>
      <c r="L392" s="81">
        <v>20.096416841380407</v>
      </c>
      <c r="M392" s="81">
        <v>369.61656368627519</v>
      </c>
      <c r="N392" s="81">
        <v>287.61507638194331</v>
      </c>
      <c r="O392" s="81">
        <v>200.05405110446057</v>
      </c>
      <c r="P392" s="81">
        <v>145.86721278772706</v>
      </c>
      <c r="Q392" s="81">
        <v>11.043477087791521</v>
      </c>
      <c r="R392" s="81">
        <v>11.25998586586176</v>
      </c>
      <c r="S392" s="81">
        <v>16.456371075782275</v>
      </c>
      <c r="T392" s="82"/>
      <c r="U392" s="81">
        <v>143797235</v>
      </c>
      <c r="V392" s="81">
        <v>4331</v>
      </c>
      <c r="W392" s="81">
        <v>349</v>
      </c>
      <c r="X392" s="81">
        <v>59204</v>
      </c>
      <c r="Y392" s="81">
        <v>72903</v>
      </c>
      <c r="Z392" s="81">
        <v>98985</v>
      </c>
      <c r="AA392" s="81">
        <v>28565</v>
      </c>
      <c r="AB392" s="81">
        <v>177535</v>
      </c>
      <c r="AC392" s="81">
        <v>2048225</v>
      </c>
      <c r="AD392" s="81">
        <v>16.456371075782275</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2176</v>
      </c>
      <c r="B393" s="80">
        <v>481</v>
      </c>
      <c r="C393" s="80">
        <v>5</v>
      </c>
      <c r="D393" s="80">
        <v>29</v>
      </c>
      <c r="E393" s="80">
        <v>2008</v>
      </c>
      <c r="F393" s="80" t="s">
        <v>84</v>
      </c>
      <c r="G393" s="80" t="s">
        <v>2171</v>
      </c>
      <c r="H393" s="80" t="s">
        <v>2172</v>
      </c>
      <c r="I393" s="177"/>
      <c r="J393" s="81">
        <v>4158.7941636893274</v>
      </c>
      <c r="K393" s="81">
        <v>9.6629338125020947</v>
      </c>
      <c r="L393" s="81">
        <v>17.790629234815654</v>
      </c>
      <c r="M393" s="81">
        <v>373.01936039831355</v>
      </c>
      <c r="N393" s="81">
        <v>312.48186579474486</v>
      </c>
      <c r="O393" s="81">
        <v>195.22897363901521</v>
      </c>
      <c r="P393" s="81">
        <v>142.2274112041699</v>
      </c>
      <c r="Q393" s="81">
        <v>10.863840981195871</v>
      </c>
      <c r="R393" s="81">
        <v>13.23471729600503</v>
      </c>
      <c r="S393" s="81">
        <v>21.030096859501146</v>
      </c>
      <c r="T393" s="82"/>
      <c r="U393" s="81">
        <v>133436864</v>
      </c>
      <c r="V393" s="81">
        <v>4331</v>
      </c>
      <c r="W393" s="81">
        <v>349</v>
      </c>
      <c r="X393" s="81">
        <v>59204</v>
      </c>
      <c r="Y393" s="81">
        <v>73162</v>
      </c>
      <c r="Z393" s="81">
        <v>99988</v>
      </c>
      <c r="AA393" s="81">
        <v>27884</v>
      </c>
      <c r="AB393" s="81">
        <v>177517</v>
      </c>
      <c r="AC393" s="81">
        <v>2499856</v>
      </c>
      <c r="AD393" s="81">
        <v>21.030096859501146</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2177</v>
      </c>
      <c r="B394" s="80">
        <v>482</v>
      </c>
      <c r="C394" s="80">
        <v>6</v>
      </c>
      <c r="D394" s="80">
        <v>29</v>
      </c>
      <c r="E394" s="80">
        <v>2009</v>
      </c>
      <c r="F394" s="80" t="s">
        <v>85</v>
      </c>
      <c r="G394" s="80" t="s">
        <v>2171</v>
      </c>
      <c r="H394" s="80" t="s">
        <v>2172</v>
      </c>
      <c r="I394" s="177"/>
      <c r="J394" s="81">
        <v>3921.5678083623629</v>
      </c>
      <c r="K394" s="81">
        <v>12.496500481752248</v>
      </c>
      <c r="L394" s="81">
        <v>27.067999370442141</v>
      </c>
      <c r="M394" s="81">
        <v>350.7003958218653</v>
      </c>
      <c r="N394" s="81">
        <v>287.5176135808353</v>
      </c>
      <c r="O394" s="81">
        <v>200.14463234402237</v>
      </c>
      <c r="P394" s="81">
        <v>136.27483526017846</v>
      </c>
      <c r="Q394" s="81">
        <v>10.371952499924607</v>
      </c>
      <c r="R394" s="81">
        <v>13.252647672242979</v>
      </c>
      <c r="S394" s="81">
        <v>12.516697202824327</v>
      </c>
      <c r="T394" s="82"/>
      <c r="U394" s="81">
        <v>104097254</v>
      </c>
      <c r="V394" s="81">
        <v>4559</v>
      </c>
      <c r="W394" s="81">
        <v>724</v>
      </c>
      <c r="X394" s="81">
        <v>63998</v>
      </c>
      <c r="Y394" s="81">
        <v>73672</v>
      </c>
      <c r="Z394" s="81">
        <v>101178</v>
      </c>
      <c r="AA394" s="81">
        <v>27428</v>
      </c>
      <c r="AB394" s="81">
        <v>177912</v>
      </c>
      <c r="AC394" s="81">
        <v>2442114</v>
      </c>
      <c r="AD394" s="81">
        <v>12.516697202824327</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827.75</v>
      </c>
      <c r="BJ394" s="81">
        <v>0</v>
      </c>
      <c r="BK394" s="81">
        <v>102.93300000000001</v>
      </c>
      <c r="BL394" s="81">
        <v>0</v>
      </c>
      <c r="BM394" s="82"/>
      <c r="BN394" s="81">
        <v>0</v>
      </c>
      <c r="BO394" s="81">
        <v>0</v>
      </c>
      <c r="BP394" s="81">
        <v>18</v>
      </c>
      <c r="BQ394" s="81">
        <v>0</v>
      </c>
      <c r="BR394" s="81">
        <v>8</v>
      </c>
      <c r="BS394" s="81">
        <v>0</v>
      </c>
      <c r="BT394"/>
      <c r="BU394" s="80"/>
      <c r="BV394" s="80"/>
      <c r="BW394" s="80"/>
      <c r="BX394" s="80"/>
      <c r="BY394" s="80"/>
      <c r="BZ394" s="80"/>
      <c r="CA394" s="80"/>
      <c r="CB394" s="80"/>
      <c r="CC394" s="80"/>
    </row>
    <row r="395" spans="1:81">
      <c r="A395" s="80" t="s">
        <v>2178</v>
      </c>
      <c r="B395" s="80">
        <v>483</v>
      </c>
      <c r="C395" s="80">
        <v>7</v>
      </c>
      <c r="D395" s="80">
        <v>29</v>
      </c>
      <c r="E395" s="80">
        <v>2010</v>
      </c>
      <c r="F395" s="80" t="s">
        <v>86</v>
      </c>
      <c r="G395" s="80" t="s">
        <v>2171</v>
      </c>
      <c r="H395" s="80" t="s">
        <v>2172</v>
      </c>
      <c r="I395" s="177"/>
      <c r="J395" s="81">
        <v>4107.9331315695608</v>
      </c>
      <c r="K395" s="81">
        <v>10.875756524354319</v>
      </c>
      <c r="L395" s="81">
        <v>26.72216147543627</v>
      </c>
      <c r="M395" s="81">
        <v>400.31900621144246</v>
      </c>
      <c r="N395" s="81">
        <v>368.88933476642438</v>
      </c>
      <c r="O395" s="81">
        <v>201.65848594104813</v>
      </c>
      <c r="P395" s="81">
        <v>137.42126099982917</v>
      </c>
      <c r="Q395" s="81">
        <v>10.869476048977598</v>
      </c>
      <c r="R395" s="81">
        <v>13.508837960993828</v>
      </c>
      <c r="S395" s="81">
        <v>18.627687708427974</v>
      </c>
      <c r="T395" s="82"/>
      <c r="U395" s="81">
        <v>109775122</v>
      </c>
      <c r="V395" s="81">
        <v>4559</v>
      </c>
      <c r="W395" s="81">
        <v>724</v>
      </c>
      <c r="X395" s="81">
        <v>63998</v>
      </c>
      <c r="Y395" s="81">
        <v>74508</v>
      </c>
      <c r="Z395" s="81">
        <v>102417</v>
      </c>
      <c r="AA395" s="81">
        <v>26968</v>
      </c>
      <c r="AB395" s="81">
        <v>178653</v>
      </c>
      <c r="AC395" s="81">
        <v>2359029</v>
      </c>
      <c r="AD395" s="81">
        <v>18.627687708427974</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777.33299999999997</v>
      </c>
      <c r="BJ395" s="81">
        <v>0</v>
      </c>
      <c r="BK395" s="81">
        <v>92.728999999999985</v>
      </c>
      <c r="BL395" s="81">
        <v>0</v>
      </c>
      <c r="BM395" s="82"/>
      <c r="BN395" s="81">
        <v>0</v>
      </c>
      <c r="BO395" s="81">
        <v>0</v>
      </c>
      <c r="BP395" s="81">
        <v>19</v>
      </c>
      <c r="BQ395" s="81">
        <v>0</v>
      </c>
      <c r="BR395" s="81">
        <v>8</v>
      </c>
      <c r="BS395" s="81">
        <v>0</v>
      </c>
      <c r="BT395"/>
      <c r="BU395" s="80">
        <v>660.36199999999997</v>
      </c>
      <c r="BV395" s="80">
        <v>0</v>
      </c>
      <c r="BW395" s="80">
        <v>0</v>
      </c>
      <c r="BX395" s="80">
        <v>5.7</v>
      </c>
      <c r="BY395" s="80">
        <v>0</v>
      </c>
      <c r="BZ395" s="80">
        <v>14</v>
      </c>
      <c r="CA395" s="80">
        <v>160</v>
      </c>
      <c r="CB395" s="80">
        <v>30</v>
      </c>
      <c r="CC395" s="80">
        <v>0</v>
      </c>
    </row>
    <row r="396" spans="1:81">
      <c r="A396" s="80" t="s">
        <v>2179</v>
      </c>
      <c r="B396" s="80">
        <v>484</v>
      </c>
      <c r="C396" s="80">
        <v>8</v>
      </c>
      <c r="D396" s="80">
        <v>29</v>
      </c>
      <c r="E396" s="80">
        <v>2011</v>
      </c>
      <c r="F396" s="80" t="s">
        <v>87</v>
      </c>
      <c r="G396" s="80" t="s">
        <v>2171</v>
      </c>
      <c r="H396" s="80" t="s">
        <v>2172</v>
      </c>
      <c r="I396" s="177"/>
      <c r="J396" s="81">
        <v>3716.268761895818</v>
      </c>
      <c r="K396" s="81">
        <v>12.294935482504219</v>
      </c>
      <c r="L396" s="81">
        <v>29.111776563643151</v>
      </c>
      <c r="M396" s="81">
        <v>375.02828859321176</v>
      </c>
      <c r="N396" s="81">
        <v>339.83407441931593</v>
      </c>
      <c r="O396" s="81">
        <v>200.7893327462173</v>
      </c>
      <c r="P396" s="81">
        <v>132.72257816433586</v>
      </c>
      <c r="Q396" s="81">
        <v>12.548023216502971</v>
      </c>
      <c r="R396" s="81">
        <v>6.5685248906196376</v>
      </c>
      <c r="S396" s="81">
        <v>13.757372825736972</v>
      </c>
      <c r="T396" s="82"/>
      <c r="U396" s="81">
        <v>102458976</v>
      </c>
      <c r="V396" s="81">
        <v>4559</v>
      </c>
      <c r="W396" s="81">
        <v>724</v>
      </c>
      <c r="X396" s="81">
        <v>63998</v>
      </c>
      <c r="Y396" s="81">
        <v>74937</v>
      </c>
      <c r="Z396" s="81">
        <v>104191</v>
      </c>
      <c r="AA396" s="81">
        <v>26821</v>
      </c>
      <c r="AB396" s="81">
        <v>178802</v>
      </c>
      <c r="AC396" s="81">
        <v>1145155</v>
      </c>
      <c r="AD396" s="81">
        <v>13.757372825736972</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4.8280000000000003</v>
      </c>
      <c r="BI396" s="81">
        <v>804.08399999999995</v>
      </c>
      <c r="BJ396" s="81">
        <v>0</v>
      </c>
      <c r="BK396" s="81">
        <v>141.90799999999999</v>
      </c>
      <c r="BL396" s="81">
        <v>0</v>
      </c>
      <c r="BM396" s="82"/>
      <c r="BN396" s="81">
        <v>0</v>
      </c>
      <c r="BO396" s="81">
        <v>1</v>
      </c>
      <c r="BP396" s="81">
        <v>20</v>
      </c>
      <c r="BQ396" s="81">
        <v>0</v>
      </c>
      <c r="BR396" s="81">
        <v>9</v>
      </c>
      <c r="BS396" s="81">
        <v>0</v>
      </c>
      <c r="BT396"/>
      <c r="BU396" s="80">
        <v>700.43499999999995</v>
      </c>
      <c r="BV396" s="80">
        <v>36.387999999999998</v>
      </c>
      <c r="BW396" s="80">
        <v>3.7970000000000002</v>
      </c>
      <c r="BX396" s="80">
        <v>6.2</v>
      </c>
      <c r="BY396" s="80">
        <v>0</v>
      </c>
      <c r="BZ396" s="80">
        <v>16</v>
      </c>
      <c r="CA396" s="80">
        <v>160</v>
      </c>
      <c r="CB396" s="80">
        <v>28</v>
      </c>
      <c r="CC396" s="80">
        <v>0</v>
      </c>
    </row>
    <row r="397" spans="1:81">
      <c r="A397" s="80" t="s">
        <v>2180</v>
      </c>
      <c r="B397" s="80">
        <v>485</v>
      </c>
      <c r="C397" s="80">
        <v>9</v>
      </c>
      <c r="D397" s="80">
        <v>29</v>
      </c>
      <c r="E397" s="80">
        <v>2012</v>
      </c>
      <c r="F397" s="80" t="s">
        <v>88</v>
      </c>
      <c r="G397" s="80" t="s">
        <v>2171</v>
      </c>
      <c r="H397" s="80" t="s">
        <v>2172</v>
      </c>
      <c r="I397" s="177"/>
      <c r="J397" s="81">
        <v>3495.2902306811475</v>
      </c>
      <c r="K397" s="81">
        <v>11.392837019435397</v>
      </c>
      <c r="L397" s="81">
        <v>30.112069059853386</v>
      </c>
      <c r="M397" s="81">
        <v>411.21485573207468</v>
      </c>
      <c r="N397" s="81">
        <v>339.29633729452337</v>
      </c>
      <c r="O397" s="81">
        <v>202.38505259299455</v>
      </c>
      <c r="P397" s="81">
        <v>132.68146186572204</v>
      </c>
      <c r="Q397" s="81">
        <v>13.942004154057747</v>
      </c>
      <c r="R397" s="81">
        <v>12.744407779534038</v>
      </c>
      <c r="S397" s="81">
        <v>12.959382367249066</v>
      </c>
      <c r="T397" s="82"/>
      <c r="U397" s="81">
        <v>90996916</v>
      </c>
      <c r="V397" s="81">
        <v>4559</v>
      </c>
      <c r="W397" s="81">
        <v>724</v>
      </c>
      <c r="X397" s="81">
        <v>63998</v>
      </c>
      <c r="Y397" s="81">
        <v>77811</v>
      </c>
      <c r="Z397" s="81">
        <v>105852</v>
      </c>
      <c r="AA397" s="81">
        <v>26661</v>
      </c>
      <c r="AB397" s="81">
        <v>182853</v>
      </c>
      <c r="AC397" s="81">
        <v>2164309</v>
      </c>
      <c r="AD397" s="81">
        <v>12.959382367249066</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765.654</v>
      </c>
      <c r="BJ397" s="81">
        <v>0</v>
      </c>
      <c r="BK397" s="81">
        <v>132.25</v>
      </c>
      <c r="BL397" s="81">
        <v>0</v>
      </c>
      <c r="BM397" s="82"/>
      <c r="BN397" s="81">
        <v>0</v>
      </c>
      <c r="BO397" s="81">
        <v>0</v>
      </c>
      <c r="BP397" s="81">
        <v>22</v>
      </c>
      <c r="BQ397" s="81">
        <v>0</v>
      </c>
      <c r="BR397" s="81">
        <v>9</v>
      </c>
      <c r="BS397" s="81">
        <v>0</v>
      </c>
      <c r="BT397"/>
      <c r="BU397" s="80">
        <v>669.50400000000002</v>
      </c>
      <c r="BV397" s="80">
        <v>36.411000000000001</v>
      </c>
      <c r="BW397" s="80">
        <v>4.1890000000000001</v>
      </c>
      <c r="BX397" s="80">
        <v>6.8</v>
      </c>
      <c r="BY397" s="80">
        <v>0</v>
      </c>
      <c r="BZ397" s="80">
        <v>15</v>
      </c>
      <c r="CA397" s="80">
        <v>140</v>
      </c>
      <c r="CB397" s="80">
        <v>26</v>
      </c>
      <c r="CC397" s="80">
        <v>0</v>
      </c>
    </row>
    <row r="398" spans="1:81">
      <c r="A398" s="80" t="s">
        <v>2181</v>
      </c>
      <c r="B398" s="80">
        <v>486</v>
      </c>
      <c r="C398" s="80">
        <v>10</v>
      </c>
      <c r="D398" s="80">
        <v>29</v>
      </c>
      <c r="E398" s="80">
        <v>2013</v>
      </c>
      <c r="F398" s="80" t="s">
        <v>89</v>
      </c>
      <c r="G398" s="80" t="s">
        <v>2171</v>
      </c>
      <c r="H398" s="80" t="s">
        <v>2172</v>
      </c>
      <c r="I398" s="177"/>
      <c r="J398" s="81">
        <v>3301.747697707583</v>
      </c>
      <c r="K398" s="81">
        <v>9.2428425394135711</v>
      </c>
      <c r="L398" s="81">
        <v>27.16523524450324</v>
      </c>
      <c r="M398" s="81">
        <v>401.82382858772274</v>
      </c>
      <c r="N398" s="81">
        <v>331.35449440736932</v>
      </c>
      <c r="O398" s="81">
        <v>197.38098392236083</v>
      </c>
      <c r="P398" s="81">
        <v>133.80581180442741</v>
      </c>
      <c r="Q398" s="81">
        <v>14.217144158359378</v>
      </c>
      <c r="R398" s="81">
        <v>13.040468120320339</v>
      </c>
      <c r="S398" s="81">
        <v>17.745904816744506</v>
      </c>
      <c r="T398" s="82"/>
      <c r="U398" s="81">
        <v>86008027</v>
      </c>
      <c r="V398" s="81">
        <v>4559</v>
      </c>
      <c r="W398" s="81">
        <v>724</v>
      </c>
      <c r="X398" s="81">
        <v>63998</v>
      </c>
      <c r="Y398" s="81">
        <v>78747</v>
      </c>
      <c r="Z398" s="81">
        <v>107844</v>
      </c>
      <c r="AA398" s="81">
        <v>26786</v>
      </c>
      <c r="AB398" s="81">
        <v>183788</v>
      </c>
      <c r="AC398" s="81">
        <v>2161742</v>
      </c>
      <c r="AD398" s="81">
        <v>17.745904816744506</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832.91899999999998</v>
      </c>
      <c r="BJ398" s="81">
        <v>0</v>
      </c>
      <c r="BK398" s="81">
        <v>142.17099999999999</v>
      </c>
      <c r="BL398" s="81">
        <v>0</v>
      </c>
      <c r="BM398" s="82"/>
      <c r="BN398" s="81">
        <v>0</v>
      </c>
      <c r="BO398" s="81">
        <v>0</v>
      </c>
      <c r="BP398" s="81">
        <v>22</v>
      </c>
      <c r="BQ398" s="81">
        <v>0</v>
      </c>
      <c r="BR398" s="81">
        <v>8</v>
      </c>
      <c r="BS398" s="81">
        <v>0</v>
      </c>
      <c r="BT398"/>
      <c r="BU398" s="80">
        <v>728.66499999999996</v>
      </c>
      <c r="BV398" s="80">
        <v>37.902999999999999</v>
      </c>
      <c r="BW398" s="80">
        <v>3.6219999999999999</v>
      </c>
      <c r="BX398" s="80">
        <v>6.9</v>
      </c>
      <c r="BY398" s="80">
        <v>0</v>
      </c>
      <c r="BZ398" s="80">
        <v>16</v>
      </c>
      <c r="CA398" s="80">
        <v>150</v>
      </c>
      <c r="CB398" s="80">
        <v>32</v>
      </c>
      <c r="CC398" s="80">
        <v>0</v>
      </c>
    </row>
    <row r="399" spans="1:81">
      <c r="A399" s="80" t="s">
        <v>2182</v>
      </c>
      <c r="B399" s="80">
        <v>487</v>
      </c>
      <c r="C399" s="80">
        <v>11</v>
      </c>
      <c r="D399" s="80">
        <v>29</v>
      </c>
      <c r="E399" s="80">
        <v>2014</v>
      </c>
      <c r="F399" s="80" t="s">
        <v>90</v>
      </c>
      <c r="G399" s="80" t="s">
        <v>2171</v>
      </c>
      <c r="H399" s="80" t="s">
        <v>2172</v>
      </c>
      <c r="I399" s="177"/>
      <c r="J399" s="81">
        <v>3102.4862328519171</v>
      </c>
      <c r="K399" s="81">
        <v>9.0054235963945537</v>
      </c>
      <c r="L399" s="81">
        <v>21.622523376190937</v>
      </c>
      <c r="M399" s="81">
        <v>375.67479513687226</v>
      </c>
      <c r="N399" s="81">
        <v>319.56802507861431</v>
      </c>
      <c r="O399" s="81">
        <v>190.30734695060778</v>
      </c>
      <c r="P399" s="81">
        <v>134.63732350259005</v>
      </c>
      <c r="Q399" s="81">
        <v>13.700900088302127</v>
      </c>
      <c r="R399" s="81">
        <v>12.461909230816497</v>
      </c>
      <c r="S399" s="81">
        <v>21.300152052858156</v>
      </c>
      <c r="T399" s="82"/>
      <c r="U399" s="81">
        <v>90751207</v>
      </c>
      <c r="V399" s="81">
        <v>3674</v>
      </c>
      <c r="W399" s="81">
        <v>830</v>
      </c>
      <c r="X399" s="81">
        <v>62265</v>
      </c>
      <c r="Y399" s="81">
        <v>79733</v>
      </c>
      <c r="Z399" s="81">
        <v>109512</v>
      </c>
      <c r="AA399" s="81">
        <v>26813</v>
      </c>
      <c r="AB399" s="81">
        <v>184599</v>
      </c>
      <c r="AC399" s="81">
        <v>2072329</v>
      </c>
      <c r="AD399" s="81">
        <v>21.300152052858156</v>
      </c>
      <c r="AE399" s="82"/>
      <c r="AF399" s="81">
        <v>869728867.62866974</v>
      </c>
      <c r="AG399" s="81">
        <v>6894290.8498578351</v>
      </c>
      <c r="AH399" s="81">
        <v>5868193.6498084422</v>
      </c>
      <c r="AI399" s="81">
        <v>375948644.62763137</v>
      </c>
      <c r="AJ399" s="81">
        <v>360800689.93959445</v>
      </c>
      <c r="AK399" s="81">
        <v>0</v>
      </c>
      <c r="AL399" s="81">
        <v>0</v>
      </c>
      <c r="AM399" s="81">
        <v>25342684.197460208</v>
      </c>
      <c r="AN399" s="81">
        <v>0</v>
      </c>
      <c r="AO399" s="81">
        <v>0</v>
      </c>
      <c r="AP399" s="82"/>
      <c r="AQ399" s="81">
        <v>6010</v>
      </c>
      <c r="AR399" s="81">
        <v>1185</v>
      </c>
      <c r="AS399" s="81">
        <v>0</v>
      </c>
      <c r="AT399" s="81">
        <v>0</v>
      </c>
      <c r="AU399" s="81">
        <v>0</v>
      </c>
      <c r="AV399" s="81">
        <v>0</v>
      </c>
      <c r="AW399" s="81" t="s">
        <v>564</v>
      </c>
      <c r="AX399" s="82"/>
      <c r="AY399" s="81">
        <v>24736.101999999999</v>
      </c>
      <c r="AZ399" s="81">
        <v>58728.288</v>
      </c>
      <c r="BA399" s="81">
        <v>0</v>
      </c>
      <c r="BB399" s="81">
        <v>0</v>
      </c>
      <c r="BC399" s="81">
        <v>0</v>
      </c>
      <c r="BD399" s="81">
        <v>0</v>
      </c>
      <c r="BE399" s="81" t="s">
        <v>564</v>
      </c>
      <c r="BF399" s="82"/>
      <c r="BG399" s="81">
        <v>0</v>
      </c>
      <c r="BH399" s="81">
        <v>0</v>
      </c>
      <c r="BI399" s="81">
        <v>899.245</v>
      </c>
      <c r="BJ399" s="81">
        <v>0</v>
      </c>
      <c r="BK399" s="81">
        <v>136.953</v>
      </c>
      <c r="BL399" s="81">
        <v>0</v>
      </c>
      <c r="BM399" s="82"/>
      <c r="BN399" s="81">
        <v>0</v>
      </c>
      <c r="BO399" s="81">
        <v>0</v>
      </c>
      <c r="BP399" s="81">
        <v>21</v>
      </c>
      <c r="BQ399" s="81">
        <v>0</v>
      </c>
      <c r="BR399" s="81">
        <v>8</v>
      </c>
      <c r="BS399" s="81">
        <v>0</v>
      </c>
      <c r="BT399"/>
      <c r="BU399" s="80">
        <v>755.15</v>
      </c>
      <c r="BV399" s="80">
        <v>40.093000000000004</v>
      </c>
      <c r="BW399" s="80">
        <v>3.9550000000000001</v>
      </c>
      <c r="BX399" s="80">
        <v>6</v>
      </c>
      <c r="BY399" s="80">
        <v>0</v>
      </c>
      <c r="BZ399" s="80">
        <v>18</v>
      </c>
      <c r="CA399" s="80">
        <v>170</v>
      </c>
      <c r="CB399" s="80">
        <v>43</v>
      </c>
      <c r="CC399" s="80">
        <v>0</v>
      </c>
    </row>
    <row r="400" spans="1:81">
      <c r="A400" s="80" t="s">
        <v>2183</v>
      </c>
      <c r="B400" s="80">
        <v>488</v>
      </c>
      <c r="C400" s="80">
        <v>12</v>
      </c>
      <c r="D400" s="80">
        <v>29</v>
      </c>
      <c r="E400" s="80">
        <v>2015</v>
      </c>
      <c r="F400" s="80" t="s">
        <v>91</v>
      </c>
      <c r="G400" s="80" t="s">
        <v>2171</v>
      </c>
      <c r="H400" s="80" t="s">
        <v>2172</v>
      </c>
      <c r="I400" s="177"/>
      <c r="J400" s="81">
        <v>3315.7119460292115</v>
      </c>
      <c r="K400" s="81">
        <v>8.6674485181379541</v>
      </c>
      <c r="L400" s="81">
        <v>23.111687676194887</v>
      </c>
      <c r="M400" s="81">
        <v>363.37735535142184</v>
      </c>
      <c r="N400" s="81">
        <v>297.82778635140158</v>
      </c>
      <c r="O400" s="81">
        <v>191.60835895355581</v>
      </c>
      <c r="P400" s="81">
        <v>134.69803074528244</v>
      </c>
      <c r="Q400" s="81">
        <v>13.468810585499561</v>
      </c>
      <c r="R400" s="81">
        <v>12.248667650273399</v>
      </c>
      <c r="S400" s="81">
        <v>22.076904907362628</v>
      </c>
      <c r="T400" s="82"/>
      <c r="U400" s="81">
        <v>106053330</v>
      </c>
      <c r="V400" s="81">
        <v>3674</v>
      </c>
      <c r="W400" s="81">
        <v>830</v>
      </c>
      <c r="X400" s="81">
        <v>62265</v>
      </c>
      <c r="Y400" s="81">
        <v>81002</v>
      </c>
      <c r="Z400" s="81">
        <v>111323</v>
      </c>
      <c r="AA400" s="81">
        <v>26804</v>
      </c>
      <c r="AB400" s="81">
        <v>185374</v>
      </c>
      <c r="AC400" s="81">
        <v>2098231</v>
      </c>
      <c r="AD400" s="81">
        <v>22.076904907362628</v>
      </c>
      <c r="AE400" s="82"/>
      <c r="AF400" s="81">
        <v>935074801.23254406</v>
      </c>
      <c r="AG400" s="81">
        <v>6079342.8010511817</v>
      </c>
      <c r="AH400" s="81">
        <v>5060259.9913483579</v>
      </c>
      <c r="AI400" s="81">
        <v>399957051.38984704</v>
      </c>
      <c r="AJ400" s="81">
        <v>353558624.38239175</v>
      </c>
      <c r="AK400" s="81">
        <v>0</v>
      </c>
      <c r="AL400" s="81">
        <v>0</v>
      </c>
      <c r="AM400" s="81">
        <v>25404729.085316651</v>
      </c>
      <c r="AN400" s="81">
        <v>0</v>
      </c>
      <c r="AO400" s="81">
        <v>0</v>
      </c>
      <c r="AP400" s="82"/>
      <c r="AQ400" s="81">
        <v>6490</v>
      </c>
      <c r="AR400" s="81">
        <v>1737</v>
      </c>
      <c r="AS400" s="81">
        <v>0</v>
      </c>
      <c r="AT400" s="81">
        <v>0</v>
      </c>
      <c r="AU400" s="81">
        <v>0</v>
      </c>
      <c r="AV400" s="81">
        <v>0</v>
      </c>
      <c r="AW400" s="81" t="s">
        <v>564</v>
      </c>
      <c r="AX400" s="82"/>
      <c r="AY400" s="81">
        <v>27163.470999999998</v>
      </c>
      <c r="AZ400" s="81">
        <v>97199.788</v>
      </c>
      <c r="BA400" s="81">
        <v>0</v>
      </c>
      <c r="BB400" s="81">
        <v>0</v>
      </c>
      <c r="BC400" s="81">
        <v>0</v>
      </c>
      <c r="BD400" s="81">
        <v>0</v>
      </c>
      <c r="BE400" s="81" t="s">
        <v>564</v>
      </c>
      <c r="BF400" s="82"/>
      <c r="BG400" s="81">
        <v>0</v>
      </c>
      <c r="BH400" s="81">
        <v>0</v>
      </c>
      <c r="BI400" s="81">
        <v>1015.554</v>
      </c>
      <c r="BJ400" s="81">
        <v>0</v>
      </c>
      <c r="BK400" s="81">
        <v>83.903999999999996</v>
      </c>
      <c r="BL400" s="81">
        <v>0</v>
      </c>
      <c r="BM400" s="82"/>
      <c r="BN400" s="81">
        <v>0</v>
      </c>
      <c r="BO400" s="81">
        <v>0</v>
      </c>
      <c r="BP400" s="81">
        <v>19</v>
      </c>
      <c r="BQ400" s="81">
        <v>0</v>
      </c>
      <c r="BR400" s="81">
        <v>6</v>
      </c>
      <c r="BS400" s="81">
        <v>0</v>
      </c>
      <c r="BT400"/>
      <c r="BU400" s="80">
        <v>777.822</v>
      </c>
      <c r="BV400" s="80">
        <v>26.736000000000001</v>
      </c>
      <c r="BW400" s="80">
        <v>0</v>
      </c>
      <c r="BX400" s="80">
        <v>6.6</v>
      </c>
      <c r="BY400" s="80">
        <v>0</v>
      </c>
      <c r="BZ400" s="80">
        <v>23</v>
      </c>
      <c r="CA400" s="80">
        <v>210</v>
      </c>
      <c r="CB400" s="80">
        <v>51</v>
      </c>
      <c r="CC400" s="80">
        <v>4.3</v>
      </c>
    </row>
    <row r="401" spans="1:81">
      <c r="A401" s="80" t="s">
        <v>2184</v>
      </c>
      <c r="B401" s="80">
        <v>489</v>
      </c>
      <c r="C401" s="80">
        <v>13</v>
      </c>
      <c r="D401" s="80">
        <v>29</v>
      </c>
      <c r="E401" s="80">
        <v>2016</v>
      </c>
      <c r="F401" s="80" t="s">
        <v>92</v>
      </c>
      <c r="G401" s="80" t="s">
        <v>2171</v>
      </c>
      <c r="H401" s="80" t="s">
        <v>2172</v>
      </c>
      <c r="I401" s="177"/>
      <c r="J401" s="81">
        <v>3333.4992676309957</v>
      </c>
      <c r="K401" s="81">
        <v>8.4836767667850204</v>
      </c>
      <c r="L401" s="81">
        <v>23.864962431641487</v>
      </c>
      <c r="M401" s="81">
        <v>319.36826713289202</v>
      </c>
      <c r="N401" s="81">
        <v>290.70819830730665</v>
      </c>
      <c r="O401" s="81">
        <v>191.77250038570679</v>
      </c>
      <c r="P401" s="81">
        <v>132.10864938711094</v>
      </c>
      <c r="Q401" s="81">
        <v>13.120888021770021</v>
      </c>
      <c r="R401" s="81">
        <v>12.343848585374571</v>
      </c>
      <c r="S401" s="81">
        <v>27.964471956757279</v>
      </c>
      <c r="T401" s="82"/>
      <c r="U401" s="81">
        <v>100572268</v>
      </c>
      <c r="V401" s="81">
        <v>3674</v>
      </c>
      <c r="W401" s="81">
        <v>830</v>
      </c>
      <c r="X401" s="81">
        <v>62265</v>
      </c>
      <c r="Y401" s="81">
        <v>81973</v>
      </c>
      <c r="Z401" s="81">
        <v>112788</v>
      </c>
      <c r="AA401" s="81">
        <v>27190</v>
      </c>
      <c r="AB401" s="81">
        <v>185764</v>
      </c>
      <c r="AC401" s="81">
        <v>2108207.8319547181</v>
      </c>
      <c r="AD401" s="81">
        <v>27.964471956757279</v>
      </c>
      <c r="AE401" s="82"/>
      <c r="AF401" s="81">
        <v>924514382.33424056</v>
      </c>
      <c r="AG401" s="81">
        <v>5666950.3653543768</v>
      </c>
      <c r="AH401" s="81">
        <v>4765962.428628169</v>
      </c>
      <c r="AI401" s="81">
        <v>373346929.83789527</v>
      </c>
      <c r="AJ401" s="81">
        <v>351948729.48297632</v>
      </c>
      <c r="AK401" s="81">
        <v>0</v>
      </c>
      <c r="AL401" s="81">
        <v>0</v>
      </c>
      <c r="AM401" s="81">
        <v>25477955.454883881</v>
      </c>
      <c r="AN401" s="81">
        <v>0</v>
      </c>
      <c r="AO401" s="81">
        <v>0</v>
      </c>
      <c r="AP401" s="82"/>
      <c r="AQ401" s="81">
        <v>6963</v>
      </c>
      <c r="AR401" s="81">
        <v>2063</v>
      </c>
      <c r="AS401" s="81">
        <v>0</v>
      </c>
      <c r="AT401" s="81">
        <v>0</v>
      </c>
      <c r="AU401" s="81">
        <v>0</v>
      </c>
      <c r="AV401" s="81">
        <v>0</v>
      </c>
      <c r="AW401" s="81" t="s">
        <v>564</v>
      </c>
      <c r="AX401" s="82"/>
      <c r="AY401" s="81">
        <v>29614.573</v>
      </c>
      <c r="AZ401" s="81">
        <v>123443.988</v>
      </c>
      <c r="BA401" s="81">
        <v>0</v>
      </c>
      <c r="BB401" s="81">
        <v>0</v>
      </c>
      <c r="BC401" s="81">
        <v>0</v>
      </c>
      <c r="BD401" s="81">
        <v>0</v>
      </c>
      <c r="BE401" s="81" t="s">
        <v>564</v>
      </c>
      <c r="BF401" s="82"/>
      <c r="BG401" s="81">
        <v>0</v>
      </c>
      <c r="BH401" s="81">
        <v>0</v>
      </c>
      <c r="BI401" s="81">
        <v>1204.52</v>
      </c>
      <c r="BJ401" s="81">
        <v>0</v>
      </c>
      <c r="BK401" s="81">
        <v>81.783999999999992</v>
      </c>
      <c r="BL401" s="81">
        <v>0</v>
      </c>
      <c r="BM401" s="82"/>
      <c r="BN401" s="81">
        <v>0</v>
      </c>
      <c r="BO401" s="81">
        <v>0</v>
      </c>
      <c r="BP401" s="81">
        <v>22</v>
      </c>
      <c r="BQ401" s="81">
        <v>0</v>
      </c>
      <c r="BR401" s="81">
        <v>7</v>
      </c>
      <c r="BS401" s="81">
        <v>0</v>
      </c>
      <c r="BT401"/>
      <c r="BU401" s="80">
        <v>817.875</v>
      </c>
      <c r="BV401" s="80">
        <v>20.228999999999999</v>
      </c>
      <c r="BW401" s="80">
        <v>0</v>
      </c>
      <c r="BX401" s="80">
        <v>7.2</v>
      </c>
      <c r="BY401" s="80">
        <v>0</v>
      </c>
      <c r="BZ401" s="80">
        <v>26</v>
      </c>
      <c r="CA401" s="80">
        <v>340</v>
      </c>
      <c r="CB401" s="80">
        <v>62</v>
      </c>
      <c r="CC401" s="80">
        <v>13</v>
      </c>
    </row>
    <row r="402" spans="1:81">
      <c r="A402" s="80" t="s">
        <v>2185</v>
      </c>
      <c r="B402" s="80">
        <v>490</v>
      </c>
      <c r="C402" s="80">
        <v>14</v>
      </c>
      <c r="D402" s="80">
        <v>29</v>
      </c>
      <c r="E402" s="80">
        <v>2017</v>
      </c>
      <c r="F402" s="80" t="s">
        <v>71</v>
      </c>
      <c r="G402" s="80" t="s">
        <v>2171</v>
      </c>
      <c r="H402" s="80" t="s">
        <v>2172</v>
      </c>
      <c r="I402" s="177"/>
      <c r="J402" s="81">
        <v>2671.44836247177</v>
      </c>
      <c r="K402" s="81">
        <v>8.5862784105950496</v>
      </c>
      <c r="L402" s="81">
        <v>22.66161559703184</v>
      </c>
      <c r="M402" s="81">
        <v>316.72797269668217</v>
      </c>
      <c r="N402" s="81">
        <v>293.91846005212193</v>
      </c>
      <c r="O402" s="81">
        <v>191.04333505755127</v>
      </c>
      <c r="P402" s="81">
        <v>131.86562533840569</v>
      </c>
      <c r="Q402" s="81">
        <v>12.74824967657732</v>
      </c>
      <c r="R402" s="81">
        <v>12.849661230318052</v>
      </c>
      <c r="S402" s="81">
        <v>23.914195840067855</v>
      </c>
      <c r="T402" s="82"/>
      <c r="U402" s="81">
        <v>84357625</v>
      </c>
      <c r="V402" s="81">
        <v>3674</v>
      </c>
      <c r="W402" s="81">
        <v>830</v>
      </c>
      <c r="X402" s="81">
        <v>62265</v>
      </c>
      <c r="Y402" s="81">
        <v>83452</v>
      </c>
      <c r="Z402" s="81">
        <v>114223</v>
      </c>
      <c r="AA402" s="81">
        <v>27313</v>
      </c>
      <c r="AB402" s="81">
        <v>186649</v>
      </c>
      <c r="AC402" s="81">
        <v>2238141</v>
      </c>
      <c r="AD402" s="81">
        <v>23.914195840067851</v>
      </c>
      <c r="AE402" s="82"/>
      <c r="AF402" s="81">
        <v>753409818.92440128</v>
      </c>
      <c r="AG402" s="81">
        <v>5829626.6304751057</v>
      </c>
      <c r="AH402" s="81">
        <v>5628882.1203794042</v>
      </c>
      <c r="AI402" s="81">
        <v>381694469.41747987</v>
      </c>
      <c r="AJ402" s="81">
        <v>360321944.37695062</v>
      </c>
      <c r="AK402" s="81">
        <v>0</v>
      </c>
      <c r="AL402" s="81">
        <v>0</v>
      </c>
      <c r="AM402" s="81">
        <v>25639391.19116167</v>
      </c>
      <c r="AN402" s="81">
        <v>0</v>
      </c>
      <c r="AO402" s="81">
        <v>0</v>
      </c>
      <c r="AP402" s="82"/>
      <c r="AQ402" s="81">
        <v>7320</v>
      </c>
      <c r="AR402" s="81">
        <v>2283</v>
      </c>
      <c r="AS402" s="81">
        <v>0</v>
      </c>
      <c r="AT402" s="81">
        <v>1</v>
      </c>
      <c r="AU402" s="81">
        <v>0</v>
      </c>
      <c r="AV402" s="81">
        <v>0</v>
      </c>
      <c r="AW402" s="81" t="s">
        <v>564</v>
      </c>
      <c r="AX402" s="82"/>
      <c r="AY402" s="81">
        <v>31389.548999999999</v>
      </c>
      <c r="AZ402" s="81">
        <v>135786.08800000019</v>
      </c>
      <c r="BA402" s="81">
        <v>0</v>
      </c>
      <c r="BB402" s="81">
        <v>370</v>
      </c>
      <c r="BC402" s="81">
        <v>0</v>
      </c>
      <c r="BD402" s="81">
        <v>0</v>
      </c>
      <c r="BE402" s="81" t="s">
        <v>564</v>
      </c>
      <c r="BF402" s="82"/>
      <c r="BG402" s="81">
        <v>0</v>
      </c>
      <c r="BH402" s="81">
        <v>0</v>
      </c>
      <c r="BI402" s="81">
        <v>1223.3610000000001</v>
      </c>
      <c r="BJ402" s="81">
        <v>0</v>
      </c>
      <c r="BK402" s="81">
        <v>111.209</v>
      </c>
      <c r="BL402" s="81">
        <v>0</v>
      </c>
      <c r="BM402" s="82"/>
      <c r="BN402" s="81">
        <v>0</v>
      </c>
      <c r="BO402" s="81">
        <v>0</v>
      </c>
      <c r="BP402" s="81">
        <v>23</v>
      </c>
      <c r="BQ402" s="81">
        <v>0</v>
      </c>
      <c r="BR402" s="81">
        <v>8</v>
      </c>
      <c r="BS402" s="81">
        <v>0</v>
      </c>
      <c r="BT402"/>
      <c r="BU402" s="80">
        <v>829.02700000000004</v>
      </c>
      <c r="BV402" s="80">
        <v>44.430999999999997</v>
      </c>
      <c r="BW402" s="80">
        <v>5.4119999999999999</v>
      </c>
      <c r="BX402" s="80">
        <v>7.7</v>
      </c>
      <c r="BY402" s="80">
        <v>0</v>
      </c>
      <c r="BZ402" s="80">
        <v>29</v>
      </c>
      <c r="CA402" s="80">
        <v>340</v>
      </c>
      <c r="CB402" s="80">
        <v>64</v>
      </c>
      <c r="CC402" s="80">
        <v>15</v>
      </c>
    </row>
    <row r="403" spans="1:81">
      <c r="A403" s="80" t="s">
        <v>2186</v>
      </c>
      <c r="B403" s="80">
        <v>491</v>
      </c>
      <c r="C403" s="80">
        <v>15</v>
      </c>
      <c r="D403" s="80">
        <v>29</v>
      </c>
      <c r="E403" s="80">
        <v>2018</v>
      </c>
      <c r="F403" s="80" t="s">
        <v>93</v>
      </c>
      <c r="G403" s="80" t="s">
        <v>2171</v>
      </c>
      <c r="H403" s="80" t="s">
        <v>2172</v>
      </c>
      <c r="I403" s="177"/>
      <c r="J403" s="81">
        <v>2676.619434026833</v>
      </c>
      <c r="K403" s="81">
        <v>7.7886662500232715</v>
      </c>
      <c r="L403" s="81">
        <v>20.177061608155274</v>
      </c>
      <c r="M403" s="81">
        <v>308.38361508702968</v>
      </c>
      <c r="N403" s="81">
        <v>292.55958891818716</v>
      </c>
      <c r="O403" s="81">
        <v>189.54155680497067</v>
      </c>
      <c r="P403" s="81">
        <v>132.51753640878482</v>
      </c>
      <c r="Q403" s="81">
        <v>11.897485102746803</v>
      </c>
      <c r="R403" s="81">
        <v>12.826984011142866</v>
      </c>
      <c r="S403" s="81">
        <v>17.275399536844745</v>
      </c>
      <c r="T403" s="82"/>
      <c r="U403" s="81">
        <v>86077419</v>
      </c>
      <c r="V403" s="81">
        <v>3674</v>
      </c>
      <c r="W403" s="81">
        <v>830</v>
      </c>
      <c r="X403" s="81">
        <v>62265</v>
      </c>
      <c r="Y403" s="81">
        <v>85012</v>
      </c>
      <c r="Z403" s="81">
        <v>115495</v>
      </c>
      <c r="AA403" s="81">
        <v>27724</v>
      </c>
      <c r="AB403" s="81">
        <v>187718</v>
      </c>
      <c r="AC403" s="81">
        <v>2225435</v>
      </c>
      <c r="AD403" s="81">
        <v>17.275399536844741</v>
      </c>
      <c r="AE403" s="82"/>
      <c r="AF403" s="81">
        <v>817159647.51406622</v>
      </c>
      <c r="AG403" s="81">
        <v>5169170.8849723674</v>
      </c>
      <c r="AH403" s="81">
        <v>4931216.8036523554</v>
      </c>
      <c r="AI403" s="81">
        <v>366373590.62662059</v>
      </c>
      <c r="AJ403" s="81">
        <v>384328745.33769661</v>
      </c>
      <c r="AK403" s="81">
        <v>0</v>
      </c>
      <c r="AL403" s="81">
        <v>0</v>
      </c>
      <c r="AM403" s="81">
        <v>25839591.200569302</v>
      </c>
      <c r="AN403" s="81">
        <v>0</v>
      </c>
      <c r="AO403" s="81">
        <v>0</v>
      </c>
      <c r="AP403" s="82"/>
      <c r="AQ403" s="81">
        <v>7738</v>
      </c>
      <c r="AR403" s="81">
        <v>2541</v>
      </c>
      <c r="AS403" s="81">
        <v>0</v>
      </c>
      <c r="AT403" s="81">
        <v>1</v>
      </c>
      <c r="AU403" s="81">
        <v>0</v>
      </c>
      <c r="AV403" s="81">
        <v>0</v>
      </c>
      <c r="AW403" s="81" t="s">
        <v>564</v>
      </c>
      <c r="AX403" s="82"/>
      <c r="AY403" s="81">
        <v>33455.574000000051</v>
      </c>
      <c r="AZ403" s="81">
        <v>170355.88800000001</v>
      </c>
      <c r="BA403" s="81">
        <v>0</v>
      </c>
      <c r="BB403" s="81">
        <v>370</v>
      </c>
      <c r="BC403" s="81">
        <v>0</v>
      </c>
      <c r="BD403" s="81">
        <v>0</v>
      </c>
      <c r="BE403" s="81" t="s">
        <v>564</v>
      </c>
      <c r="BF403" s="82"/>
      <c r="BG403" s="81">
        <v>0</v>
      </c>
      <c r="BH403" s="81">
        <v>0</v>
      </c>
      <c r="BI403" s="81">
        <v>1227.259</v>
      </c>
      <c r="BJ403" s="81">
        <v>0</v>
      </c>
      <c r="BK403" s="81">
        <v>107.486</v>
      </c>
      <c r="BL403" s="81">
        <v>0</v>
      </c>
      <c r="BM403" s="82"/>
      <c r="BN403" s="81">
        <v>0</v>
      </c>
      <c r="BO403" s="81">
        <v>0</v>
      </c>
      <c r="BP403" s="81">
        <v>24</v>
      </c>
      <c r="BQ403" s="81">
        <v>0</v>
      </c>
      <c r="BR403" s="81">
        <v>8</v>
      </c>
      <c r="BS403" s="81">
        <v>0</v>
      </c>
      <c r="BT403"/>
      <c r="BU403" s="80">
        <v>815.50699999999995</v>
      </c>
      <c r="BV403" s="80">
        <v>45.731000000000002</v>
      </c>
      <c r="BW403" s="80">
        <v>4.8070000000000004</v>
      </c>
      <c r="BX403" s="80">
        <v>7.7</v>
      </c>
      <c r="BY403" s="80">
        <v>0</v>
      </c>
      <c r="BZ403" s="80">
        <v>26</v>
      </c>
      <c r="CA403" s="80">
        <v>360</v>
      </c>
      <c r="CB403" s="80">
        <v>58</v>
      </c>
      <c r="CC403" s="80">
        <v>17</v>
      </c>
    </row>
    <row r="404" spans="1:81">
      <c r="A404" s="80" t="s">
        <v>2187</v>
      </c>
      <c r="B404" s="80">
        <v>492</v>
      </c>
      <c r="C404" s="80">
        <v>16</v>
      </c>
      <c r="D404" s="80">
        <v>29</v>
      </c>
      <c r="E404" s="80">
        <v>2019</v>
      </c>
      <c r="F404" s="80" t="s">
        <v>73</v>
      </c>
      <c r="G404" s="80" t="s">
        <v>2171</v>
      </c>
      <c r="H404" s="80" t="s">
        <v>2172</v>
      </c>
      <c r="I404" s="177"/>
      <c r="J404" s="81">
        <v>2610.806337360822</v>
      </c>
      <c r="K404" s="81">
        <v>6.9144018049588656</v>
      </c>
      <c r="L404" s="81">
        <v>20.12123829152182</v>
      </c>
      <c r="M404" s="81">
        <v>294.66508488841873</v>
      </c>
      <c r="N404" s="81">
        <v>242.71135221363463</v>
      </c>
      <c r="O404" s="81">
        <v>187.66316439609773</v>
      </c>
      <c r="P404" s="81">
        <v>133.93582216722299</v>
      </c>
      <c r="Q404" s="81">
        <v>11.649323652457127</v>
      </c>
      <c r="R404" s="81">
        <v>12.790389692484233</v>
      </c>
      <c r="S404" s="81">
        <v>18.388089495503088</v>
      </c>
      <c r="T404" s="82"/>
      <c r="U404" s="81">
        <v>85391058</v>
      </c>
      <c r="V404" s="81">
        <v>3674</v>
      </c>
      <c r="W404" s="81">
        <v>830</v>
      </c>
      <c r="X404" s="81">
        <v>62265</v>
      </c>
      <c r="Y404" s="81">
        <v>86589</v>
      </c>
      <c r="Z404" s="81">
        <v>117490</v>
      </c>
      <c r="AA404" s="81">
        <v>27811</v>
      </c>
      <c r="AB404" s="81">
        <v>188779</v>
      </c>
      <c r="AC404" s="81">
        <v>2255432</v>
      </c>
      <c r="AD404" s="81">
        <v>18.388089495503088</v>
      </c>
      <c r="AE404" s="82"/>
      <c r="AF404" s="81">
        <v>841746321.24326611</v>
      </c>
      <c r="AG404" s="81">
        <v>4989275.8447324997</v>
      </c>
      <c r="AH404" s="81">
        <v>5742902.3896113923</v>
      </c>
      <c r="AI404" s="81">
        <v>387583550.66139859</v>
      </c>
      <c r="AJ404" s="81">
        <v>349221479.05804789</v>
      </c>
      <c r="AK404" s="81">
        <v>0</v>
      </c>
      <c r="AL404" s="81">
        <v>0</v>
      </c>
      <c r="AM404" s="81">
        <v>25710278.67244887</v>
      </c>
      <c r="AN404" s="81">
        <v>0</v>
      </c>
      <c r="AO404" s="81">
        <v>0</v>
      </c>
      <c r="AP404" s="82"/>
      <c r="AQ404" s="81">
        <v>8236</v>
      </c>
      <c r="AR404" s="81">
        <v>2772</v>
      </c>
      <c r="AS404" s="81">
        <v>0</v>
      </c>
      <c r="AT404" s="81">
        <v>1</v>
      </c>
      <c r="AU404" s="81">
        <v>0</v>
      </c>
      <c r="AV404" s="81">
        <v>0</v>
      </c>
      <c r="AW404" s="81" t="s">
        <v>564</v>
      </c>
      <c r="AX404" s="82"/>
      <c r="AY404" s="81">
        <v>35998.078999999998</v>
      </c>
      <c r="AZ404" s="81">
        <v>191816.98800000001</v>
      </c>
      <c r="BA404" s="81">
        <v>0</v>
      </c>
      <c r="BB404" s="81">
        <v>370</v>
      </c>
      <c r="BC404" s="81">
        <v>0</v>
      </c>
      <c r="BD404" s="81">
        <v>0</v>
      </c>
      <c r="BE404" s="81" t="s">
        <v>564</v>
      </c>
      <c r="BF404" s="82"/>
      <c r="BG404" s="81">
        <v>0</v>
      </c>
      <c r="BH404" s="81">
        <v>4.5289999999999999</v>
      </c>
      <c r="BI404" s="81">
        <v>1203.8689999999999</v>
      </c>
      <c r="BJ404" s="81">
        <v>0</v>
      </c>
      <c r="BK404" s="81">
        <v>72.986999999999995</v>
      </c>
      <c r="BL404" s="81">
        <v>0</v>
      </c>
      <c r="BM404" s="82"/>
      <c r="BN404" s="81">
        <v>0</v>
      </c>
      <c r="BO404" s="81">
        <v>1</v>
      </c>
      <c r="BP404" s="81">
        <v>24</v>
      </c>
      <c r="BQ404" s="81">
        <v>0</v>
      </c>
      <c r="BR404" s="81">
        <v>7</v>
      </c>
      <c r="BS404" s="81">
        <v>0</v>
      </c>
      <c r="BT404"/>
      <c r="BU404" s="80">
        <v>900.06200000000001</v>
      </c>
      <c r="BV404" s="80">
        <v>21.623000000000001</v>
      </c>
      <c r="BW404" s="80">
        <v>0</v>
      </c>
      <c r="BX404" s="80">
        <v>7.7</v>
      </c>
      <c r="BY404" s="80">
        <v>1</v>
      </c>
      <c r="BZ404" s="80">
        <v>23</v>
      </c>
      <c r="CA404" s="80">
        <v>250</v>
      </c>
      <c r="CB404" s="80">
        <v>63</v>
      </c>
      <c r="CC404" s="80">
        <v>15</v>
      </c>
    </row>
    <row r="405" spans="1:81">
      <c r="A405" s="80" t="s">
        <v>2188</v>
      </c>
      <c r="B405" s="80">
        <v>493</v>
      </c>
      <c r="C405" s="80">
        <v>17</v>
      </c>
      <c r="D405" s="80">
        <v>29</v>
      </c>
      <c r="E405" s="80">
        <v>2020</v>
      </c>
      <c r="F405" s="80" t="s">
        <v>218</v>
      </c>
      <c r="G405" s="80" t="s">
        <v>2171</v>
      </c>
      <c r="H405" s="80" t="s">
        <v>2172</v>
      </c>
      <c r="I405" s="177"/>
      <c r="J405" s="81">
        <v>2573.6626509977082</v>
      </c>
      <c r="K405" s="81">
        <v>7.5602716778089372</v>
      </c>
      <c r="L405" s="81">
        <v>26.958149568109228</v>
      </c>
      <c r="M405" s="81">
        <v>300.45129899588727</v>
      </c>
      <c r="N405" s="81">
        <v>255.91968171587575</v>
      </c>
      <c r="O405" s="81">
        <v>165.74754938579474</v>
      </c>
      <c r="P405" s="81">
        <v>126.82071882586618</v>
      </c>
      <c r="Q405" s="81">
        <v>11.165796738983692</v>
      </c>
      <c r="R405" s="81">
        <v>11.307271968949671</v>
      </c>
      <c r="S405" s="81">
        <v>13.05889676656478</v>
      </c>
      <c r="T405" s="82"/>
      <c r="U405" s="81">
        <v>88703493</v>
      </c>
      <c r="V405" s="81">
        <v>3945</v>
      </c>
      <c r="W405" s="81">
        <v>1098</v>
      </c>
      <c r="X405" s="81">
        <v>70752</v>
      </c>
      <c r="Y405" s="81">
        <v>87669</v>
      </c>
      <c r="Z405" s="81">
        <v>118439</v>
      </c>
      <c r="AA405" s="81">
        <v>28611</v>
      </c>
      <c r="AB405" s="81">
        <v>189369</v>
      </c>
      <c r="AC405" s="81">
        <v>2004303.9999999998</v>
      </c>
      <c r="AD405" s="81">
        <v>13.05889676656478</v>
      </c>
      <c r="AE405" s="82"/>
      <c r="AF405" s="81">
        <v>929333467.22866905</v>
      </c>
      <c r="AG405" s="81">
        <v>5218933.0338342115</v>
      </c>
      <c r="AH405" s="81">
        <v>9455196.6389623638</v>
      </c>
      <c r="AI405" s="81">
        <v>415484754.06880915</v>
      </c>
      <c r="AJ405" s="81">
        <v>390544775.02574629</v>
      </c>
      <c r="AK405" s="81"/>
      <c r="AL405" s="81"/>
      <c r="AM405" s="81">
        <v>24714758.433471836</v>
      </c>
      <c r="AN405" s="81"/>
      <c r="AO405" s="81"/>
      <c r="AP405" s="82"/>
      <c r="AQ405" s="81">
        <v>8679</v>
      </c>
      <c r="AR405" s="81">
        <v>2922</v>
      </c>
      <c r="AS405" s="81">
        <v>0</v>
      </c>
      <c r="AT405" s="81">
        <v>1</v>
      </c>
      <c r="AU405" s="81">
        <v>0</v>
      </c>
      <c r="AV405" s="81">
        <v>0</v>
      </c>
      <c r="AW405" s="81">
        <v>0</v>
      </c>
      <c r="AX405" s="82"/>
      <c r="AY405" s="81">
        <v>38441.665000000052</v>
      </c>
      <c r="AZ405" s="81">
        <v>208080.28800000029</v>
      </c>
      <c r="BA405" s="81">
        <v>0</v>
      </c>
      <c r="BB405" s="81">
        <v>370</v>
      </c>
      <c r="BC405" s="81">
        <v>0</v>
      </c>
      <c r="BD405" s="81">
        <v>0</v>
      </c>
      <c r="BE405" s="81">
        <v>0</v>
      </c>
      <c r="BF405" s="82"/>
      <c r="BG405" s="81">
        <v>0</v>
      </c>
      <c r="BH405" s="81">
        <v>0</v>
      </c>
      <c r="BI405" s="81">
        <v>1415.942</v>
      </c>
      <c r="BJ405" s="81">
        <v>0</v>
      </c>
      <c r="BK405" s="81">
        <v>66.930000000000007</v>
      </c>
      <c r="BL405" s="81">
        <v>0</v>
      </c>
      <c r="BM405" s="82"/>
      <c r="BN405" s="81">
        <v>0</v>
      </c>
      <c r="BO405" s="81">
        <v>0</v>
      </c>
      <c r="BP405" s="81">
        <v>25</v>
      </c>
      <c r="BQ405" s="81">
        <v>0</v>
      </c>
      <c r="BR405" s="81">
        <v>7</v>
      </c>
      <c r="BS405" s="81">
        <v>0</v>
      </c>
      <c r="BT405"/>
      <c r="BU405" s="80">
        <v>924.59299999999996</v>
      </c>
      <c r="BV405" s="80">
        <v>21.379000000000001</v>
      </c>
      <c r="BW405" s="80">
        <v>0</v>
      </c>
      <c r="BX405" s="80">
        <v>7.8</v>
      </c>
      <c r="BY405" s="80">
        <v>1.1000000000000001</v>
      </c>
      <c r="BZ405" s="80">
        <v>30</v>
      </c>
      <c r="CA405" s="80">
        <v>410</v>
      </c>
      <c r="CB405" s="80">
        <v>70</v>
      </c>
      <c r="CC405" s="80">
        <v>18</v>
      </c>
    </row>
    <row r="406" spans="1:81">
      <c r="A406" s="80" t="s">
        <v>2189</v>
      </c>
      <c r="B406" s="80">
        <v>493</v>
      </c>
      <c r="C406" s="80">
        <v>18</v>
      </c>
      <c r="D406" s="80">
        <v>29</v>
      </c>
      <c r="E406" s="80">
        <v>2021</v>
      </c>
      <c r="F406" s="80" t="s">
        <v>75</v>
      </c>
      <c r="G406" s="174" t="s">
        <v>2171</v>
      </c>
      <c r="H406" s="80" t="s">
        <v>2172</v>
      </c>
      <c r="I406" s="177"/>
      <c r="J406" s="81">
        <v>3302.1134496671139</v>
      </c>
      <c r="K406" s="81">
        <v>8.2916448167805008</v>
      </c>
      <c r="L406" s="81">
        <v>26.753684312442275</v>
      </c>
      <c r="M406" s="81">
        <v>321.75635592993103</v>
      </c>
      <c r="N406" s="81">
        <v>241.26399099864207</v>
      </c>
      <c r="O406" s="81">
        <v>162.28880821027562</v>
      </c>
      <c r="P406" s="81">
        <v>132.97706017105369</v>
      </c>
      <c r="Q406" s="81">
        <v>11.280103997787693</v>
      </c>
      <c r="R406" s="81">
        <v>12.138073160814329</v>
      </c>
      <c r="S406" s="81">
        <v>14.79971315272809</v>
      </c>
      <c r="T406" s="82"/>
      <c r="U406" s="81">
        <v>120895249</v>
      </c>
      <c r="V406" s="81">
        <v>3945</v>
      </c>
      <c r="W406" s="81">
        <v>1098</v>
      </c>
      <c r="X406" s="81">
        <v>70752</v>
      </c>
      <c r="Y406" s="81">
        <v>87971</v>
      </c>
      <c r="Z406" s="81">
        <v>119410</v>
      </c>
      <c r="AA406" s="81">
        <v>29256</v>
      </c>
      <c r="AB406" s="81">
        <v>189039</v>
      </c>
      <c r="AC406" s="81">
        <v>2085439</v>
      </c>
      <c r="AD406" s="81">
        <v>14.79971315272809</v>
      </c>
      <c r="AE406" s="82"/>
      <c r="AF406" s="81">
        <v>1179787730.4140539</v>
      </c>
      <c r="AG406" s="81">
        <v>5905172.2080126544</v>
      </c>
      <c r="AH406" s="81">
        <v>9617815.8361474257</v>
      </c>
      <c r="AI406" s="81">
        <v>458730499.11648583</v>
      </c>
      <c r="AJ406" s="81">
        <v>360082476.47363985</v>
      </c>
      <c r="AK406" s="81">
        <v>0</v>
      </c>
      <c r="AL406" s="81">
        <v>0</v>
      </c>
      <c r="AM406" s="81">
        <v>24813994.087299258</v>
      </c>
      <c r="AN406" s="81">
        <v>0</v>
      </c>
      <c r="AO406" s="81">
        <v>0</v>
      </c>
      <c r="AP406" s="82"/>
      <c r="AQ406" s="81">
        <v>9115</v>
      </c>
      <c r="AR406" s="81">
        <v>3035</v>
      </c>
      <c r="AS406" s="81">
        <v>0</v>
      </c>
      <c r="AT406" s="81">
        <v>2</v>
      </c>
      <c r="AU406" s="81">
        <v>0</v>
      </c>
      <c r="AV406" s="81">
        <v>1</v>
      </c>
      <c r="AW406" s="81"/>
      <c r="AX406" s="82"/>
      <c r="AY406" s="81">
        <v>40848.269000000153</v>
      </c>
      <c r="AZ406" s="81">
        <v>219152.88800000021</v>
      </c>
      <c r="BA406" s="81">
        <v>0</v>
      </c>
      <c r="BB406" s="81">
        <v>465</v>
      </c>
      <c r="BC406" s="81">
        <v>0</v>
      </c>
      <c r="BD406" s="81">
        <v>4315.09</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2190</v>
      </c>
      <c r="B407" s="80">
        <v>493</v>
      </c>
      <c r="C407" s="80">
        <v>19</v>
      </c>
      <c r="D407" s="80">
        <v>29</v>
      </c>
      <c r="E407" s="80">
        <v>2022</v>
      </c>
      <c r="F407" s="80" t="s">
        <v>568</v>
      </c>
      <c r="G407" s="174" t="s">
        <v>2171</v>
      </c>
      <c r="H407" s="80" t="s">
        <v>2172</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9628</v>
      </c>
      <c r="AR407" s="81">
        <v>3113</v>
      </c>
      <c r="AS407" s="81">
        <v>0</v>
      </c>
      <c r="AT407" s="81">
        <v>3</v>
      </c>
      <c r="AU407" s="81">
        <v>0</v>
      </c>
      <c r="AV407" s="81">
        <v>2</v>
      </c>
      <c r="AW407" s="81"/>
      <c r="AX407" s="82"/>
      <c r="AY407" s="81">
        <v>43762.661000000211</v>
      </c>
      <c r="AZ407" s="81">
        <v>226973.18800000023</v>
      </c>
      <c r="BA407" s="81">
        <v>0</v>
      </c>
      <c r="BB407" s="81">
        <v>514.9</v>
      </c>
      <c r="BC407" s="81">
        <v>0</v>
      </c>
      <c r="BD407" s="81">
        <v>4364.09</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2191</v>
      </c>
      <c r="B408" s="80">
        <v>1</v>
      </c>
      <c r="C408" s="80">
        <v>1</v>
      </c>
      <c r="D408" s="80">
        <v>1</v>
      </c>
      <c r="E408" s="80">
        <v>1990</v>
      </c>
      <c r="F408" s="80" t="s">
        <v>562</v>
      </c>
      <c r="G408" s="80" t="s">
        <v>2192</v>
      </c>
      <c r="H408" s="80" t="s">
        <v>2193</v>
      </c>
      <c r="I408" s="177" t="s">
        <v>563</v>
      </c>
      <c r="J408" s="81">
        <v>129.29503836789132</v>
      </c>
      <c r="K408" s="81">
        <v>9.7694314548329633</v>
      </c>
      <c r="L408" s="81">
        <v>6.130465775996778</v>
      </c>
      <c r="M408" s="81">
        <v>93.589790184065009</v>
      </c>
      <c r="N408" s="81">
        <v>160.95556596241866</v>
      </c>
      <c r="O408" s="81">
        <v>100.79217447683793</v>
      </c>
      <c r="P408" s="81">
        <v>53.551918971514382</v>
      </c>
      <c r="Q408" s="81">
        <v>10.196960408993032</v>
      </c>
      <c r="R408" s="81">
        <v>0</v>
      </c>
      <c r="S408" s="81">
        <v>12.823168866473909</v>
      </c>
      <c r="T408" s="82"/>
      <c r="U408" s="81">
        <v>32252082</v>
      </c>
      <c r="V408" s="81">
        <v>3751</v>
      </c>
      <c r="W408" s="81">
        <v>56</v>
      </c>
      <c r="X408" s="81">
        <v>39038</v>
      </c>
      <c r="Y408" s="81">
        <v>70460</v>
      </c>
      <c r="Z408" s="81">
        <v>41457</v>
      </c>
      <c r="AA408" s="81">
        <v>13003</v>
      </c>
      <c r="AB408" s="81">
        <v>165564</v>
      </c>
      <c r="AC408" s="81">
        <v>0</v>
      </c>
      <c r="AD408" s="81">
        <v>12.823168866473909</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2194</v>
      </c>
      <c r="B409" s="80">
        <v>2</v>
      </c>
      <c r="C409" s="80">
        <v>2</v>
      </c>
      <c r="D409" s="80">
        <v>1</v>
      </c>
      <c r="E409" s="80">
        <v>2005</v>
      </c>
      <c r="F409" s="80" t="s">
        <v>565</v>
      </c>
      <c r="G409" s="80" t="s">
        <v>2192</v>
      </c>
      <c r="H409" s="80" t="s">
        <v>2193</v>
      </c>
      <c r="I409" s="177"/>
      <c r="J409" s="81">
        <v>126.68139260075156</v>
      </c>
      <c r="K409" s="81">
        <v>7.8910206973111565</v>
      </c>
      <c r="L409" s="81">
        <v>4.9118959077041309</v>
      </c>
      <c r="M409" s="81">
        <v>173.60517658136425</v>
      </c>
      <c r="N409" s="81">
        <v>221.86767512994123</v>
      </c>
      <c r="O409" s="81">
        <v>98.481813046472269</v>
      </c>
      <c r="P409" s="81">
        <v>47.05823310818424</v>
      </c>
      <c r="Q409" s="81">
        <v>10.089808058354917</v>
      </c>
      <c r="R409" s="81">
        <v>0</v>
      </c>
      <c r="S409" s="81">
        <v>12.134405360000001</v>
      </c>
      <c r="T409" s="82"/>
      <c r="U409" s="81">
        <v>16098228</v>
      </c>
      <c r="V409" s="81">
        <v>3698</v>
      </c>
      <c r="W409" s="81">
        <v>59</v>
      </c>
      <c r="X409" s="81">
        <v>41344</v>
      </c>
      <c r="Y409" s="81">
        <v>83826</v>
      </c>
      <c r="Z409" s="81">
        <v>46874</v>
      </c>
      <c r="AA409" s="81">
        <v>9358</v>
      </c>
      <c r="AB409" s="81">
        <v>171261</v>
      </c>
      <c r="AC409" s="81">
        <v>0</v>
      </c>
      <c r="AD409" s="81">
        <v>12.134405360000001</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2195</v>
      </c>
      <c r="B410" s="80">
        <v>3</v>
      </c>
      <c r="C410" s="80">
        <v>3</v>
      </c>
      <c r="D410" s="80">
        <v>1</v>
      </c>
      <c r="E410" s="80">
        <v>2006</v>
      </c>
      <c r="F410" s="80" t="s">
        <v>566</v>
      </c>
      <c r="G410" s="80" t="s">
        <v>2192</v>
      </c>
      <c r="H410" s="80" t="s">
        <v>2193</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2196</v>
      </c>
      <c r="B411" s="80">
        <v>4</v>
      </c>
      <c r="C411" s="80">
        <v>4</v>
      </c>
      <c r="D411" s="80">
        <v>1</v>
      </c>
      <c r="E411" s="80">
        <v>2007</v>
      </c>
      <c r="F411" s="80" t="s">
        <v>567</v>
      </c>
      <c r="G411" s="80" t="s">
        <v>2192</v>
      </c>
      <c r="H411" s="80" t="s">
        <v>2193</v>
      </c>
      <c r="I411" s="177"/>
      <c r="J411" s="81">
        <v>131.93000826282608</v>
      </c>
      <c r="K411" s="81">
        <v>7.8926816015198593</v>
      </c>
      <c r="L411" s="81">
        <v>7.701699892591864</v>
      </c>
      <c r="M411" s="81">
        <v>182.62032893761901</v>
      </c>
      <c r="N411" s="81">
        <v>239.63030092636245</v>
      </c>
      <c r="O411" s="81">
        <v>94.358979016669736</v>
      </c>
      <c r="P411" s="81">
        <v>46.030003713235494</v>
      </c>
      <c r="Q411" s="81">
        <v>10.886348503998121</v>
      </c>
      <c r="R411" s="81">
        <v>0</v>
      </c>
      <c r="S411" s="81">
        <v>8.4722993847600012</v>
      </c>
      <c r="T411" s="82"/>
      <c r="U411" s="81">
        <v>14510733</v>
      </c>
      <c r="V411" s="81">
        <v>3330</v>
      </c>
      <c r="W411" s="81">
        <v>69</v>
      </c>
      <c r="X411" s="81">
        <v>46585</v>
      </c>
      <c r="Y411" s="81">
        <v>86259</v>
      </c>
      <c r="Z411" s="81">
        <v>46688</v>
      </c>
      <c r="AA411" s="81">
        <v>9014</v>
      </c>
      <c r="AB411" s="81">
        <v>175009</v>
      </c>
      <c r="AC411" s="81">
        <v>0</v>
      </c>
      <c r="AD411" s="81">
        <v>8.4722993847600012</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2197</v>
      </c>
      <c r="B412" s="80">
        <v>5</v>
      </c>
      <c r="C412" s="80">
        <v>5</v>
      </c>
      <c r="D412" s="80">
        <v>1</v>
      </c>
      <c r="E412" s="80">
        <v>2008</v>
      </c>
      <c r="F412" s="80" t="s">
        <v>84</v>
      </c>
      <c r="G412" s="80" t="s">
        <v>2192</v>
      </c>
      <c r="H412" s="80" t="s">
        <v>2193</v>
      </c>
      <c r="I412" s="177"/>
      <c r="J412" s="81">
        <v>103.60042256370114</v>
      </c>
      <c r="K412" s="81">
        <v>6.260952023078814</v>
      </c>
      <c r="L412" s="81">
        <v>6.8920487992456652</v>
      </c>
      <c r="M412" s="81">
        <v>182.23632821922646</v>
      </c>
      <c r="N412" s="81">
        <v>238.0796891105802</v>
      </c>
      <c r="O412" s="81">
        <v>90.411625638622638</v>
      </c>
      <c r="P412" s="81">
        <v>44.727878670541024</v>
      </c>
      <c r="Q412" s="81">
        <v>10.78385404945174</v>
      </c>
      <c r="R412" s="81">
        <v>0</v>
      </c>
      <c r="S412" s="81">
        <v>16.184110189999998</v>
      </c>
      <c r="T412" s="82"/>
      <c r="U412" s="81">
        <v>14531396</v>
      </c>
      <c r="V412" s="81">
        <v>3330</v>
      </c>
      <c r="W412" s="81">
        <v>69</v>
      </c>
      <c r="X412" s="81">
        <v>46585</v>
      </c>
      <c r="Y412" s="81">
        <v>87172</v>
      </c>
      <c r="Z412" s="81">
        <v>46305</v>
      </c>
      <c r="AA412" s="81">
        <v>8769</v>
      </c>
      <c r="AB412" s="81">
        <v>176210</v>
      </c>
      <c r="AC412" s="81">
        <v>0</v>
      </c>
      <c r="AD412" s="81">
        <v>16.184110189999998</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2198</v>
      </c>
      <c r="B413" s="80">
        <v>6</v>
      </c>
      <c r="C413" s="80">
        <v>6</v>
      </c>
      <c r="D413" s="80">
        <v>1</v>
      </c>
      <c r="E413" s="80">
        <v>2009</v>
      </c>
      <c r="F413" s="80" t="s">
        <v>85</v>
      </c>
      <c r="G413" s="80" t="s">
        <v>2192</v>
      </c>
      <c r="H413" s="80" t="s">
        <v>2193</v>
      </c>
      <c r="I413" s="177"/>
      <c r="J413" s="81">
        <v>145.27618018717237</v>
      </c>
      <c r="K413" s="81">
        <v>5.9832726184767173</v>
      </c>
      <c r="L413" s="81">
        <v>4.4583402103682435</v>
      </c>
      <c r="M413" s="81">
        <v>186.93522175590195</v>
      </c>
      <c r="N413" s="81">
        <v>218.0459196339315</v>
      </c>
      <c r="O413" s="81">
        <v>90.553488256462003</v>
      </c>
      <c r="P413" s="81">
        <v>42.723760697180786</v>
      </c>
      <c r="Q413" s="81">
        <v>10.308290846242352</v>
      </c>
      <c r="R413" s="81">
        <v>0</v>
      </c>
      <c r="S413" s="81">
        <v>14.896256139999998</v>
      </c>
      <c r="T413" s="82"/>
      <c r="U413" s="81">
        <v>17946468</v>
      </c>
      <c r="V413" s="81">
        <v>3669</v>
      </c>
      <c r="W413" s="81">
        <v>43</v>
      </c>
      <c r="X413" s="81">
        <v>54603</v>
      </c>
      <c r="Y413" s="81">
        <v>87485</v>
      </c>
      <c r="Z413" s="81">
        <v>45777</v>
      </c>
      <c r="AA413" s="81">
        <v>8599</v>
      </c>
      <c r="AB413" s="81">
        <v>176820</v>
      </c>
      <c r="AC413" s="81">
        <v>0</v>
      </c>
      <c r="AD413" s="81">
        <v>14.896256139999998</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14.7</v>
      </c>
      <c r="BJ413" s="81">
        <v>0</v>
      </c>
      <c r="BK413" s="81">
        <v>53.344999999999999</v>
      </c>
      <c r="BL413" s="81">
        <v>0</v>
      </c>
      <c r="BM413" s="82"/>
      <c r="BN413" s="81">
        <v>0</v>
      </c>
      <c r="BO413" s="81">
        <v>0</v>
      </c>
      <c r="BP413" s="81">
        <v>1</v>
      </c>
      <c r="BQ413" s="81">
        <v>0</v>
      </c>
      <c r="BR413" s="81">
        <v>10</v>
      </c>
      <c r="BS413" s="81">
        <v>0</v>
      </c>
      <c r="BT413"/>
      <c r="BU413" s="80"/>
      <c r="BV413" s="80"/>
      <c r="BW413" s="80"/>
      <c r="BX413" s="80"/>
      <c r="BY413" s="80"/>
      <c r="BZ413" s="80"/>
      <c r="CA413" s="80"/>
      <c r="CB413" s="80"/>
      <c r="CC413" s="80"/>
    </row>
    <row r="414" spans="1:81">
      <c r="A414" s="80" t="s">
        <v>2199</v>
      </c>
      <c r="B414" s="80">
        <v>7</v>
      </c>
      <c r="C414" s="80">
        <v>7</v>
      </c>
      <c r="D414" s="80">
        <v>1</v>
      </c>
      <c r="E414" s="80">
        <v>2010</v>
      </c>
      <c r="F414" s="80" t="s">
        <v>86</v>
      </c>
      <c r="G414" s="80" t="s">
        <v>2192</v>
      </c>
      <c r="H414" s="80" t="s">
        <v>2193</v>
      </c>
      <c r="I414" s="177"/>
      <c r="J414" s="81">
        <v>84.776676362566434</v>
      </c>
      <c r="K414" s="81">
        <v>5.3637697936731126</v>
      </c>
      <c r="L414" s="81">
        <v>4.1643252712598136</v>
      </c>
      <c r="M414" s="81">
        <v>189.10978721704137</v>
      </c>
      <c r="N414" s="81">
        <v>220.81830150926038</v>
      </c>
      <c r="O414" s="81">
        <v>89.280107091839682</v>
      </c>
      <c r="P414" s="81">
        <v>42.992553361597409</v>
      </c>
      <c r="Q414" s="81">
        <v>10.736172818562718</v>
      </c>
      <c r="R414" s="81">
        <v>0</v>
      </c>
      <c r="S414" s="81">
        <v>13.541796979999999</v>
      </c>
      <c r="T414" s="82"/>
      <c r="U414" s="81">
        <v>11194439</v>
      </c>
      <c r="V414" s="81">
        <v>3669</v>
      </c>
      <c r="W414" s="81">
        <v>43</v>
      </c>
      <c r="X414" s="81">
        <v>54603</v>
      </c>
      <c r="Y414" s="81">
        <v>87393</v>
      </c>
      <c r="Z414" s="81">
        <v>45343</v>
      </c>
      <c r="AA414" s="81">
        <v>8437</v>
      </c>
      <c r="AB414" s="81">
        <v>176462</v>
      </c>
      <c r="AC414" s="81">
        <v>0</v>
      </c>
      <c r="AD414" s="81">
        <v>13.541796979999999</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22.683</v>
      </c>
      <c r="BJ414" s="81">
        <v>0</v>
      </c>
      <c r="BK414" s="81">
        <v>55.884999999999998</v>
      </c>
      <c r="BL414" s="81">
        <v>0</v>
      </c>
      <c r="BM414" s="82"/>
      <c r="BN414" s="81">
        <v>0</v>
      </c>
      <c r="BO414" s="81">
        <v>0</v>
      </c>
      <c r="BP414" s="81">
        <v>2</v>
      </c>
      <c r="BQ414" s="81">
        <v>0</v>
      </c>
      <c r="BR414" s="81">
        <v>10</v>
      </c>
      <c r="BS414" s="81">
        <v>0</v>
      </c>
      <c r="BT414"/>
      <c r="BU414" s="80">
        <v>78.567999999999998</v>
      </c>
      <c r="BV414" s="80">
        <v>0</v>
      </c>
      <c r="BW414" s="80">
        <v>0</v>
      </c>
      <c r="BX414" s="80">
        <v>0</v>
      </c>
      <c r="BY414" s="80">
        <v>0</v>
      </c>
      <c r="BZ414" s="80">
        <v>0</v>
      </c>
      <c r="CA414" s="80">
        <v>0</v>
      </c>
      <c r="CB414" s="80">
        <v>0</v>
      </c>
      <c r="CC414" s="80">
        <v>0</v>
      </c>
    </row>
    <row r="415" spans="1:81">
      <c r="A415" s="80" t="s">
        <v>2200</v>
      </c>
      <c r="B415" s="80">
        <v>8</v>
      </c>
      <c r="C415" s="80">
        <v>8</v>
      </c>
      <c r="D415" s="80">
        <v>1</v>
      </c>
      <c r="E415" s="80">
        <v>2011</v>
      </c>
      <c r="F415" s="80" t="s">
        <v>87</v>
      </c>
      <c r="G415" s="80" t="s">
        <v>2192</v>
      </c>
      <c r="H415" s="80" t="s">
        <v>2193</v>
      </c>
      <c r="I415" s="177"/>
      <c r="J415" s="81">
        <v>76.720115894670158</v>
      </c>
      <c r="K415" s="81">
        <v>8.0974220263736196</v>
      </c>
      <c r="L415" s="81">
        <v>1.8361695741018971</v>
      </c>
      <c r="M415" s="81">
        <v>240.47598492563844</v>
      </c>
      <c r="N415" s="81">
        <v>255.38103613436127</v>
      </c>
      <c r="O415" s="81">
        <v>87.019438532651023</v>
      </c>
      <c r="P415" s="81">
        <v>41.982713289818626</v>
      </c>
      <c r="Q415" s="81">
        <v>12.4047190956984</v>
      </c>
      <c r="R415" s="81">
        <v>0</v>
      </c>
      <c r="S415" s="81">
        <v>13.665226029999999</v>
      </c>
      <c r="T415" s="82"/>
      <c r="U415" s="81">
        <v>9518339</v>
      </c>
      <c r="V415" s="81">
        <v>3669</v>
      </c>
      <c r="W415" s="81">
        <v>43</v>
      </c>
      <c r="X415" s="81">
        <v>54603</v>
      </c>
      <c r="Y415" s="81">
        <v>87501</v>
      </c>
      <c r="Z415" s="81">
        <v>45155</v>
      </c>
      <c r="AA415" s="81">
        <v>8484</v>
      </c>
      <c r="AB415" s="81">
        <v>176760</v>
      </c>
      <c r="AC415" s="81">
        <v>0</v>
      </c>
      <c r="AD415" s="81">
        <v>13.665226029999999</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20.574000000000002</v>
      </c>
      <c r="BJ415" s="81">
        <v>0</v>
      </c>
      <c r="BK415" s="81">
        <v>59.188999999999993</v>
      </c>
      <c r="BL415" s="81">
        <v>0</v>
      </c>
      <c r="BM415" s="82"/>
      <c r="BN415" s="81">
        <v>0</v>
      </c>
      <c r="BO415" s="81">
        <v>0</v>
      </c>
      <c r="BP415" s="81">
        <v>2</v>
      </c>
      <c r="BQ415" s="81">
        <v>0</v>
      </c>
      <c r="BR415" s="81">
        <v>10</v>
      </c>
      <c r="BS415" s="81">
        <v>0</v>
      </c>
      <c r="BT415"/>
      <c r="BU415" s="80">
        <v>79.763000000000005</v>
      </c>
      <c r="BV415" s="80">
        <v>0</v>
      </c>
      <c r="BW415" s="80">
        <v>0</v>
      </c>
      <c r="BX415" s="80">
        <v>0</v>
      </c>
      <c r="BY415" s="80">
        <v>0</v>
      </c>
      <c r="BZ415" s="80">
        <v>0</v>
      </c>
      <c r="CA415" s="80">
        <v>0</v>
      </c>
      <c r="CB415" s="80">
        <v>0</v>
      </c>
      <c r="CC415" s="80">
        <v>0</v>
      </c>
    </row>
    <row r="416" spans="1:81">
      <c r="A416" s="80" t="s">
        <v>2201</v>
      </c>
      <c r="B416" s="80">
        <v>9</v>
      </c>
      <c r="C416" s="80">
        <v>9</v>
      </c>
      <c r="D416" s="80">
        <v>1</v>
      </c>
      <c r="E416" s="80">
        <v>2012</v>
      </c>
      <c r="F416" s="80" t="s">
        <v>88</v>
      </c>
      <c r="G416" s="80" t="s">
        <v>2192</v>
      </c>
      <c r="H416" s="80" t="s">
        <v>2193</v>
      </c>
      <c r="I416" s="177"/>
      <c r="J416" s="81">
        <v>75.295879862606668</v>
      </c>
      <c r="K416" s="81">
        <v>7.9875354878508613</v>
      </c>
      <c r="L416" s="81">
        <v>1.8179045212138472</v>
      </c>
      <c r="M416" s="81">
        <v>253.2005174649112</v>
      </c>
      <c r="N416" s="81">
        <v>274.9722147447967</v>
      </c>
      <c r="O416" s="81">
        <v>86.344225665076081</v>
      </c>
      <c r="P416" s="81">
        <v>41.166537359935965</v>
      </c>
      <c r="Q416" s="81">
        <v>13.719743966316347</v>
      </c>
      <c r="R416" s="81">
        <v>0</v>
      </c>
      <c r="S416" s="81">
        <v>6.6964293367999996</v>
      </c>
      <c r="T416" s="82"/>
      <c r="U416" s="81">
        <v>10073170</v>
      </c>
      <c r="V416" s="81">
        <v>3669</v>
      </c>
      <c r="W416" s="81">
        <v>43</v>
      </c>
      <c r="X416" s="81">
        <v>54603</v>
      </c>
      <c r="Y416" s="81">
        <v>89236</v>
      </c>
      <c r="Z416" s="81">
        <v>45160</v>
      </c>
      <c r="AA416" s="81">
        <v>8272</v>
      </c>
      <c r="AB416" s="81">
        <v>179938</v>
      </c>
      <c r="AC416" s="81">
        <v>0</v>
      </c>
      <c r="AD416" s="81">
        <v>6.6964293367999996</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24.382000000000001</v>
      </c>
      <c r="BJ416" s="81">
        <v>0</v>
      </c>
      <c r="BK416" s="81">
        <v>84.498000000000005</v>
      </c>
      <c r="BL416" s="81">
        <v>0</v>
      </c>
      <c r="BM416" s="82"/>
      <c r="BN416" s="81">
        <v>0</v>
      </c>
      <c r="BO416" s="81">
        <v>0</v>
      </c>
      <c r="BP416" s="81">
        <v>2</v>
      </c>
      <c r="BQ416" s="81">
        <v>0</v>
      </c>
      <c r="BR416" s="81">
        <v>11</v>
      </c>
      <c r="BS416" s="81">
        <v>0</v>
      </c>
      <c r="BT416"/>
      <c r="BU416" s="80">
        <v>108.88</v>
      </c>
      <c r="BV416" s="80">
        <v>0</v>
      </c>
      <c r="BW416" s="80">
        <v>0</v>
      </c>
      <c r="BX416" s="80">
        <v>0</v>
      </c>
      <c r="BY416" s="80">
        <v>0</v>
      </c>
      <c r="BZ416" s="80">
        <v>0</v>
      </c>
      <c r="CA416" s="80">
        <v>0</v>
      </c>
      <c r="CB416" s="80">
        <v>0</v>
      </c>
      <c r="CC416" s="80">
        <v>0</v>
      </c>
    </row>
    <row r="417" spans="1:81">
      <c r="A417" s="80" t="s">
        <v>2202</v>
      </c>
      <c r="B417" s="80">
        <v>10</v>
      </c>
      <c r="C417" s="80">
        <v>10</v>
      </c>
      <c r="D417" s="80">
        <v>1</v>
      </c>
      <c r="E417" s="80">
        <v>2013</v>
      </c>
      <c r="F417" s="80" t="s">
        <v>89</v>
      </c>
      <c r="G417" s="80" t="s">
        <v>2192</v>
      </c>
      <c r="H417" s="80" t="s">
        <v>2193</v>
      </c>
      <c r="I417" s="177"/>
      <c r="J417" s="81">
        <v>76.13869594950954</v>
      </c>
      <c r="K417" s="81">
        <v>6.8878776923062555</v>
      </c>
      <c r="L417" s="81">
        <v>1.666154756880726</v>
      </c>
      <c r="M417" s="81">
        <v>269.41026013402484</v>
      </c>
      <c r="N417" s="81">
        <v>264.78499167464076</v>
      </c>
      <c r="O417" s="81">
        <v>82.847887858662375</v>
      </c>
      <c r="P417" s="81">
        <v>40.667255801532278</v>
      </c>
      <c r="Q417" s="81">
        <v>13.939125919382167</v>
      </c>
      <c r="R417" s="81">
        <v>0</v>
      </c>
      <c r="S417" s="81">
        <v>11.198377910716385</v>
      </c>
      <c r="T417" s="82"/>
      <c r="U417" s="81">
        <v>9856079</v>
      </c>
      <c r="V417" s="81">
        <v>3669</v>
      </c>
      <c r="W417" s="81">
        <v>43</v>
      </c>
      <c r="X417" s="81">
        <v>54603</v>
      </c>
      <c r="Y417" s="81">
        <v>89381</v>
      </c>
      <c r="Z417" s="81">
        <v>45266</v>
      </c>
      <c r="AA417" s="81">
        <v>8141</v>
      </c>
      <c r="AB417" s="81">
        <v>180194</v>
      </c>
      <c r="AC417" s="81">
        <v>0</v>
      </c>
      <c r="AD417" s="81">
        <v>11.198377910716385</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25.733000000000001</v>
      </c>
      <c r="BJ417" s="81">
        <v>0</v>
      </c>
      <c r="BK417" s="81">
        <v>100.41499999999999</v>
      </c>
      <c r="BL417" s="81">
        <v>0</v>
      </c>
      <c r="BM417" s="82"/>
      <c r="BN417" s="81">
        <v>0</v>
      </c>
      <c r="BO417" s="81">
        <v>0</v>
      </c>
      <c r="BP417" s="81">
        <v>2</v>
      </c>
      <c r="BQ417" s="81">
        <v>0</v>
      </c>
      <c r="BR417" s="81">
        <v>11</v>
      </c>
      <c r="BS417" s="81">
        <v>0</v>
      </c>
      <c r="BT417"/>
      <c r="BU417" s="80">
        <v>126.148</v>
      </c>
      <c r="BV417" s="80">
        <v>0</v>
      </c>
      <c r="BW417" s="80">
        <v>0</v>
      </c>
      <c r="BX417" s="80">
        <v>0</v>
      </c>
      <c r="BY417" s="80">
        <v>0</v>
      </c>
      <c r="BZ417" s="80">
        <v>0</v>
      </c>
      <c r="CA417" s="80">
        <v>0</v>
      </c>
      <c r="CB417" s="80">
        <v>0</v>
      </c>
      <c r="CC417" s="80">
        <v>0</v>
      </c>
    </row>
    <row r="418" spans="1:81">
      <c r="A418" s="80" t="s">
        <v>2203</v>
      </c>
      <c r="B418" s="80">
        <v>11</v>
      </c>
      <c r="C418" s="80">
        <v>11</v>
      </c>
      <c r="D418" s="80">
        <v>1</v>
      </c>
      <c r="E418" s="80">
        <v>2014</v>
      </c>
      <c r="F418" s="80" t="s">
        <v>90</v>
      </c>
      <c r="G418" s="80" t="s">
        <v>2192</v>
      </c>
      <c r="H418" s="80" t="s">
        <v>2193</v>
      </c>
      <c r="I418" s="177"/>
      <c r="J418" s="81">
        <v>63.761548882551565</v>
      </c>
      <c r="K418" s="81">
        <v>5.8882385570938292</v>
      </c>
      <c r="L418" s="81">
        <v>5.309598767040633</v>
      </c>
      <c r="M418" s="81">
        <v>237.16890229201178</v>
      </c>
      <c r="N418" s="81">
        <v>239.947265100653</v>
      </c>
      <c r="O418" s="81">
        <v>78.729950631869428</v>
      </c>
      <c r="P418" s="81">
        <v>40.326421700268554</v>
      </c>
      <c r="Q418" s="81">
        <v>13.514831060185108</v>
      </c>
      <c r="R418" s="81">
        <v>0</v>
      </c>
      <c r="S418" s="81">
        <v>12.053438580988042</v>
      </c>
      <c r="T418" s="82"/>
      <c r="U418" s="81">
        <v>9467438</v>
      </c>
      <c r="V418" s="81">
        <v>2999</v>
      </c>
      <c r="W418" s="81">
        <v>60</v>
      </c>
      <c r="X418" s="81">
        <v>53084</v>
      </c>
      <c r="Y418" s="81">
        <v>90283</v>
      </c>
      <c r="Z418" s="81">
        <v>45305</v>
      </c>
      <c r="AA418" s="81">
        <v>8031</v>
      </c>
      <c r="AB418" s="81">
        <v>182092</v>
      </c>
      <c r="AC418" s="81">
        <v>0</v>
      </c>
      <c r="AD418" s="81">
        <v>12.053438580988042</v>
      </c>
      <c r="AE418" s="82"/>
      <c r="AF418" s="81">
        <v>88607487.092635408</v>
      </c>
      <c r="AG418" s="81">
        <v>5547601.8141562017</v>
      </c>
      <c r="AH418" s="81">
        <v>1336372.0640617425</v>
      </c>
      <c r="AI418" s="81">
        <v>325695730.99862736</v>
      </c>
      <c r="AJ418" s="81">
        <v>333435586.10291487</v>
      </c>
      <c r="AK418" s="81">
        <v>0</v>
      </c>
      <c r="AL418" s="81">
        <v>0</v>
      </c>
      <c r="AM418" s="81">
        <v>24998510.560100131</v>
      </c>
      <c r="AN418" s="81">
        <v>0</v>
      </c>
      <c r="AO418" s="81">
        <v>0</v>
      </c>
      <c r="AP418" s="82"/>
      <c r="AQ418" s="81">
        <v>1440</v>
      </c>
      <c r="AR418" s="81">
        <v>66</v>
      </c>
      <c r="AS418" s="81">
        <v>0</v>
      </c>
      <c r="AT418" s="81">
        <v>0</v>
      </c>
      <c r="AU418" s="81">
        <v>0</v>
      </c>
      <c r="AV418" s="81">
        <v>0</v>
      </c>
      <c r="AW418" s="81" t="s">
        <v>564</v>
      </c>
      <c r="AX418" s="82"/>
      <c r="AY418" s="81">
        <v>5286.2</v>
      </c>
      <c r="AZ418" s="81">
        <v>1135.8</v>
      </c>
      <c r="BA418" s="81">
        <v>0</v>
      </c>
      <c r="BB418" s="81">
        <v>0</v>
      </c>
      <c r="BC418" s="81">
        <v>0</v>
      </c>
      <c r="BD418" s="81">
        <v>0</v>
      </c>
      <c r="BE418" s="81" t="s">
        <v>564</v>
      </c>
      <c r="BF418" s="82"/>
      <c r="BG418" s="81">
        <v>0</v>
      </c>
      <c r="BH418" s="81">
        <v>0</v>
      </c>
      <c r="BI418" s="81">
        <v>21.648</v>
      </c>
      <c r="BJ418" s="81">
        <v>0</v>
      </c>
      <c r="BK418" s="81">
        <v>116.589</v>
      </c>
      <c r="BL418" s="81">
        <v>0</v>
      </c>
      <c r="BM418" s="82"/>
      <c r="BN418" s="81">
        <v>0</v>
      </c>
      <c r="BO418" s="81">
        <v>0</v>
      </c>
      <c r="BP418" s="81">
        <v>2</v>
      </c>
      <c r="BQ418" s="81">
        <v>0</v>
      </c>
      <c r="BR418" s="81">
        <v>10</v>
      </c>
      <c r="BS418" s="81">
        <v>0</v>
      </c>
      <c r="BT418"/>
      <c r="BU418" s="80">
        <v>138.23699999999999</v>
      </c>
      <c r="BV418" s="80">
        <v>0</v>
      </c>
      <c r="BW418" s="80">
        <v>0</v>
      </c>
      <c r="BX418" s="80">
        <v>0</v>
      </c>
      <c r="BY418" s="80">
        <v>0</v>
      </c>
      <c r="BZ418" s="80">
        <v>0</v>
      </c>
      <c r="CA418" s="80">
        <v>0</v>
      </c>
      <c r="CB418" s="80">
        <v>0</v>
      </c>
      <c r="CC418" s="80">
        <v>0</v>
      </c>
    </row>
    <row r="419" spans="1:81">
      <c r="A419" s="80" t="s">
        <v>2204</v>
      </c>
      <c r="B419" s="80">
        <v>12</v>
      </c>
      <c r="C419" s="80">
        <v>12</v>
      </c>
      <c r="D419" s="80">
        <v>1</v>
      </c>
      <c r="E419" s="80">
        <v>2015</v>
      </c>
      <c r="F419" s="80" t="s">
        <v>91</v>
      </c>
      <c r="G419" s="80" t="s">
        <v>2192</v>
      </c>
      <c r="H419" s="80" t="s">
        <v>2193</v>
      </c>
      <c r="I419" s="177"/>
      <c r="J419" s="81">
        <v>24.068242293531096</v>
      </c>
      <c r="K419" s="81">
        <v>6.262221949857091</v>
      </c>
      <c r="L419" s="81">
        <v>6.6182739637708128</v>
      </c>
      <c r="M419" s="81">
        <v>252.33334185055895</v>
      </c>
      <c r="N419" s="81">
        <v>240.09377522003675</v>
      </c>
      <c r="O419" s="81">
        <v>77.844391997992048</v>
      </c>
      <c r="P419" s="81">
        <v>39.750090404237582</v>
      </c>
      <c r="Q419" s="81">
        <v>13.288837968949871</v>
      </c>
      <c r="R419" s="81">
        <v>0</v>
      </c>
      <c r="S419" s="81">
        <v>10.005611180348771</v>
      </c>
      <c r="T419" s="82"/>
      <c r="U419" s="81">
        <v>3241981</v>
      </c>
      <c r="V419" s="81">
        <v>2999</v>
      </c>
      <c r="W419" s="81">
        <v>60</v>
      </c>
      <c r="X419" s="81">
        <v>53084</v>
      </c>
      <c r="Y419" s="81">
        <v>90742</v>
      </c>
      <c r="Z419" s="81">
        <v>45227</v>
      </c>
      <c r="AA419" s="81">
        <v>7910</v>
      </c>
      <c r="AB419" s="81">
        <v>182897</v>
      </c>
      <c r="AC419" s="81">
        <v>0</v>
      </c>
      <c r="AD419" s="81">
        <v>10.005611180348771</v>
      </c>
      <c r="AE419" s="82"/>
      <c r="AF419" s="81">
        <v>32601269.723593086</v>
      </c>
      <c r="AG419" s="81">
        <v>5190564.1985186599</v>
      </c>
      <c r="AH419" s="81">
        <v>1348867.9809204645</v>
      </c>
      <c r="AI419" s="81">
        <v>310594554.43197578</v>
      </c>
      <c r="AJ419" s="81">
        <v>342566714.70788622</v>
      </c>
      <c r="AK419" s="81">
        <v>0</v>
      </c>
      <c r="AL419" s="81">
        <v>0</v>
      </c>
      <c r="AM419" s="81">
        <v>25065266.625940848</v>
      </c>
      <c r="AN419" s="81">
        <v>0</v>
      </c>
      <c r="AO419" s="81">
        <v>0</v>
      </c>
      <c r="AP419" s="82"/>
      <c r="AQ419" s="81">
        <v>1591</v>
      </c>
      <c r="AR419" s="81">
        <v>79</v>
      </c>
      <c r="AS419" s="81">
        <v>0</v>
      </c>
      <c r="AT419" s="81">
        <v>0</v>
      </c>
      <c r="AU419" s="81">
        <v>0</v>
      </c>
      <c r="AV419" s="81">
        <v>0</v>
      </c>
      <c r="AW419" s="81" t="s">
        <v>564</v>
      </c>
      <c r="AX419" s="82"/>
      <c r="AY419" s="81">
        <v>5808.2000000000007</v>
      </c>
      <c r="AZ419" s="81">
        <v>1379.5</v>
      </c>
      <c r="BA419" s="81">
        <v>0</v>
      </c>
      <c r="BB419" s="81">
        <v>0</v>
      </c>
      <c r="BC419" s="81">
        <v>0</v>
      </c>
      <c r="BD419" s="81">
        <v>0</v>
      </c>
      <c r="BE419" s="81" t="s">
        <v>564</v>
      </c>
      <c r="BF419" s="82"/>
      <c r="BG419" s="81">
        <v>0</v>
      </c>
      <c r="BH419" s="81">
        <v>0</v>
      </c>
      <c r="BI419" s="81">
        <v>19.064</v>
      </c>
      <c r="BJ419" s="81">
        <v>0</v>
      </c>
      <c r="BK419" s="81">
        <v>87.968999999999994</v>
      </c>
      <c r="BL419" s="81">
        <v>0</v>
      </c>
      <c r="BM419" s="82"/>
      <c r="BN419" s="81">
        <v>0</v>
      </c>
      <c r="BO419" s="81">
        <v>0</v>
      </c>
      <c r="BP419" s="81">
        <v>2</v>
      </c>
      <c r="BQ419" s="81">
        <v>0</v>
      </c>
      <c r="BR419" s="81">
        <v>8</v>
      </c>
      <c r="BS419" s="81">
        <v>0</v>
      </c>
      <c r="BT419"/>
      <c r="BU419" s="80">
        <v>107.033</v>
      </c>
      <c r="BV419" s="80">
        <v>0</v>
      </c>
      <c r="BW419" s="80">
        <v>0</v>
      </c>
      <c r="BX419" s="80">
        <v>0</v>
      </c>
      <c r="BY419" s="80">
        <v>0</v>
      </c>
      <c r="BZ419" s="80">
        <v>0</v>
      </c>
      <c r="CA419" s="80">
        <v>0</v>
      </c>
      <c r="CB419" s="80">
        <v>0</v>
      </c>
      <c r="CC419" s="80">
        <v>0</v>
      </c>
    </row>
    <row r="420" spans="1:81">
      <c r="A420" s="80" t="s">
        <v>2205</v>
      </c>
      <c r="B420" s="80">
        <v>13</v>
      </c>
      <c r="C420" s="80">
        <v>13</v>
      </c>
      <c r="D420" s="80">
        <v>1</v>
      </c>
      <c r="E420" s="80">
        <v>2016</v>
      </c>
      <c r="F420" s="80" t="s">
        <v>92</v>
      </c>
      <c r="G420" s="80" t="s">
        <v>2192</v>
      </c>
      <c r="H420" s="80" t="s">
        <v>2193</v>
      </c>
      <c r="I420" s="177"/>
      <c r="J420" s="81">
        <v>18.902014707686323</v>
      </c>
      <c r="K420" s="81">
        <v>6.4500156056010951</v>
      </c>
      <c r="L420" s="81">
        <v>7.4789353140501307</v>
      </c>
      <c r="M420" s="81">
        <v>194.36172969009081</v>
      </c>
      <c r="N420" s="81">
        <v>230.71614203273359</v>
      </c>
      <c r="O420" s="81">
        <v>77.203444980967859</v>
      </c>
      <c r="P420" s="81">
        <v>38.150684626244761</v>
      </c>
      <c r="Q420" s="81">
        <v>13.074058987304605</v>
      </c>
      <c r="R420" s="81">
        <v>0</v>
      </c>
      <c r="S420" s="81">
        <v>12.09761009534941</v>
      </c>
      <c r="T420" s="82"/>
      <c r="U420" s="81">
        <v>2977149</v>
      </c>
      <c r="V420" s="81">
        <v>2999</v>
      </c>
      <c r="W420" s="81">
        <v>60</v>
      </c>
      <c r="X420" s="81">
        <v>53084</v>
      </c>
      <c r="Y420" s="81">
        <v>91928</v>
      </c>
      <c r="Z420" s="81">
        <v>45406</v>
      </c>
      <c r="AA420" s="81">
        <v>7852</v>
      </c>
      <c r="AB420" s="81">
        <v>185101</v>
      </c>
      <c r="AC420" s="81">
        <v>0</v>
      </c>
      <c r="AD420" s="81">
        <v>12.09761009534941</v>
      </c>
      <c r="AE420" s="82"/>
      <c r="AF420" s="81">
        <v>27197950.314049669</v>
      </c>
      <c r="AG420" s="81">
        <v>5102462.2777477112</v>
      </c>
      <c r="AH420" s="81">
        <v>1160047.907654542</v>
      </c>
      <c r="AI420" s="81">
        <v>300302853.36251211</v>
      </c>
      <c r="AJ420" s="81">
        <v>333007884.03299582</v>
      </c>
      <c r="AK420" s="81">
        <v>0</v>
      </c>
      <c r="AL420" s="81">
        <v>0</v>
      </c>
      <c r="AM420" s="81">
        <v>25387023.495695941</v>
      </c>
      <c r="AN420" s="81">
        <v>0</v>
      </c>
      <c r="AO420" s="81">
        <v>0</v>
      </c>
      <c r="AP420" s="82"/>
      <c r="AQ420" s="81">
        <v>1681</v>
      </c>
      <c r="AR420" s="81">
        <v>98</v>
      </c>
      <c r="AS420" s="81">
        <v>0</v>
      </c>
      <c r="AT420" s="81">
        <v>0</v>
      </c>
      <c r="AU420" s="81">
        <v>0</v>
      </c>
      <c r="AV420" s="81">
        <v>0</v>
      </c>
      <c r="AW420" s="81" t="s">
        <v>564</v>
      </c>
      <c r="AX420" s="82"/>
      <c r="AY420" s="81">
        <v>6216.2000000000007</v>
      </c>
      <c r="AZ420" s="81">
        <v>1660.4</v>
      </c>
      <c r="BA420" s="81">
        <v>0</v>
      </c>
      <c r="BB420" s="81">
        <v>0</v>
      </c>
      <c r="BC420" s="81">
        <v>0</v>
      </c>
      <c r="BD420" s="81">
        <v>0</v>
      </c>
      <c r="BE420" s="81" t="s">
        <v>564</v>
      </c>
      <c r="BF420" s="82"/>
      <c r="BG420" s="81">
        <v>0</v>
      </c>
      <c r="BH420" s="81">
        <v>0</v>
      </c>
      <c r="BI420" s="81">
        <v>18.399000000000001</v>
      </c>
      <c r="BJ420" s="81">
        <v>0</v>
      </c>
      <c r="BK420" s="81">
        <v>88.11</v>
      </c>
      <c r="BL420" s="81">
        <v>0</v>
      </c>
      <c r="BM420" s="82"/>
      <c r="BN420" s="81">
        <v>0</v>
      </c>
      <c r="BO420" s="81">
        <v>0</v>
      </c>
      <c r="BP420" s="81">
        <v>1</v>
      </c>
      <c r="BQ420" s="81">
        <v>0</v>
      </c>
      <c r="BR420" s="81">
        <v>9</v>
      </c>
      <c r="BS420" s="81">
        <v>0</v>
      </c>
      <c r="BT420"/>
      <c r="BU420" s="80">
        <v>106.509</v>
      </c>
      <c r="BV420" s="80">
        <v>0</v>
      </c>
      <c r="BW420" s="80">
        <v>0</v>
      </c>
      <c r="BX420" s="80">
        <v>0</v>
      </c>
      <c r="BY420" s="80">
        <v>0</v>
      </c>
      <c r="BZ420" s="80">
        <v>0</v>
      </c>
      <c r="CA420" s="80">
        <v>0</v>
      </c>
      <c r="CB420" s="80">
        <v>0</v>
      </c>
      <c r="CC420" s="80">
        <v>0</v>
      </c>
    </row>
    <row r="421" spans="1:81">
      <c r="A421" s="80" t="s">
        <v>2206</v>
      </c>
      <c r="B421" s="80">
        <v>14</v>
      </c>
      <c r="C421" s="80">
        <v>14</v>
      </c>
      <c r="D421" s="80">
        <v>1</v>
      </c>
      <c r="E421" s="80">
        <v>2017</v>
      </c>
      <c r="F421" s="80" t="s">
        <v>71</v>
      </c>
      <c r="G421" s="80" t="s">
        <v>2192</v>
      </c>
      <c r="H421" s="80" t="s">
        <v>2193</v>
      </c>
      <c r="I421" s="177"/>
      <c r="J421" s="81">
        <v>18.997076232732962</v>
      </c>
      <c r="K421" s="81">
        <v>6.5984792137249375</v>
      </c>
      <c r="L421" s="81">
        <v>6.1596375607900171</v>
      </c>
      <c r="M421" s="81">
        <v>194.99394494554124</v>
      </c>
      <c r="N421" s="81">
        <v>237.99437532959396</v>
      </c>
      <c r="O421" s="81">
        <v>76.092525397190542</v>
      </c>
      <c r="P421" s="81">
        <v>37.860734225598705</v>
      </c>
      <c r="Q421" s="81">
        <v>12.729535296048187</v>
      </c>
      <c r="R421" s="81">
        <v>0</v>
      </c>
      <c r="S421" s="81">
        <v>11.472463955608481</v>
      </c>
      <c r="T421" s="82"/>
      <c r="U421" s="81">
        <v>3232075</v>
      </c>
      <c r="V421" s="81">
        <v>2999</v>
      </c>
      <c r="W421" s="81">
        <v>60</v>
      </c>
      <c r="X421" s="81">
        <v>53084</v>
      </c>
      <c r="Y421" s="81">
        <v>92951</v>
      </c>
      <c r="Z421" s="81">
        <v>45495</v>
      </c>
      <c r="AA421" s="81">
        <v>7842</v>
      </c>
      <c r="AB421" s="81">
        <v>186375</v>
      </c>
      <c r="AC421" s="81">
        <v>0</v>
      </c>
      <c r="AD421" s="81">
        <v>11.472463955608481</v>
      </c>
      <c r="AE421" s="82"/>
      <c r="AF421" s="81">
        <v>28089261.979631379</v>
      </c>
      <c r="AG421" s="81">
        <v>5336297.5552059095</v>
      </c>
      <c r="AH421" s="81">
        <v>1298218.6604765679</v>
      </c>
      <c r="AI421" s="81">
        <v>314299181.54520661</v>
      </c>
      <c r="AJ421" s="81">
        <v>343691479.59514737</v>
      </c>
      <c r="AK421" s="81">
        <v>0</v>
      </c>
      <c r="AL421" s="81">
        <v>0</v>
      </c>
      <c r="AM421" s="81">
        <v>25601752.6654456</v>
      </c>
      <c r="AN421" s="81">
        <v>0</v>
      </c>
      <c r="AO421" s="81">
        <v>0</v>
      </c>
      <c r="AP421" s="82"/>
      <c r="AQ421" s="81">
        <v>1750</v>
      </c>
      <c r="AR421" s="81">
        <v>110</v>
      </c>
      <c r="AS421" s="81">
        <v>0</v>
      </c>
      <c r="AT421" s="81">
        <v>0</v>
      </c>
      <c r="AU421" s="81">
        <v>0</v>
      </c>
      <c r="AV421" s="81">
        <v>0</v>
      </c>
      <c r="AW421" s="81" t="s">
        <v>564</v>
      </c>
      <c r="AX421" s="82"/>
      <c r="AY421" s="81">
        <v>6507.4</v>
      </c>
      <c r="AZ421" s="81">
        <v>1814.1</v>
      </c>
      <c r="BA421" s="81">
        <v>0</v>
      </c>
      <c r="BB421" s="81">
        <v>0</v>
      </c>
      <c r="BC421" s="81">
        <v>0</v>
      </c>
      <c r="BD421" s="81">
        <v>0</v>
      </c>
      <c r="BE421" s="81" t="s">
        <v>564</v>
      </c>
      <c r="BF421" s="82"/>
      <c r="BG421" s="81">
        <v>0</v>
      </c>
      <c r="BH421" s="81">
        <v>0</v>
      </c>
      <c r="BI421" s="81">
        <v>19.754999999999999</v>
      </c>
      <c r="BJ421" s="81">
        <v>0</v>
      </c>
      <c r="BK421" s="81">
        <v>88.266000000000005</v>
      </c>
      <c r="BL421" s="81">
        <v>0</v>
      </c>
      <c r="BM421" s="82"/>
      <c r="BN421" s="81">
        <v>0</v>
      </c>
      <c r="BO421" s="81">
        <v>0</v>
      </c>
      <c r="BP421" s="81">
        <v>1</v>
      </c>
      <c r="BQ421" s="81">
        <v>0</v>
      </c>
      <c r="BR421" s="81">
        <v>9</v>
      </c>
      <c r="BS421" s="81">
        <v>0</v>
      </c>
      <c r="BT421"/>
      <c r="BU421" s="80">
        <v>108.021</v>
      </c>
      <c r="BV421" s="80">
        <v>0</v>
      </c>
      <c r="BW421" s="80">
        <v>0</v>
      </c>
      <c r="BX421" s="80">
        <v>0</v>
      </c>
      <c r="BY421" s="80">
        <v>0</v>
      </c>
      <c r="BZ421" s="80">
        <v>0</v>
      </c>
      <c r="CA421" s="80">
        <v>0</v>
      </c>
      <c r="CB421" s="80">
        <v>0</v>
      </c>
      <c r="CC421" s="80">
        <v>0</v>
      </c>
    </row>
    <row r="422" spans="1:81">
      <c r="A422" s="80" t="s">
        <v>2207</v>
      </c>
      <c r="B422" s="80">
        <v>15</v>
      </c>
      <c r="C422" s="80">
        <v>15</v>
      </c>
      <c r="D422" s="80">
        <v>1</v>
      </c>
      <c r="E422" s="80">
        <v>2018</v>
      </c>
      <c r="F422" s="80" t="s">
        <v>93</v>
      </c>
      <c r="G422" s="80" t="s">
        <v>2192</v>
      </c>
      <c r="H422" s="80" t="s">
        <v>2193</v>
      </c>
      <c r="I422" s="177"/>
      <c r="J422" s="81">
        <v>18.340355713905446</v>
      </c>
      <c r="K422" s="81">
        <v>6.2033773987777741</v>
      </c>
      <c r="L422" s="81">
        <v>5.7563663317969933</v>
      </c>
      <c r="M422" s="81">
        <v>193.50711921452896</v>
      </c>
      <c r="N422" s="81">
        <v>228.16655252770002</v>
      </c>
      <c r="O422" s="81">
        <v>74.218168448400306</v>
      </c>
      <c r="P422" s="81">
        <v>37.493419260947491</v>
      </c>
      <c r="Q422" s="81">
        <v>11.864591108732773</v>
      </c>
      <c r="R422" s="81">
        <v>0</v>
      </c>
      <c r="S422" s="81">
        <v>12.602274888274545</v>
      </c>
      <c r="T422" s="82"/>
      <c r="U422" s="81">
        <v>3152523</v>
      </c>
      <c r="V422" s="81">
        <v>2999</v>
      </c>
      <c r="W422" s="81">
        <v>60</v>
      </c>
      <c r="X422" s="81">
        <v>53084</v>
      </c>
      <c r="Y422" s="81">
        <v>93665</v>
      </c>
      <c r="Z422" s="81">
        <v>45224</v>
      </c>
      <c r="AA422" s="81">
        <v>7844</v>
      </c>
      <c r="AB422" s="81">
        <v>187199</v>
      </c>
      <c r="AC422" s="81">
        <v>0</v>
      </c>
      <c r="AD422" s="81">
        <v>12.60227488827455</v>
      </c>
      <c r="AE422" s="82"/>
      <c r="AF422" s="81">
        <v>26648121.448970292</v>
      </c>
      <c r="AG422" s="81">
        <v>4732912.2722783927</v>
      </c>
      <c r="AH422" s="81">
        <v>1236575.621919245</v>
      </c>
      <c r="AI422" s="81">
        <v>300974863.95789081</v>
      </c>
      <c r="AJ422" s="81">
        <v>338777089.43696362</v>
      </c>
      <c r="AK422" s="81">
        <v>0</v>
      </c>
      <c r="AL422" s="81">
        <v>0</v>
      </c>
      <c r="AM422" s="81">
        <v>25768150.27410996</v>
      </c>
      <c r="AN422" s="81">
        <v>0</v>
      </c>
      <c r="AO422" s="81">
        <v>0</v>
      </c>
      <c r="AP422" s="82"/>
      <c r="AQ422" s="81">
        <v>1820</v>
      </c>
      <c r="AR422" s="81">
        <v>115</v>
      </c>
      <c r="AS422" s="81">
        <v>0</v>
      </c>
      <c r="AT422" s="81">
        <v>0</v>
      </c>
      <c r="AU422" s="81">
        <v>0</v>
      </c>
      <c r="AV422" s="81">
        <v>0</v>
      </c>
      <c r="AW422" s="81" t="s">
        <v>564</v>
      </c>
      <c r="AX422" s="82"/>
      <c r="AY422" s="81">
        <v>6803.099999999994</v>
      </c>
      <c r="AZ422" s="81">
        <v>1919</v>
      </c>
      <c r="BA422" s="81">
        <v>0</v>
      </c>
      <c r="BB422" s="81">
        <v>0</v>
      </c>
      <c r="BC422" s="81">
        <v>0</v>
      </c>
      <c r="BD422" s="81">
        <v>0</v>
      </c>
      <c r="BE422" s="81" t="s">
        <v>564</v>
      </c>
      <c r="BF422" s="82"/>
      <c r="BG422" s="81">
        <v>0</v>
      </c>
      <c r="BH422" s="81">
        <v>0</v>
      </c>
      <c r="BI422" s="81">
        <v>18.265999999999998</v>
      </c>
      <c r="BJ422" s="81">
        <v>0</v>
      </c>
      <c r="BK422" s="81">
        <v>89.001999999999995</v>
      </c>
      <c r="BL422" s="81">
        <v>0</v>
      </c>
      <c r="BM422" s="82"/>
      <c r="BN422" s="81">
        <v>0</v>
      </c>
      <c r="BO422" s="81">
        <v>0</v>
      </c>
      <c r="BP422" s="81">
        <v>1</v>
      </c>
      <c r="BQ422" s="81">
        <v>0</v>
      </c>
      <c r="BR422" s="81">
        <v>8</v>
      </c>
      <c r="BS422" s="81">
        <v>0</v>
      </c>
      <c r="BT422"/>
      <c r="BU422" s="80">
        <v>107.268</v>
      </c>
      <c r="BV422" s="80">
        <v>0</v>
      </c>
      <c r="BW422" s="80">
        <v>0</v>
      </c>
      <c r="BX422" s="80">
        <v>0</v>
      </c>
      <c r="BY422" s="80">
        <v>0</v>
      </c>
      <c r="BZ422" s="80">
        <v>0</v>
      </c>
      <c r="CA422" s="80">
        <v>0</v>
      </c>
      <c r="CB422" s="80">
        <v>0</v>
      </c>
      <c r="CC422" s="80">
        <v>0</v>
      </c>
    </row>
    <row r="423" spans="1:81">
      <c r="A423" s="80" t="s">
        <v>2208</v>
      </c>
      <c r="B423" s="80">
        <v>16</v>
      </c>
      <c r="C423" s="80">
        <v>16</v>
      </c>
      <c r="D423" s="80">
        <v>1</v>
      </c>
      <c r="E423" s="80">
        <v>2019</v>
      </c>
      <c r="F423" s="80" t="s">
        <v>73</v>
      </c>
      <c r="G423" s="80" t="s">
        <v>2192</v>
      </c>
      <c r="H423" s="80" t="s">
        <v>2193</v>
      </c>
      <c r="I423" s="177"/>
      <c r="J423" s="81">
        <v>16.153499283513664</v>
      </c>
      <c r="K423" s="81">
        <v>5.6175393136759126</v>
      </c>
      <c r="L423" s="81">
        <v>5.8365958089392587</v>
      </c>
      <c r="M423" s="81">
        <v>187.22676380901524</v>
      </c>
      <c r="N423" s="81">
        <v>216.37378218705055</v>
      </c>
      <c r="O423" s="81">
        <v>72.028856910733055</v>
      </c>
      <c r="P423" s="81">
        <v>37.607595386855721</v>
      </c>
      <c r="Q423" s="81">
        <v>11.629700257262316</v>
      </c>
      <c r="R423" s="81">
        <v>0</v>
      </c>
      <c r="S423" s="81">
        <v>12.874710716082925</v>
      </c>
      <c r="T423" s="82"/>
      <c r="U423" s="81">
        <v>2903338</v>
      </c>
      <c r="V423" s="81">
        <v>2999</v>
      </c>
      <c r="W423" s="81">
        <v>60</v>
      </c>
      <c r="X423" s="81">
        <v>53084</v>
      </c>
      <c r="Y423" s="81">
        <v>94834</v>
      </c>
      <c r="Z423" s="81">
        <v>45095</v>
      </c>
      <c r="AA423" s="81">
        <v>7809</v>
      </c>
      <c r="AB423" s="81">
        <v>188461</v>
      </c>
      <c r="AC423" s="81">
        <v>0</v>
      </c>
      <c r="AD423" s="81">
        <v>12.87471071608292</v>
      </c>
      <c r="AE423" s="82"/>
      <c r="AF423" s="81">
        <v>24691572.650438949</v>
      </c>
      <c r="AG423" s="81">
        <v>4565048.4158507138</v>
      </c>
      <c r="AH423" s="81">
        <v>1314449.71615936</v>
      </c>
      <c r="AI423" s="81">
        <v>303886599.4890582</v>
      </c>
      <c r="AJ423" s="81">
        <v>322241525.0009979</v>
      </c>
      <c r="AK423" s="81">
        <v>0</v>
      </c>
      <c r="AL423" s="81">
        <v>0</v>
      </c>
      <c r="AM423" s="81">
        <v>25666969.466351584</v>
      </c>
      <c r="AN423" s="81">
        <v>0</v>
      </c>
      <c r="AO423" s="81">
        <v>0</v>
      </c>
      <c r="AP423" s="82"/>
      <c r="AQ423" s="81">
        <v>1914</v>
      </c>
      <c r="AR423" s="81">
        <v>122</v>
      </c>
      <c r="AS423" s="81">
        <v>0</v>
      </c>
      <c r="AT423" s="81">
        <v>0</v>
      </c>
      <c r="AU423" s="81">
        <v>0</v>
      </c>
      <c r="AV423" s="81">
        <v>0</v>
      </c>
      <c r="AW423" s="81" t="s">
        <v>564</v>
      </c>
      <c r="AX423" s="82"/>
      <c r="AY423" s="81">
        <v>7187.7000000000025</v>
      </c>
      <c r="AZ423" s="81">
        <v>2013.5</v>
      </c>
      <c r="BA423" s="81">
        <v>0</v>
      </c>
      <c r="BB423" s="81">
        <v>0</v>
      </c>
      <c r="BC423" s="81">
        <v>0</v>
      </c>
      <c r="BD423" s="81">
        <v>0</v>
      </c>
      <c r="BE423" s="81" t="s">
        <v>564</v>
      </c>
      <c r="BF423" s="82"/>
      <c r="BG423" s="81">
        <v>0</v>
      </c>
      <c r="BH423" s="81">
        <v>0</v>
      </c>
      <c r="BI423" s="81">
        <v>18.381</v>
      </c>
      <c r="BJ423" s="81">
        <v>0</v>
      </c>
      <c r="BK423" s="81">
        <v>92.861000000000004</v>
      </c>
      <c r="BL423" s="81">
        <v>0</v>
      </c>
      <c r="BM423" s="82"/>
      <c r="BN423" s="81">
        <v>0</v>
      </c>
      <c r="BO423" s="81">
        <v>0</v>
      </c>
      <c r="BP423" s="81">
        <v>1</v>
      </c>
      <c r="BQ423" s="81">
        <v>0</v>
      </c>
      <c r="BR423" s="81">
        <v>9</v>
      </c>
      <c r="BS423" s="81">
        <v>0</v>
      </c>
      <c r="BT423"/>
      <c r="BU423" s="80">
        <v>111.242</v>
      </c>
      <c r="BV423" s="80">
        <v>0</v>
      </c>
      <c r="BW423" s="80">
        <v>0</v>
      </c>
      <c r="BX423" s="80">
        <v>0</v>
      </c>
      <c r="BY423" s="80">
        <v>0</v>
      </c>
      <c r="BZ423" s="80">
        <v>0</v>
      </c>
      <c r="CA423" s="80">
        <v>0</v>
      </c>
      <c r="CB423" s="80">
        <v>0</v>
      </c>
      <c r="CC423" s="80">
        <v>0</v>
      </c>
    </row>
    <row r="424" spans="1:81">
      <c r="A424" s="80" t="s">
        <v>2209</v>
      </c>
      <c r="B424" s="80">
        <v>17</v>
      </c>
      <c r="C424" s="80">
        <v>17</v>
      </c>
      <c r="D424" s="80">
        <v>1</v>
      </c>
      <c r="E424" s="80">
        <v>2020</v>
      </c>
      <c r="F424" s="80" t="s">
        <v>218</v>
      </c>
      <c r="G424" s="80" t="s">
        <v>2192</v>
      </c>
      <c r="H424" s="80" t="s">
        <v>2193</v>
      </c>
      <c r="I424" s="177"/>
      <c r="J424" s="81">
        <v>14.20240779025675</v>
      </c>
      <c r="K424" s="81">
        <v>5.4309298772185777</v>
      </c>
      <c r="L424" s="81">
        <v>5.7843213555773634</v>
      </c>
      <c r="M424" s="81">
        <v>164.4606651179337</v>
      </c>
      <c r="N424" s="81">
        <v>219.70465273140405</v>
      </c>
      <c r="O424" s="81">
        <v>63.106071412313746</v>
      </c>
      <c r="P424" s="81">
        <v>35.057322889580071</v>
      </c>
      <c r="Q424" s="81">
        <v>11.210431859470205</v>
      </c>
      <c r="R424" s="81">
        <v>0</v>
      </c>
      <c r="S424" s="81">
        <v>13.00548769825277</v>
      </c>
      <c r="T424" s="82"/>
      <c r="U424" s="81">
        <v>2803572</v>
      </c>
      <c r="V424" s="81">
        <v>2874</v>
      </c>
      <c r="W424" s="81">
        <v>73</v>
      </c>
      <c r="X424" s="81">
        <v>53429</v>
      </c>
      <c r="Y424" s="81">
        <v>95814</v>
      </c>
      <c r="Z424" s="81">
        <v>45094</v>
      </c>
      <c r="AA424" s="81">
        <v>7909</v>
      </c>
      <c r="AB424" s="81">
        <v>190126</v>
      </c>
      <c r="AC424" s="81">
        <v>0</v>
      </c>
      <c r="AD424" s="81">
        <v>13.00548769825277</v>
      </c>
      <c r="AE424" s="82"/>
      <c r="AF424" s="81">
        <v>22335770.692100059</v>
      </c>
      <c r="AG424" s="81">
        <v>4155015.3234272404</v>
      </c>
      <c r="AH424" s="81">
        <v>1353122.2531662709</v>
      </c>
      <c r="AI424" s="81">
        <v>271077181.17033428</v>
      </c>
      <c r="AJ424" s="81">
        <v>326312757.98700404</v>
      </c>
      <c r="AK424" s="81"/>
      <c r="AL424" s="81"/>
      <c r="AM424" s="81">
        <v>24813555.343917254</v>
      </c>
      <c r="AN424" s="81"/>
      <c r="AO424" s="81"/>
      <c r="AP424" s="82"/>
      <c r="AQ424" s="81">
        <v>2031</v>
      </c>
      <c r="AR424" s="81">
        <v>125</v>
      </c>
      <c r="AS424" s="81">
        <v>0</v>
      </c>
      <c r="AT424" s="81">
        <v>0</v>
      </c>
      <c r="AU424" s="81">
        <v>0</v>
      </c>
      <c r="AV424" s="81">
        <v>0</v>
      </c>
      <c r="AW424" s="81">
        <v>0</v>
      </c>
      <c r="AX424" s="82"/>
      <c r="AY424" s="81">
        <v>7694.2999999999993</v>
      </c>
      <c r="AZ424" s="81">
        <v>2052.400000000001</v>
      </c>
      <c r="BA424" s="81">
        <v>0</v>
      </c>
      <c r="BB424" s="81">
        <v>0</v>
      </c>
      <c r="BC424" s="81">
        <v>0</v>
      </c>
      <c r="BD424" s="81">
        <v>0</v>
      </c>
      <c r="BE424" s="81">
        <v>0</v>
      </c>
      <c r="BF424" s="82"/>
      <c r="BG424" s="81">
        <v>0</v>
      </c>
      <c r="BH424" s="81">
        <v>0</v>
      </c>
      <c r="BI424" s="81">
        <v>17.731000000000002</v>
      </c>
      <c r="BJ424" s="81">
        <v>0</v>
      </c>
      <c r="BK424" s="81">
        <v>90.266000000000005</v>
      </c>
      <c r="BL424" s="81">
        <v>0</v>
      </c>
      <c r="BM424" s="82"/>
      <c r="BN424" s="81">
        <v>0</v>
      </c>
      <c r="BO424" s="81">
        <v>0</v>
      </c>
      <c r="BP424" s="81">
        <v>1</v>
      </c>
      <c r="BQ424" s="81">
        <v>0</v>
      </c>
      <c r="BR424" s="81">
        <v>9</v>
      </c>
      <c r="BS424" s="81">
        <v>0</v>
      </c>
      <c r="BT424"/>
      <c r="BU424" s="80">
        <v>107.997</v>
      </c>
      <c r="BV424" s="80">
        <v>0</v>
      </c>
      <c r="BW424" s="80">
        <v>0</v>
      </c>
      <c r="BX424" s="80">
        <v>0</v>
      </c>
      <c r="BY424" s="80">
        <v>0</v>
      </c>
      <c r="BZ424" s="80">
        <v>0</v>
      </c>
      <c r="CA424" s="80">
        <v>0</v>
      </c>
      <c r="CB424" s="80">
        <v>0</v>
      </c>
      <c r="CC424" s="80">
        <v>0</v>
      </c>
    </row>
    <row r="425" spans="1:81">
      <c r="A425" s="80" t="s">
        <v>2210</v>
      </c>
      <c r="B425" s="80">
        <v>17</v>
      </c>
      <c r="C425" s="80">
        <v>18</v>
      </c>
      <c r="D425" s="80">
        <v>1</v>
      </c>
      <c r="E425" s="80">
        <v>2021</v>
      </c>
      <c r="F425" s="80" t="s">
        <v>75</v>
      </c>
      <c r="G425" s="174" t="s">
        <v>2192</v>
      </c>
      <c r="H425" s="80" t="s">
        <v>2193</v>
      </c>
      <c r="I425" s="177"/>
      <c r="J425" s="81">
        <v>16.174021583080851</v>
      </c>
      <c r="K425" s="81">
        <v>6.2202944614228688</v>
      </c>
      <c r="L425" s="81">
        <v>6.2173440052123983</v>
      </c>
      <c r="M425" s="81">
        <v>179.27728344307798</v>
      </c>
      <c r="N425" s="81">
        <v>211.29506202642148</v>
      </c>
      <c r="O425" s="81">
        <v>61.523237334082211</v>
      </c>
      <c r="P425" s="81">
        <v>36.053255444243845</v>
      </c>
      <c r="Q425" s="81">
        <v>11.372653372787395</v>
      </c>
      <c r="R425" s="81">
        <v>0</v>
      </c>
      <c r="S425" s="81">
        <v>14.15062226040992</v>
      </c>
      <c r="T425" s="82"/>
      <c r="U425" s="81">
        <v>3149725</v>
      </c>
      <c r="V425" s="81">
        <v>2874</v>
      </c>
      <c r="W425" s="81">
        <v>73</v>
      </c>
      <c r="X425" s="81">
        <v>53429</v>
      </c>
      <c r="Y425" s="81">
        <v>96169</v>
      </c>
      <c r="Z425" s="81">
        <v>45268</v>
      </c>
      <c r="AA425" s="81">
        <v>7932</v>
      </c>
      <c r="AB425" s="81">
        <v>190590</v>
      </c>
      <c r="AC425" s="81">
        <v>0</v>
      </c>
      <c r="AD425" s="81">
        <v>14.15062226040992</v>
      </c>
      <c r="AE425" s="82"/>
      <c r="AF425" s="81">
        <v>25021991.430738874</v>
      </c>
      <c r="AG425" s="81">
        <v>4769080.6682565659</v>
      </c>
      <c r="AH425" s="81">
        <v>1383850.7360329677</v>
      </c>
      <c r="AI425" s="81">
        <v>292073290.05844074</v>
      </c>
      <c r="AJ425" s="81">
        <v>305041845.75945121</v>
      </c>
      <c r="AK425" s="81">
        <v>0</v>
      </c>
      <c r="AL425" s="81">
        <v>0</v>
      </c>
      <c r="AM425" s="81">
        <v>25017584.377289157</v>
      </c>
      <c r="AN425" s="81">
        <v>0</v>
      </c>
      <c r="AO425" s="81">
        <v>0</v>
      </c>
      <c r="AP425" s="82"/>
      <c r="AQ425" s="81">
        <v>2123</v>
      </c>
      <c r="AR425" s="81">
        <v>125</v>
      </c>
      <c r="AS425" s="81">
        <v>0</v>
      </c>
      <c r="AT425" s="81">
        <v>0</v>
      </c>
      <c r="AU425" s="81">
        <v>0</v>
      </c>
      <c r="AV425" s="81">
        <v>0</v>
      </c>
      <c r="AW425" s="81"/>
      <c r="AX425" s="82"/>
      <c r="AY425" s="81">
        <v>8099.8999999999987</v>
      </c>
      <c r="AZ425" s="81">
        <v>2051.8000000000002</v>
      </c>
      <c r="BA425" s="81">
        <v>0</v>
      </c>
      <c r="BB425" s="81">
        <v>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2211</v>
      </c>
      <c r="B426" s="80">
        <v>17</v>
      </c>
      <c r="C426" s="80">
        <v>19</v>
      </c>
      <c r="D426" s="80">
        <v>1</v>
      </c>
      <c r="E426" s="80">
        <v>2022</v>
      </c>
      <c r="F426" s="80" t="s">
        <v>568</v>
      </c>
      <c r="G426" s="174" t="s">
        <v>2192</v>
      </c>
      <c r="H426" s="80" t="s">
        <v>2193</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2327</v>
      </c>
      <c r="AR426" s="81">
        <v>126</v>
      </c>
      <c r="AS426" s="81">
        <v>0</v>
      </c>
      <c r="AT426" s="81">
        <v>0</v>
      </c>
      <c r="AU426" s="81">
        <v>0</v>
      </c>
      <c r="AV426" s="81">
        <v>0</v>
      </c>
      <c r="AW426" s="81"/>
      <c r="AX426" s="82"/>
      <c r="AY426" s="81">
        <v>8865.7999999999884</v>
      </c>
      <c r="AZ426" s="81">
        <v>2062.2000000000007</v>
      </c>
      <c r="BA426" s="81">
        <v>0</v>
      </c>
      <c r="BB426" s="81">
        <v>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2212</v>
      </c>
      <c r="B427" s="80">
        <v>307</v>
      </c>
      <c r="C427" s="80">
        <v>1</v>
      </c>
      <c r="D427" s="80">
        <v>19</v>
      </c>
      <c r="E427" s="80">
        <v>1990</v>
      </c>
      <c r="F427" s="80" t="s">
        <v>562</v>
      </c>
      <c r="G427" s="80" t="s">
        <v>2213</v>
      </c>
      <c r="H427" s="80" t="s">
        <v>2214</v>
      </c>
      <c r="I427" s="177"/>
      <c r="J427" s="81">
        <v>777.80423526030415</v>
      </c>
      <c r="K427" s="81">
        <v>24.510534583112808</v>
      </c>
      <c r="L427" s="81">
        <v>38.340360234836567</v>
      </c>
      <c r="M427" s="81">
        <v>239.02084041537063</v>
      </c>
      <c r="N427" s="81">
        <v>223.07230755886326</v>
      </c>
      <c r="O427" s="81">
        <v>186.80237194571157</v>
      </c>
      <c r="P427" s="81">
        <v>175.06613640245587</v>
      </c>
      <c r="Q427" s="81">
        <v>13.316393665951599</v>
      </c>
      <c r="R427" s="81">
        <v>7.2092726561871858</v>
      </c>
      <c r="S427" s="81">
        <v>15.177705665716838</v>
      </c>
      <c r="T427" s="82"/>
      <c r="U427" s="81">
        <v>92591452</v>
      </c>
      <c r="V427" s="81">
        <v>8746</v>
      </c>
      <c r="W427" s="81">
        <v>378</v>
      </c>
      <c r="X427" s="81">
        <v>83297</v>
      </c>
      <c r="Y427" s="81">
        <v>70991</v>
      </c>
      <c r="Z427" s="81">
        <v>76834</v>
      </c>
      <c r="AA427" s="81">
        <v>42508</v>
      </c>
      <c r="AB427" s="81">
        <v>216213</v>
      </c>
      <c r="AC427" s="81">
        <v>1248659</v>
      </c>
      <c r="AD427" s="81">
        <v>15.177705665716838</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2215</v>
      </c>
      <c r="B428" s="80">
        <v>308</v>
      </c>
      <c r="C428" s="80">
        <v>2</v>
      </c>
      <c r="D428" s="80">
        <v>19</v>
      </c>
      <c r="E428" s="80">
        <v>2005</v>
      </c>
      <c r="F428" s="80" t="s">
        <v>565</v>
      </c>
      <c r="G428" s="80" t="s">
        <v>2213</v>
      </c>
      <c r="H428" s="80" t="s">
        <v>2214</v>
      </c>
      <c r="I428" s="177"/>
      <c r="J428" s="81">
        <v>447.10890585774035</v>
      </c>
      <c r="K428" s="81">
        <v>16.16596792430105</v>
      </c>
      <c r="L428" s="81">
        <v>54.075733879627393</v>
      </c>
      <c r="M428" s="81">
        <v>394.69066785292739</v>
      </c>
      <c r="N428" s="81">
        <v>294.89125680067451</v>
      </c>
      <c r="O428" s="81">
        <v>240.28604331823485</v>
      </c>
      <c r="P428" s="81">
        <v>173.62969360540558</v>
      </c>
      <c r="Q428" s="81">
        <v>12.415175328563947</v>
      </c>
      <c r="R428" s="81">
        <v>3.0979369269284494</v>
      </c>
      <c r="S428" s="81">
        <v>8.6752746885149499</v>
      </c>
      <c r="T428" s="82"/>
      <c r="U428" s="81">
        <v>59851327</v>
      </c>
      <c r="V428" s="81">
        <v>6920</v>
      </c>
      <c r="W428" s="81">
        <v>472</v>
      </c>
      <c r="X428" s="81">
        <v>73715</v>
      </c>
      <c r="Y428" s="81">
        <v>84116</v>
      </c>
      <c r="Z428" s="81">
        <v>114368</v>
      </c>
      <c r="AA428" s="81">
        <v>34528</v>
      </c>
      <c r="AB428" s="81">
        <v>210731</v>
      </c>
      <c r="AC428" s="81">
        <v>547806</v>
      </c>
      <c r="AD428" s="81">
        <v>8.6752746885149499</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2216</v>
      </c>
      <c r="B429" s="80">
        <v>309</v>
      </c>
      <c r="C429" s="80">
        <v>3</v>
      </c>
      <c r="D429" s="80">
        <v>19</v>
      </c>
      <c r="E429" s="80">
        <v>2006</v>
      </c>
      <c r="F429" s="80" t="s">
        <v>566</v>
      </c>
      <c r="G429" s="80" t="s">
        <v>2213</v>
      </c>
      <c r="H429" s="80" t="s">
        <v>2214</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2217</v>
      </c>
      <c r="B430" s="80">
        <v>310</v>
      </c>
      <c r="C430" s="80">
        <v>4</v>
      </c>
      <c r="D430" s="80">
        <v>19</v>
      </c>
      <c r="E430" s="80">
        <v>2007</v>
      </c>
      <c r="F430" s="80" t="s">
        <v>567</v>
      </c>
      <c r="G430" s="80" t="s">
        <v>2213</v>
      </c>
      <c r="H430" s="80" t="s">
        <v>2214</v>
      </c>
      <c r="I430" s="177"/>
      <c r="J430" s="81">
        <v>421.07280179058569</v>
      </c>
      <c r="K430" s="81">
        <v>17.199144090902987</v>
      </c>
      <c r="L430" s="81">
        <v>43.819584121937417</v>
      </c>
      <c r="M430" s="81">
        <v>376.37652181756107</v>
      </c>
      <c r="N430" s="81">
        <v>308.49740976722205</v>
      </c>
      <c r="O430" s="81">
        <v>231.78258116748958</v>
      </c>
      <c r="P430" s="81">
        <v>171.80823995249699</v>
      </c>
      <c r="Q430" s="81">
        <v>13.031159893228704</v>
      </c>
      <c r="R430" s="81">
        <v>2.2704630607205609</v>
      </c>
      <c r="S430" s="81">
        <v>10.592959986363217</v>
      </c>
      <c r="T430" s="82"/>
      <c r="U430" s="81">
        <v>66389300</v>
      </c>
      <c r="V430" s="81">
        <v>7261</v>
      </c>
      <c r="W430" s="81">
        <v>428</v>
      </c>
      <c r="X430" s="81">
        <v>84470</v>
      </c>
      <c r="Y430" s="81">
        <v>85680</v>
      </c>
      <c r="Z430" s="81">
        <v>114684</v>
      </c>
      <c r="AA430" s="81">
        <v>33645</v>
      </c>
      <c r="AB430" s="81">
        <v>209489</v>
      </c>
      <c r="AC430" s="81">
        <v>413004</v>
      </c>
      <c r="AD430" s="81">
        <v>10.592959986363217</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2218</v>
      </c>
      <c r="B431" s="80">
        <v>311</v>
      </c>
      <c r="C431" s="80">
        <v>5</v>
      </c>
      <c r="D431" s="80">
        <v>19</v>
      </c>
      <c r="E431" s="80">
        <v>2008</v>
      </c>
      <c r="F431" s="80" t="s">
        <v>84</v>
      </c>
      <c r="G431" s="80" t="s">
        <v>2213</v>
      </c>
      <c r="H431" s="80" t="s">
        <v>2214</v>
      </c>
      <c r="I431" s="177"/>
      <c r="J431" s="81">
        <v>414.33963343714765</v>
      </c>
      <c r="K431" s="81">
        <v>12.79990011815098</v>
      </c>
      <c r="L431" s="81">
        <v>35.744555193374069</v>
      </c>
      <c r="M431" s="81">
        <v>412.73070667288891</v>
      </c>
      <c r="N431" s="81">
        <v>320.77214373037594</v>
      </c>
      <c r="O431" s="81">
        <v>223.03291595828929</v>
      </c>
      <c r="P431" s="81">
        <v>165.55792973981306</v>
      </c>
      <c r="Q431" s="81">
        <v>12.775204295834522</v>
      </c>
      <c r="R431" s="81">
        <v>1.8337068823479807</v>
      </c>
      <c r="S431" s="81">
        <v>12.996997696607128</v>
      </c>
      <c r="T431" s="82"/>
      <c r="U431" s="81">
        <v>67704838</v>
      </c>
      <c r="V431" s="81">
        <v>7261</v>
      </c>
      <c r="W431" s="81">
        <v>428</v>
      </c>
      <c r="X431" s="81">
        <v>84470</v>
      </c>
      <c r="Y431" s="81">
        <v>86292</v>
      </c>
      <c r="Z431" s="81">
        <v>114228</v>
      </c>
      <c r="AA431" s="81">
        <v>32458</v>
      </c>
      <c r="AB431" s="81">
        <v>208749</v>
      </c>
      <c r="AC431" s="81">
        <v>346362</v>
      </c>
      <c r="AD431" s="81">
        <v>12.996997696607128</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2219</v>
      </c>
      <c r="B432" s="80">
        <v>312</v>
      </c>
      <c r="C432" s="80">
        <v>6</v>
      </c>
      <c r="D432" s="80">
        <v>19</v>
      </c>
      <c r="E432" s="80">
        <v>2009</v>
      </c>
      <c r="F432" s="80" t="s">
        <v>85</v>
      </c>
      <c r="G432" s="80" t="s">
        <v>2213</v>
      </c>
      <c r="H432" s="80" t="s">
        <v>2214</v>
      </c>
      <c r="I432" s="177"/>
      <c r="J432" s="81">
        <v>380.9844219429682</v>
      </c>
      <c r="K432" s="81">
        <v>12.71512615229174</v>
      </c>
      <c r="L432" s="81">
        <v>31.273283335156094</v>
      </c>
      <c r="M432" s="81">
        <v>400.48644111121985</v>
      </c>
      <c r="N432" s="81">
        <v>287.98611606873936</v>
      </c>
      <c r="O432" s="81">
        <v>226.15524503345634</v>
      </c>
      <c r="P432" s="81">
        <v>157.26159711445123</v>
      </c>
      <c r="Q432" s="81">
        <v>12.11641006689729</v>
      </c>
      <c r="R432" s="81">
        <v>1.7135817779877685</v>
      </c>
      <c r="S432" s="81">
        <v>15.280373916707639</v>
      </c>
      <c r="T432" s="82"/>
      <c r="U432" s="81">
        <v>53496972</v>
      </c>
      <c r="V432" s="81">
        <v>7663</v>
      </c>
      <c r="W432" s="81">
        <v>504</v>
      </c>
      <c r="X432" s="81">
        <v>87896</v>
      </c>
      <c r="Y432" s="81">
        <v>86853</v>
      </c>
      <c r="Z432" s="81">
        <v>114327</v>
      </c>
      <c r="AA432" s="81">
        <v>31652</v>
      </c>
      <c r="AB432" s="81">
        <v>207835</v>
      </c>
      <c r="AC432" s="81">
        <v>315768</v>
      </c>
      <c r="AD432" s="81">
        <v>15.280373916707639</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157.85300000000001</v>
      </c>
      <c r="BJ432" s="81">
        <v>0</v>
      </c>
      <c r="BK432" s="81">
        <v>39.029999999999994</v>
      </c>
      <c r="BL432" s="81">
        <v>0</v>
      </c>
      <c r="BM432" s="82"/>
      <c r="BN432" s="81">
        <v>0</v>
      </c>
      <c r="BO432" s="81">
        <v>0</v>
      </c>
      <c r="BP432" s="81">
        <v>17</v>
      </c>
      <c r="BQ432" s="81">
        <v>0</v>
      </c>
      <c r="BR432" s="81">
        <v>3</v>
      </c>
      <c r="BS432" s="81">
        <v>0</v>
      </c>
      <c r="BT432"/>
      <c r="BU432" s="80"/>
      <c r="BV432" s="80"/>
      <c r="BW432" s="80"/>
      <c r="BX432" s="80"/>
      <c r="BY432" s="80"/>
      <c r="BZ432" s="80"/>
      <c r="CA432" s="80"/>
      <c r="CB432" s="80"/>
      <c r="CC432" s="80"/>
    </row>
    <row r="433" spans="1:81">
      <c r="A433" s="80" t="s">
        <v>2220</v>
      </c>
      <c r="B433" s="80">
        <v>313</v>
      </c>
      <c r="C433" s="80">
        <v>7</v>
      </c>
      <c r="D433" s="80">
        <v>19</v>
      </c>
      <c r="E433" s="80">
        <v>2010</v>
      </c>
      <c r="F433" s="80" t="s">
        <v>86</v>
      </c>
      <c r="G433" s="80" t="s">
        <v>2213</v>
      </c>
      <c r="H433" s="80" t="s">
        <v>2214</v>
      </c>
      <c r="I433" s="177"/>
      <c r="J433" s="81">
        <v>345.58044334123036</v>
      </c>
      <c r="K433" s="81">
        <v>13.63068884443735</v>
      </c>
      <c r="L433" s="81">
        <v>29.2370407706312</v>
      </c>
      <c r="M433" s="81">
        <v>402.20062727349733</v>
      </c>
      <c r="N433" s="81">
        <v>316.19088176411367</v>
      </c>
      <c r="O433" s="81">
        <v>225.19387442590266</v>
      </c>
      <c r="P433" s="81">
        <v>158.54300257667182</v>
      </c>
      <c r="Q433" s="81">
        <v>12.571693201212911</v>
      </c>
      <c r="R433" s="81">
        <v>1.8715609232085282</v>
      </c>
      <c r="S433" s="81">
        <v>14.305668979771767</v>
      </c>
      <c r="T433" s="82"/>
      <c r="U433" s="81">
        <v>52746957</v>
      </c>
      <c r="V433" s="81">
        <v>7663</v>
      </c>
      <c r="W433" s="81">
        <v>504</v>
      </c>
      <c r="X433" s="81">
        <v>87896</v>
      </c>
      <c r="Y433" s="81">
        <v>87239</v>
      </c>
      <c r="Z433" s="81">
        <v>114370</v>
      </c>
      <c r="AA433" s="81">
        <v>31113</v>
      </c>
      <c r="AB433" s="81">
        <v>206631</v>
      </c>
      <c r="AC433" s="81">
        <v>326828</v>
      </c>
      <c r="AD433" s="81">
        <v>14.305668979771767</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168.11</v>
      </c>
      <c r="BJ433" s="81">
        <v>0</v>
      </c>
      <c r="BK433" s="81">
        <v>39.987000000000002</v>
      </c>
      <c r="BL433" s="81">
        <v>0</v>
      </c>
      <c r="BM433" s="82"/>
      <c r="BN433" s="81">
        <v>0</v>
      </c>
      <c r="BO433" s="81">
        <v>0</v>
      </c>
      <c r="BP433" s="81">
        <v>18</v>
      </c>
      <c r="BQ433" s="81">
        <v>0</v>
      </c>
      <c r="BR433" s="81">
        <v>4</v>
      </c>
      <c r="BS433" s="81">
        <v>0</v>
      </c>
      <c r="BT433"/>
      <c r="BU433" s="80">
        <v>203.31700000000001</v>
      </c>
      <c r="BV433" s="80">
        <v>0</v>
      </c>
      <c r="BW433" s="80">
        <v>0</v>
      </c>
      <c r="BX433" s="80">
        <v>0</v>
      </c>
      <c r="BY433" s="80">
        <v>0</v>
      </c>
      <c r="BZ433" s="80">
        <v>0</v>
      </c>
      <c r="CA433" s="80">
        <v>0</v>
      </c>
      <c r="CB433" s="80">
        <v>4.78</v>
      </c>
      <c r="CC433" s="80">
        <v>0</v>
      </c>
    </row>
    <row r="434" spans="1:81">
      <c r="A434" s="80" t="s">
        <v>2221</v>
      </c>
      <c r="B434" s="80">
        <v>314</v>
      </c>
      <c r="C434" s="80">
        <v>8</v>
      </c>
      <c r="D434" s="80">
        <v>19</v>
      </c>
      <c r="E434" s="80">
        <v>2011</v>
      </c>
      <c r="F434" s="80" t="s">
        <v>87</v>
      </c>
      <c r="G434" s="80" t="s">
        <v>2213</v>
      </c>
      <c r="H434" s="80" t="s">
        <v>2214</v>
      </c>
      <c r="I434" s="177"/>
      <c r="J434" s="81">
        <v>429.73200451107238</v>
      </c>
      <c r="K434" s="81">
        <v>19.180081035181075</v>
      </c>
      <c r="L434" s="81">
        <v>29.320804100002</v>
      </c>
      <c r="M434" s="81">
        <v>456.66317152389541</v>
      </c>
      <c r="N434" s="81">
        <v>353.37792094918967</v>
      </c>
      <c r="O434" s="81">
        <v>222.28643908730297</v>
      </c>
      <c r="P434" s="81">
        <v>151.46238665426316</v>
      </c>
      <c r="Q434" s="81">
        <v>14.365501238342739</v>
      </c>
      <c r="R434" s="81">
        <v>1.820061096111554</v>
      </c>
      <c r="S434" s="81">
        <v>15.228891551169648</v>
      </c>
      <c r="T434" s="82"/>
      <c r="U434" s="81">
        <v>60527608</v>
      </c>
      <c r="V434" s="81">
        <v>7663</v>
      </c>
      <c r="W434" s="81">
        <v>504</v>
      </c>
      <c r="X434" s="81">
        <v>87896</v>
      </c>
      <c r="Y434" s="81">
        <v>87473</v>
      </c>
      <c r="Z434" s="81">
        <v>115346</v>
      </c>
      <c r="AA434" s="81">
        <v>30608</v>
      </c>
      <c r="AB434" s="81">
        <v>204700</v>
      </c>
      <c r="AC434" s="81">
        <v>317309</v>
      </c>
      <c r="AD434" s="81">
        <v>15.228891551169648</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155.78100000000001</v>
      </c>
      <c r="BJ434" s="81">
        <v>0</v>
      </c>
      <c r="BK434" s="81">
        <v>34.297000000000004</v>
      </c>
      <c r="BL434" s="81">
        <v>0</v>
      </c>
      <c r="BM434" s="82"/>
      <c r="BN434" s="81">
        <v>0</v>
      </c>
      <c r="BO434" s="81">
        <v>0</v>
      </c>
      <c r="BP434" s="81">
        <v>19</v>
      </c>
      <c r="BQ434" s="81">
        <v>0</v>
      </c>
      <c r="BR434" s="81">
        <v>4</v>
      </c>
      <c r="BS434" s="81">
        <v>0</v>
      </c>
      <c r="BT434"/>
      <c r="BU434" s="80">
        <v>190.078</v>
      </c>
      <c r="BV434" s="80">
        <v>0</v>
      </c>
      <c r="BW434" s="80">
        <v>0</v>
      </c>
      <c r="BX434" s="80">
        <v>0</v>
      </c>
      <c r="BY434" s="80">
        <v>0</v>
      </c>
      <c r="BZ434" s="80">
        <v>0</v>
      </c>
      <c r="CA434" s="80">
        <v>0</v>
      </c>
      <c r="CB434" s="80">
        <v>0</v>
      </c>
      <c r="CC434" s="80">
        <v>0</v>
      </c>
    </row>
    <row r="435" spans="1:81">
      <c r="A435" s="80" t="s">
        <v>2222</v>
      </c>
      <c r="B435" s="80">
        <v>315</v>
      </c>
      <c r="C435" s="80">
        <v>9</v>
      </c>
      <c r="D435" s="80">
        <v>19</v>
      </c>
      <c r="E435" s="80">
        <v>2012</v>
      </c>
      <c r="F435" s="80" t="s">
        <v>88</v>
      </c>
      <c r="G435" s="80" t="s">
        <v>2213</v>
      </c>
      <c r="H435" s="80" t="s">
        <v>2214</v>
      </c>
      <c r="I435" s="177"/>
      <c r="J435" s="81">
        <v>393.43796494127429</v>
      </c>
      <c r="K435" s="81">
        <v>17.683510479371499</v>
      </c>
      <c r="L435" s="81">
        <v>29.251382353859679</v>
      </c>
      <c r="M435" s="81">
        <v>469.45367071922749</v>
      </c>
      <c r="N435" s="81">
        <v>359.59583415692344</v>
      </c>
      <c r="O435" s="81">
        <v>221.137580611663</v>
      </c>
      <c r="P435" s="81">
        <v>150.26880991093648</v>
      </c>
      <c r="Q435" s="81">
        <v>15.698278996059607</v>
      </c>
      <c r="R435" s="81">
        <v>1.4459481252995943</v>
      </c>
      <c r="S435" s="81">
        <v>14.817777806075517</v>
      </c>
      <c r="T435" s="82"/>
      <c r="U435" s="81">
        <v>56715237</v>
      </c>
      <c r="V435" s="81">
        <v>7663</v>
      </c>
      <c r="W435" s="81">
        <v>504</v>
      </c>
      <c r="X435" s="81">
        <v>87896</v>
      </c>
      <c r="Y435" s="81">
        <v>89377</v>
      </c>
      <c r="Z435" s="81">
        <v>115660</v>
      </c>
      <c r="AA435" s="81">
        <v>30195</v>
      </c>
      <c r="AB435" s="81">
        <v>205887</v>
      </c>
      <c r="AC435" s="81">
        <v>245557</v>
      </c>
      <c r="AD435" s="81">
        <v>14.817777806075517</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173.739</v>
      </c>
      <c r="BJ435" s="81">
        <v>0</v>
      </c>
      <c r="BK435" s="81">
        <v>42.390999999999998</v>
      </c>
      <c r="BL435" s="81">
        <v>0</v>
      </c>
      <c r="BM435" s="82"/>
      <c r="BN435" s="81">
        <v>0</v>
      </c>
      <c r="BO435" s="81">
        <v>0</v>
      </c>
      <c r="BP435" s="81">
        <v>19</v>
      </c>
      <c r="BQ435" s="81">
        <v>0</v>
      </c>
      <c r="BR435" s="81">
        <v>4</v>
      </c>
      <c r="BS435" s="81">
        <v>0</v>
      </c>
      <c r="BT435"/>
      <c r="BU435" s="80">
        <v>216.13</v>
      </c>
      <c r="BV435" s="80">
        <v>0</v>
      </c>
      <c r="BW435" s="80">
        <v>0</v>
      </c>
      <c r="BX435" s="80">
        <v>0</v>
      </c>
      <c r="BY435" s="80">
        <v>0</v>
      </c>
      <c r="BZ435" s="80">
        <v>0</v>
      </c>
      <c r="CA435" s="80">
        <v>0</v>
      </c>
      <c r="CB435" s="80">
        <v>0</v>
      </c>
      <c r="CC435" s="80">
        <v>0</v>
      </c>
    </row>
    <row r="436" spans="1:81">
      <c r="A436" s="80" t="s">
        <v>2223</v>
      </c>
      <c r="B436" s="80">
        <v>316</v>
      </c>
      <c r="C436" s="80">
        <v>10</v>
      </c>
      <c r="D436" s="80">
        <v>19</v>
      </c>
      <c r="E436" s="80">
        <v>2013</v>
      </c>
      <c r="F436" s="80" t="s">
        <v>89</v>
      </c>
      <c r="G436" s="80" t="s">
        <v>2213</v>
      </c>
      <c r="H436" s="80" t="s">
        <v>2214</v>
      </c>
      <c r="I436" s="177"/>
      <c r="J436" s="81">
        <v>404.74896084692028</v>
      </c>
      <c r="K436" s="81">
        <v>15.28087143557071</v>
      </c>
      <c r="L436" s="81">
        <v>28.818109618625794</v>
      </c>
      <c r="M436" s="81">
        <v>451.09851908492152</v>
      </c>
      <c r="N436" s="81">
        <v>346.34440261581415</v>
      </c>
      <c r="O436" s="81">
        <v>213.31876078519898</v>
      </c>
      <c r="P436" s="81">
        <v>148.54713005406771</v>
      </c>
      <c r="Q436" s="81">
        <v>15.835049408278234</v>
      </c>
      <c r="R436" s="81">
        <v>1.6354710758456137</v>
      </c>
      <c r="S436" s="81">
        <v>15.48784500110237</v>
      </c>
      <c r="T436" s="82"/>
      <c r="U436" s="81">
        <v>59761467</v>
      </c>
      <c r="V436" s="81">
        <v>7663</v>
      </c>
      <c r="W436" s="81">
        <v>504</v>
      </c>
      <c r="X436" s="81">
        <v>87896</v>
      </c>
      <c r="Y436" s="81">
        <v>89454</v>
      </c>
      <c r="Z436" s="81">
        <v>116552</v>
      </c>
      <c r="AA436" s="81">
        <v>29737</v>
      </c>
      <c r="AB436" s="81">
        <v>204703</v>
      </c>
      <c r="AC436" s="81">
        <v>271115</v>
      </c>
      <c r="AD436" s="81">
        <v>15.48784500110237</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201.506</v>
      </c>
      <c r="BJ436" s="81">
        <v>0</v>
      </c>
      <c r="BK436" s="81">
        <v>42.644999999999996</v>
      </c>
      <c r="BL436" s="81">
        <v>0</v>
      </c>
      <c r="BM436" s="82"/>
      <c r="BN436" s="81">
        <v>0</v>
      </c>
      <c r="BO436" s="81">
        <v>0</v>
      </c>
      <c r="BP436" s="81">
        <v>19</v>
      </c>
      <c r="BQ436" s="81">
        <v>0</v>
      </c>
      <c r="BR436" s="81">
        <v>4</v>
      </c>
      <c r="BS436" s="81">
        <v>0</v>
      </c>
      <c r="BT436"/>
      <c r="BU436" s="80">
        <v>239.65100000000001</v>
      </c>
      <c r="BV436" s="80">
        <v>0</v>
      </c>
      <c r="BW436" s="80">
        <v>0</v>
      </c>
      <c r="BX436" s="80">
        <v>0</v>
      </c>
      <c r="BY436" s="80">
        <v>0</v>
      </c>
      <c r="BZ436" s="80">
        <v>0</v>
      </c>
      <c r="CA436" s="80">
        <v>0</v>
      </c>
      <c r="CB436" s="80">
        <v>4.5</v>
      </c>
      <c r="CC436" s="80">
        <v>0</v>
      </c>
    </row>
    <row r="437" spans="1:81">
      <c r="A437" s="80" t="s">
        <v>2224</v>
      </c>
      <c r="B437" s="80">
        <v>317</v>
      </c>
      <c r="C437" s="80">
        <v>11</v>
      </c>
      <c r="D437" s="80">
        <v>19</v>
      </c>
      <c r="E437" s="80">
        <v>2014</v>
      </c>
      <c r="F437" s="80" t="s">
        <v>90</v>
      </c>
      <c r="G437" s="80" t="s">
        <v>2213</v>
      </c>
      <c r="H437" s="80" t="s">
        <v>2214</v>
      </c>
      <c r="I437" s="177"/>
      <c r="J437" s="81">
        <v>383.20756778474174</v>
      </c>
      <c r="K437" s="81">
        <v>13.631887662093961</v>
      </c>
      <c r="L437" s="81">
        <v>24.353625654173022</v>
      </c>
      <c r="M437" s="81">
        <v>392.45500904307761</v>
      </c>
      <c r="N437" s="81">
        <v>320.18344660669203</v>
      </c>
      <c r="O437" s="81">
        <v>203.36325952311049</v>
      </c>
      <c r="P437" s="81">
        <v>146.86429857918748</v>
      </c>
      <c r="Q437" s="81">
        <v>15.037821270381045</v>
      </c>
      <c r="R437" s="81">
        <v>1.4683535337550553</v>
      </c>
      <c r="S437" s="81">
        <v>14.78218181077659</v>
      </c>
      <c r="T437" s="82"/>
      <c r="U437" s="81">
        <v>59676480</v>
      </c>
      <c r="V437" s="81">
        <v>5895</v>
      </c>
      <c r="W437" s="81">
        <v>468</v>
      </c>
      <c r="X437" s="81">
        <v>81436</v>
      </c>
      <c r="Y437" s="81">
        <v>89739</v>
      </c>
      <c r="Z437" s="81">
        <v>117025</v>
      </c>
      <c r="AA437" s="81">
        <v>29248</v>
      </c>
      <c r="AB437" s="81">
        <v>202612</v>
      </c>
      <c r="AC437" s="81">
        <v>244177</v>
      </c>
      <c r="AD437" s="81">
        <v>14.78218181077659</v>
      </c>
      <c r="AE437" s="82"/>
      <c r="AF437" s="81">
        <v>436422055.93348128</v>
      </c>
      <c r="AG437" s="81">
        <v>11643806.972755097</v>
      </c>
      <c r="AH437" s="81">
        <v>2956596.5850182511</v>
      </c>
      <c r="AI437" s="81">
        <v>511525117.53299785</v>
      </c>
      <c r="AJ437" s="81">
        <v>488334294.08966923</v>
      </c>
      <c r="AK437" s="81">
        <v>0</v>
      </c>
      <c r="AL437" s="81">
        <v>0</v>
      </c>
      <c r="AM437" s="81">
        <v>27815599.925328996</v>
      </c>
      <c r="AN437" s="81">
        <v>0</v>
      </c>
      <c r="AO437" s="81">
        <v>0</v>
      </c>
      <c r="AP437" s="82"/>
      <c r="AQ437" s="81">
        <v>3431</v>
      </c>
      <c r="AR437" s="81">
        <v>363</v>
      </c>
      <c r="AS437" s="81">
        <v>0</v>
      </c>
      <c r="AT437" s="81">
        <v>0</v>
      </c>
      <c r="AU437" s="81">
        <v>0</v>
      </c>
      <c r="AV437" s="81">
        <v>0</v>
      </c>
      <c r="AW437" s="81" t="s">
        <v>564</v>
      </c>
      <c r="AX437" s="82"/>
      <c r="AY437" s="81">
        <v>14055.8</v>
      </c>
      <c r="AZ437" s="81">
        <v>9973.7999999999993</v>
      </c>
      <c r="BA437" s="81">
        <v>0</v>
      </c>
      <c r="BB437" s="81">
        <v>0</v>
      </c>
      <c r="BC437" s="81">
        <v>0</v>
      </c>
      <c r="BD437" s="81">
        <v>0</v>
      </c>
      <c r="BE437" s="81" t="s">
        <v>564</v>
      </c>
      <c r="BF437" s="82"/>
      <c r="BG437" s="81">
        <v>0</v>
      </c>
      <c r="BH437" s="81">
        <v>0</v>
      </c>
      <c r="BI437" s="81">
        <v>223.61600000000001</v>
      </c>
      <c r="BJ437" s="81">
        <v>0</v>
      </c>
      <c r="BK437" s="81">
        <v>42.302</v>
      </c>
      <c r="BL437" s="81">
        <v>0</v>
      </c>
      <c r="BM437" s="82"/>
      <c r="BN437" s="81">
        <v>0</v>
      </c>
      <c r="BO437" s="81">
        <v>0</v>
      </c>
      <c r="BP437" s="81">
        <v>20</v>
      </c>
      <c r="BQ437" s="81">
        <v>0</v>
      </c>
      <c r="BR437" s="81">
        <v>4</v>
      </c>
      <c r="BS437" s="81">
        <v>0</v>
      </c>
      <c r="BT437"/>
      <c r="BU437" s="80">
        <v>259.322</v>
      </c>
      <c r="BV437" s="80">
        <v>0</v>
      </c>
      <c r="BW437" s="80">
        <v>0</v>
      </c>
      <c r="BX437" s="80">
        <v>0</v>
      </c>
      <c r="BY437" s="80">
        <v>0</v>
      </c>
      <c r="BZ437" s="80">
        <v>0</v>
      </c>
      <c r="CA437" s="80">
        <v>0</v>
      </c>
      <c r="CB437" s="80">
        <v>6.5960000000000001</v>
      </c>
      <c r="CC437" s="80">
        <v>0</v>
      </c>
    </row>
    <row r="438" spans="1:81">
      <c r="A438" s="80" t="s">
        <v>2225</v>
      </c>
      <c r="B438" s="80">
        <v>318</v>
      </c>
      <c r="C438" s="80">
        <v>12</v>
      </c>
      <c r="D438" s="80">
        <v>19</v>
      </c>
      <c r="E438" s="80">
        <v>2015</v>
      </c>
      <c r="F438" s="80" t="s">
        <v>91</v>
      </c>
      <c r="G438" s="80" t="s">
        <v>2213</v>
      </c>
      <c r="H438" s="80" t="s">
        <v>2214</v>
      </c>
      <c r="I438" s="177"/>
      <c r="J438" s="81">
        <v>366.07377614948382</v>
      </c>
      <c r="K438" s="81">
        <v>12.621008319708931</v>
      </c>
      <c r="L438" s="81">
        <v>26.165387754139228</v>
      </c>
      <c r="M438" s="81">
        <v>354.35606328636248</v>
      </c>
      <c r="N438" s="81">
        <v>304.95499750689061</v>
      </c>
      <c r="O438" s="81">
        <v>201.66528915994289</v>
      </c>
      <c r="P438" s="81">
        <v>145.28130386681522</v>
      </c>
      <c r="Q438" s="81">
        <v>14.582649992728774</v>
      </c>
      <c r="R438" s="81">
        <v>1.4396729511242687</v>
      </c>
      <c r="S438" s="81">
        <v>14.716148198355075</v>
      </c>
      <c r="T438" s="82"/>
      <c r="U438" s="81">
        <v>64015902</v>
      </c>
      <c r="V438" s="81">
        <v>5895</v>
      </c>
      <c r="W438" s="81">
        <v>468</v>
      </c>
      <c r="X438" s="81">
        <v>81436</v>
      </c>
      <c r="Y438" s="81">
        <v>90131</v>
      </c>
      <c r="Z438" s="81">
        <v>117166</v>
      </c>
      <c r="AA438" s="81">
        <v>28910</v>
      </c>
      <c r="AB438" s="81">
        <v>200704</v>
      </c>
      <c r="AC438" s="81">
        <v>246620</v>
      </c>
      <c r="AD438" s="81">
        <v>14.716148198355075</v>
      </c>
      <c r="AE438" s="82"/>
      <c r="AF438" s="81">
        <v>425071537.98568219</v>
      </c>
      <c r="AG438" s="81">
        <v>10005650.286526486</v>
      </c>
      <c r="AH438" s="81">
        <v>3598228.296079604</v>
      </c>
      <c r="AI438" s="81">
        <v>508895631.87053233</v>
      </c>
      <c r="AJ438" s="81">
        <v>474598874.93295634</v>
      </c>
      <c r="AK438" s="81">
        <v>0</v>
      </c>
      <c r="AL438" s="81">
        <v>0</v>
      </c>
      <c r="AM438" s="81">
        <v>27505641.278385278</v>
      </c>
      <c r="AN438" s="81">
        <v>0</v>
      </c>
      <c r="AO438" s="81">
        <v>0</v>
      </c>
      <c r="AP438" s="82"/>
      <c r="AQ438" s="81">
        <v>3855</v>
      </c>
      <c r="AR438" s="81">
        <v>504</v>
      </c>
      <c r="AS438" s="81">
        <v>0</v>
      </c>
      <c r="AT438" s="81">
        <v>0</v>
      </c>
      <c r="AU438" s="81">
        <v>0</v>
      </c>
      <c r="AV438" s="81">
        <v>0</v>
      </c>
      <c r="AW438" s="81" t="s">
        <v>564</v>
      </c>
      <c r="AX438" s="82"/>
      <c r="AY438" s="81">
        <v>16157.4</v>
      </c>
      <c r="AZ438" s="81">
        <v>13468.8</v>
      </c>
      <c r="BA438" s="81">
        <v>0</v>
      </c>
      <c r="BB438" s="81">
        <v>0</v>
      </c>
      <c r="BC438" s="81">
        <v>0</v>
      </c>
      <c r="BD438" s="81">
        <v>0</v>
      </c>
      <c r="BE438" s="81" t="s">
        <v>564</v>
      </c>
      <c r="BF438" s="82"/>
      <c r="BG438" s="81">
        <v>0</v>
      </c>
      <c r="BH438" s="81">
        <v>0</v>
      </c>
      <c r="BI438" s="81">
        <v>249.70599999999999</v>
      </c>
      <c r="BJ438" s="81">
        <v>0</v>
      </c>
      <c r="BK438" s="81">
        <v>39.230999999999995</v>
      </c>
      <c r="BL438" s="81">
        <v>0</v>
      </c>
      <c r="BM438" s="82"/>
      <c r="BN438" s="81">
        <v>0</v>
      </c>
      <c r="BO438" s="81">
        <v>0</v>
      </c>
      <c r="BP438" s="81">
        <v>19</v>
      </c>
      <c r="BQ438" s="81">
        <v>0</v>
      </c>
      <c r="BR438" s="81">
        <v>4</v>
      </c>
      <c r="BS438" s="81">
        <v>0</v>
      </c>
      <c r="BT438"/>
      <c r="BU438" s="80">
        <v>224.50399999999999</v>
      </c>
      <c r="BV438" s="80">
        <v>0</v>
      </c>
      <c r="BW438" s="80">
        <v>0</v>
      </c>
      <c r="BX438" s="80">
        <v>0</v>
      </c>
      <c r="BY438" s="80">
        <v>0</v>
      </c>
      <c r="BZ438" s="80">
        <v>0</v>
      </c>
      <c r="CA438" s="80">
        <v>0</v>
      </c>
      <c r="CB438" s="80">
        <v>64.433000000000007</v>
      </c>
      <c r="CC438" s="80">
        <v>0</v>
      </c>
    </row>
    <row r="439" spans="1:81">
      <c r="A439" s="80" t="s">
        <v>2226</v>
      </c>
      <c r="B439" s="80">
        <v>319</v>
      </c>
      <c r="C439" s="80">
        <v>13</v>
      </c>
      <c r="D439" s="80">
        <v>19</v>
      </c>
      <c r="E439" s="80">
        <v>2016</v>
      </c>
      <c r="F439" s="80" t="s">
        <v>92</v>
      </c>
      <c r="G439" s="80" t="s">
        <v>2213</v>
      </c>
      <c r="H439" s="80" t="s">
        <v>2214</v>
      </c>
      <c r="I439" s="177"/>
      <c r="J439" s="81">
        <v>306.37556923587931</v>
      </c>
      <c r="K439" s="81">
        <v>12.395334190463014</v>
      </c>
      <c r="L439" s="81">
        <v>27.45143369647171</v>
      </c>
      <c r="M439" s="81">
        <v>338.72892060671171</v>
      </c>
      <c r="N439" s="81">
        <v>304.2718201232916</v>
      </c>
      <c r="O439" s="81">
        <v>199.39320779011805</v>
      </c>
      <c r="P439" s="81">
        <v>140.40248772855259</v>
      </c>
      <c r="Q439" s="81">
        <v>14.056197334577018</v>
      </c>
      <c r="R439" s="81">
        <v>1.2114901417165054</v>
      </c>
      <c r="S439" s="81">
        <v>14.86668090844651</v>
      </c>
      <c r="T439" s="82"/>
      <c r="U439" s="81">
        <v>54512502</v>
      </c>
      <c r="V439" s="81">
        <v>5895</v>
      </c>
      <c r="W439" s="81">
        <v>468</v>
      </c>
      <c r="X439" s="81">
        <v>81436</v>
      </c>
      <c r="Y439" s="81">
        <v>90447</v>
      </c>
      <c r="Z439" s="81">
        <v>117270</v>
      </c>
      <c r="AA439" s="81">
        <v>28897</v>
      </c>
      <c r="AB439" s="81">
        <v>199006</v>
      </c>
      <c r="AC439" s="81">
        <v>206910.59092614151</v>
      </c>
      <c r="AD439" s="81">
        <v>14.86668090844651</v>
      </c>
      <c r="AE439" s="82"/>
      <c r="AF439" s="81">
        <v>359126946.75817251</v>
      </c>
      <c r="AG439" s="81">
        <v>9387738.1737382207</v>
      </c>
      <c r="AH439" s="81">
        <v>2745759.5845605</v>
      </c>
      <c r="AI439" s="81">
        <v>524789954.17943197</v>
      </c>
      <c r="AJ439" s="81">
        <v>476724648.56044269</v>
      </c>
      <c r="AK439" s="81">
        <v>0</v>
      </c>
      <c r="AL439" s="81">
        <v>0</v>
      </c>
      <c r="AM439" s="81">
        <v>27294125.8976692</v>
      </c>
      <c r="AN439" s="81">
        <v>0</v>
      </c>
      <c r="AO439" s="81">
        <v>0</v>
      </c>
      <c r="AP439" s="82"/>
      <c r="AQ439" s="81">
        <v>4174</v>
      </c>
      <c r="AR439" s="81">
        <v>590</v>
      </c>
      <c r="AS439" s="81">
        <v>0</v>
      </c>
      <c r="AT439" s="81">
        <v>0</v>
      </c>
      <c r="AU439" s="81">
        <v>0</v>
      </c>
      <c r="AV439" s="81">
        <v>0</v>
      </c>
      <c r="AW439" s="81" t="s">
        <v>564</v>
      </c>
      <c r="AX439" s="82"/>
      <c r="AY439" s="81">
        <v>17721.8</v>
      </c>
      <c r="AZ439" s="81">
        <v>18436.900000000001</v>
      </c>
      <c r="BA439" s="81">
        <v>0</v>
      </c>
      <c r="BB439" s="81">
        <v>0</v>
      </c>
      <c r="BC439" s="81">
        <v>0</v>
      </c>
      <c r="BD439" s="81">
        <v>0</v>
      </c>
      <c r="BE439" s="81" t="s">
        <v>564</v>
      </c>
      <c r="BF439" s="82"/>
      <c r="BG439" s="81">
        <v>0</v>
      </c>
      <c r="BH439" s="81">
        <v>0</v>
      </c>
      <c r="BI439" s="81">
        <v>259.77699999999999</v>
      </c>
      <c r="BJ439" s="81">
        <v>0</v>
      </c>
      <c r="BK439" s="81">
        <v>36.801000000000002</v>
      </c>
      <c r="BL439" s="81">
        <v>0</v>
      </c>
      <c r="BM439" s="82"/>
      <c r="BN439" s="81">
        <v>0</v>
      </c>
      <c r="BO439" s="81">
        <v>0</v>
      </c>
      <c r="BP439" s="81">
        <v>21</v>
      </c>
      <c r="BQ439" s="81">
        <v>0</v>
      </c>
      <c r="BR439" s="81">
        <v>4</v>
      </c>
      <c r="BS439" s="81">
        <v>0</v>
      </c>
      <c r="BT439"/>
      <c r="BU439" s="80">
        <v>245.14099999999999</v>
      </c>
      <c r="BV439" s="80">
        <v>0</v>
      </c>
      <c r="BW439" s="80">
        <v>0</v>
      </c>
      <c r="BX439" s="80">
        <v>0</v>
      </c>
      <c r="BY439" s="80">
        <v>0</v>
      </c>
      <c r="BZ439" s="80">
        <v>0</v>
      </c>
      <c r="CA439" s="80">
        <v>0</v>
      </c>
      <c r="CB439" s="80">
        <v>51.436999999999998</v>
      </c>
      <c r="CC439" s="80">
        <v>0</v>
      </c>
    </row>
    <row r="440" spans="1:81">
      <c r="A440" s="80" t="s">
        <v>2227</v>
      </c>
      <c r="B440" s="80">
        <v>320</v>
      </c>
      <c r="C440" s="80">
        <v>14</v>
      </c>
      <c r="D440" s="80">
        <v>19</v>
      </c>
      <c r="E440" s="80">
        <v>2017</v>
      </c>
      <c r="F440" s="80" t="s">
        <v>71</v>
      </c>
      <c r="G440" s="80" t="s">
        <v>2213</v>
      </c>
      <c r="H440" s="80" t="s">
        <v>2214</v>
      </c>
      <c r="I440" s="177"/>
      <c r="J440" s="81">
        <v>329.81170898066955</v>
      </c>
      <c r="K440" s="81">
        <v>12.406920376474034</v>
      </c>
      <c r="L440" s="81">
        <v>24.839963920143315</v>
      </c>
      <c r="M440" s="81">
        <v>325.11458272008247</v>
      </c>
      <c r="N440" s="81">
        <v>293.07291262541798</v>
      </c>
      <c r="O440" s="81">
        <v>196.11617008403067</v>
      </c>
      <c r="P440" s="81">
        <v>138.41714489261861</v>
      </c>
      <c r="Q440" s="81">
        <v>13.479066726437631</v>
      </c>
      <c r="R440" s="81">
        <v>1.1495473784551073</v>
      </c>
      <c r="S440" s="81">
        <v>13.915040139591182</v>
      </c>
      <c r="T440" s="82"/>
      <c r="U440" s="81">
        <v>59956406.999999993</v>
      </c>
      <c r="V440" s="81">
        <v>5895</v>
      </c>
      <c r="W440" s="81">
        <v>468</v>
      </c>
      <c r="X440" s="81">
        <v>81436</v>
      </c>
      <c r="Y440" s="81">
        <v>90929</v>
      </c>
      <c r="Z440" s="81">
        <v>117256</v>
      </c>
      <c r="AA440" s="81">
        <v>28670</v>
      </c>
      <c r="AB440" s="81">
        <v>197349</v>
      </c>
      <c r="AC440" s="81">
        <v>200226.99999999991</v>
      </c>
      <c r="AD440" s="81">
        <v>13.915040139591181</v>
      </c>
      <c r="AE440" s="82"/>
      <c r="AF440" s="81">
        <v>404891995.18625689</v>
      </c>
      <c r="AG440" s="81">
        <v>9490210.1933241431</v>
      </c>
      <c r="AH440" s="81">
        <v>3416828.1648969259</v>
      </c>
      <c r="AI440" s="81">
        <v>523540295.03038251</v>
      </c>
      <c r="AJ440" s="81">
        <v>458307551.41737258</v>
      </c>
      <c r="AK440" s="81">
        <v>0</v>
      </c>
      <c r="AL440" s="81">
        <v>0</v>
      </c>
      <c r="AM440" s="81">
        <v>27109216.830438759</v>
      </c>
      <c r="AN440" s="81">
        <v>0</v>
      </c>
      <c r="AO440" s="81">
        <v>0</v>
      </c>
      <c r="AP440" s="82"/>
      <c r="AQ440" s="81">
        <v>4419</v>
      </c>
      <c r="AR440" s="81">
        <v>653</v>
      </c>
      <c r="AS440" s="81">
        <v>0</v>
      </c>
      <c r="AT440" s="81">
        <v>0</v>
      </c>
      <c r="AU440" s="81">
        <v>0</v>
      </c>
      <c r="AV440" s="81">
        <v>0</v>
      </c>
      <c r="AW440" s="81" t="s">
        <v>564</v>
      </c>
      <c r="AX440" s="82"/>
      <c r="AY440" s="81">
        <v>18897</v>
      </c>
      <c r="AZ440" s="81">
        <v>20826</v>
      </c>
      <c r="BA440" s="81">
        <v>0</v>
      </c>
      <c r="BB440" s="81">
        <v>0</v>
      </c>
      <c r="BC440" s="81">
        <v>0</v>
      </c>
      <c r="BD440" s="81">
        <v>0</v>
      </c>
      <c r="BE440" s="81" t="s">
        <v>564</v>
      </c>
      <c r="BF440" s="82"/>
      <c r="BG440" s="81">
        <v>0</v>
      </c>
      <c r="BH440" s="81">
        <v>0</v>
      </c>
      <c r="BI440" s="81">
        <v>212.357</v>
      </c>
      <c r="BJ440" s="81">
        <v>0</v>
      </c>
      <c r="BK440" s="81">
        <v>34.686</v>
      </c>
      <c r="BL440" s="81">
        <v>0</v>
      </c>
      <c r="BM440" s="82"/>
      <c r="BN440" s="81">
        <v>0</v>
      </c>
      <c r="BO440" s="81">
        <v>0</v>
      </c>
      <c r="BP440" s="81">
        <v>21</v>
      </c>
      <c r="BQ440" s="81">
        <v>0</v>
      </c>
      <c r="BR440" s="81">
        <v>4</v>
      </c>
      <c r="BS440" s="81">
        <v>0</v>
      </c>
      <c r="BT440"/>
      <c r="BU440" s="80">
        <v>247.04300000000001</v>
      </c>
      <c r="BV440" s="80">
        <v>0</v>
      </c>
      <c r="BW440" s="80">
        <v>0</v>
      </c>
      <c r="BX440" s="80">
        <v>0</v>
      </c>
      <c r="BY440" s="80">
        <v>0</v>
      </c>
      <c r="BZ440" s="80">
        <v>0</v>
      </c>
      <c r="CA440" s="80">
        <v>0</v>
      </c>
      <c r="CB440" s="80">
        <v>0</v>
      </c>
      <c r="CC440" s="80">
        <v>0</v>
      </c>
    </row>
    <row r="441" spans="1:81">
      <c r="A441" s="80" t="s">
        <v>2228</v>
      </c>
      <c r="B441" s="80">
        <v>321</v>
      </c>
      <c r="C441" s="80">
        <v>15</v>
      </c>
      <c r="D441" s="80">
        <v>19</v>
      </c>
      <c r="E441" s="80">
        <v>2018</v>
      </c>
      <c r="F441" s="80" t="s">
        <v>93</v>
      </c>
      <c r="G441" s="80" t="s">
        <v>2213</v>
      </c>
      <c r="H441" s="80" t="s">
        <v>2214</v>
      </c>
      <c r="I441" s="177"/>
      <c r="J441" s="81">
        <v>338.07371952699583</v>
      </c>
      <c r="K441" s="81">
        <v>11.653849900809231</v>
      </c>
      <c r="L441" s="81">
        <v>22.151680854042297</v>
      </c>
      <c r="M441" s="81">
        <v>317.29360649198185</v>
      </c>
      <c r="N441" s="81">
        <v>276.19741172949523</v>
      </c>
      <c r="O441" s="81">
        <v>192.3724948151752</v>
      </c>
      <c r="P441" s="81">
        <v>136.42748247653793</v>
      </c>
      <c r="Q441" s="81">
        <v>12.421507342646603</v>
      </c>
      <c r="R441" s="81">
        <v>1.1483295856872946</v>
      </c>
      <c r="S441" s="81">
        <v>14.041055515520506</v>
      </c>
      <c r="T441" s="82"/>
      <c r="U441" s="81">
        <v>64064064</v>
      </c>
      <c r="V441" s="81">
        <v>5895</v>
      </c>
      <c r="W441" s="81">
        <v>468</v>
      </c>
      <c r="X441" s="81">
        <v>81436</v>
      </c>
      <c r="Y441" s="81">
        <v>91616</v>
      </c>
      <c r="Z441" s="81">
        <v>117220</v>
      </c>
      <c r="AA441" s="81">
        <v>28542</v>
      </c>
      <c r="AB441" s="81">
        <v>195986</v>
      </c>
      <c r="AC441" s="81">
        <v>199231</v>
      </c>
      <c r="AD441" s="81">
        <v>14.04105551552051</v>
      </c>
      <c r="AE441" s="82"/>
      <c r="AF441" s="81">
        <v>420562597.02643567</v>
      </c>
      <c r="AG441" s="81">
        <v>8427322.7409403231</v>
      </c>
      <c r="AH441" s="81">
        <v>3090179.22206828</v>
      </c>
      <c r="AI441" s="81">
        <v>503583859.5917533</v>
      </c>
      <c r="AJ441" s="81">
        <v>463532806.03850579</v>
      </c>
      <c r="AK441" s="81">
        <v>0</v>
      </c>
      <c r="AL441" s="81">
        <v>0</v>
      </c>
      <c r="AM441" s="81">
        <v>26977690.583933219</v>
      </c>
      <c r="AN441" s="81">
        <v>0</v>
      </c>
      <c r="AO441" s="81">
        <v>0</v>
      </c>
      <c r="AP441" s="82"/>
      <c r="AQ441" s="81">
        <v>4648</v>
      </c>
      <c r="AR441" s="81">
        <v>710</v>
      </c>
      <c r="AS441" s="81">
        <v>0</v>
      </c>
      <c r="AT441" s="81">
        <v>0</v>
      </c>
      <c r="AU441" s="81">
        <v>0</v>
      </c>
      <c r="AV441" s="81">
        <v>0</v>
      </c>
      <c r="AW441" s="81" t="s">
        <v>564</v>
      </c>
      <c r="AX441" s="82"/>
      <c r="AY441" s="81">
        <v>20019.400000000001</v>
      </c>
      <c r="AZ441" s="81">
        <v>21721</v>
      </c>
      <c r="BA441" s="81">
        <v>0</v>
      </c>
      <c r="BB441" s="81">
        <v>0</v>
      </c>
      <c r="BC441" s="81">
        <v>0</v>
      </c>
      <c r="BD441" s="81">
        <v>0</v>
      </c>
      <c r="BE441" s="81" t="s">
        <v>564</v>
      </c>
      <c r="BF441" s="82"/>
      <c r="BG441" s="81">
        <v>0</v>
      </c>
      <c r="BH441" s="81">
        <v>0</v>
      </c>
      <c r="BI441" s="81">
        <v>253.92099999999999</v>
      </c>
      <c r="BJ441" s="81">
        <v>0</v>
      </c>
      <c r="BK441" s="81">
        <v>34.594999999999999</v>
      </c>
      <c r="BL441" s="81">
        <v>0</v>
      </c>
      <c r="BM441" s="82"/>
      <c r="BN441" s="81">
        <v>0</v>
      </c>
      <c r="BO441" s="81">
        <v>0</v>
      </c>
      <c r="BP441" s="81">
        <v>22</v>
      </c>
      <c r="BQ441" s="81">
        <v>0</v>
      </c>
      <c r="BR441" s="81">
        <v>4</v>
      </c>
      <c r="BS441" s="81">
        <v>0</v>
      </c>
      <c r="BT441"/>
      <c r="BU441" s="80">
        <v>279.33499999999998</v>
      </c>
      <c r="BV441" s="80">
        <v>0</v>
      </c>
      <c r="BW441" s="80">
        <v>0</v>
      </c>
      <c r="BX441" s="80">
        <v>0</v>
      </c>
      <c r="BY441" s="80">
        <v>0</v>
      </c>
      <c r="BZ441" s="80">
        <v>0</v>
      </c>
      <c r="CA441" s="80">
        <v>0</v>
      </c>
      <c r="CB441" s="80">
        <v>9.1809999999999992</v>
      </c>
      <c r="CC441" s="80">
        <v>0</v>
      </c>
    </row>
    <row r="442" spans="1:81">
      <c r="A442" s="80" t="s">
        <v>2229</v>
      </c>
      <c r="B442" s="80">
        <v>322</v>
      </c>
      <c r="C442" s="80">
        <v>16</v>
      </c>
      <c r="D442" s="80">
        <v>19</v>
      </c>
      <c r="E442" s="80">
        <v>2019</v>
      </c>
      <c r="F442" s="80" t="s">
        <v>73</v>
      </c>
      <c r="G442" s="80" t="s">
        <v>2213</v>
      </c>
      <c r="H442" s="80" t="s">
        <v>2214</v>
      </c>
      <c r="I442" s="177"/>
      <c r="J442" s="81">
        <v>306.23302121014046</v>
      </c>
      <c r="K442" s="81">
        <v>10.570505144198446</v>
      </c>
      <c r="L442" s="81">
        <v>22.344475834712963</v>
      </c>
      <c r="M442" s="81">
        <v>292.1640057566886</v>
      </c>
      <c r="N442" s="81">
        <v>243.5875385379764</v>
      </c>
      <c r="O442" s="81">
        <v>186.58660492037239</v>
      </c>
      <c r="P442" s="81">
        <v>135.96814452005344</v>
      </c>
      <c r="Q442" s="81">
        <v>12.025130183074747</v>
      </c>
      <c r="R442" s="81">
        <v>1.1258490903954961</v>
      </c>
      <c r="S442" s="81">
        <v>16.118785720111333</v>
      </c>
      <c r="T442" s="82"/>
      <c r="U442" s="81">
        <v>60151780</v>
      </c>
      <c r="V442" s="81">
        <v>5895</v>
      </c>
      <c r="W442" s="81">
        <v>468</v>
      </c>
      <c r="X442" s="81">
        <v>81436</v>
      </c>
      <c r="Y442" s="81">
        <v>92306</v>
      </c>
      <c r="Z442" s="81">
        <v>116816</v>
      </c>
      <c r="AA442" s="81">
        <v>28233</v>
      </c>
      <c r="AB442" s="81">
        <v>194869</v>
      </c>
      <c r="AC442" s="81">
        <v>198530</v>
      </c>
      <c r="AD442" s="81">
        <v>16.11878572011133</v>
      </c>
      <c r="AE442" s="82"/>
      <c r="AF442" s="81">
        <v>381511903.01724643</v>
      </c>
      <c r="AG442" s="81">
        <v>8134902.7388533074</v>
      </c>
      <c r="AH442" s="81">
        <v>3360761.191289186</v>
      </c>
      <c r="AI442" s="81">
        <v>491468148.55139643</v>
      </c>
      <c r="AJ442" s="81">
        <v>418105545.20763612</v>
      </c>
      <c r="AK442" s="81">
        <v>0</v>
      </c>
      <c r="AL442" s="81">
        <v>0</v>
      </c>
      <c r="AM442" s="81">
        <v>26539690.826953415</v>
      </c>
      <c r="AN442" s="81">
        <v>0</v>
      </c>
      <c r="AO442" s="81">
        <v>0</v>
      </c>
      <c r="AP442" s="82"/>
      <c r="AQ442" s="81">
        <v>4919</v>
      </c>
      <c r="AR442" s="81">
        <v>755</v>
      </c>
      <c r="AS442" s="81">
        <v>0</v>
      </c>
      <c r="AT442" s="81">
        <v>0</v>
      </c>
      <c r="AU442" s="81">
        <v>0</v>
      </c>
      <c r="AV442" s="81">
        <v>0</v>
      </c>
      <c r="AW442" s="81" t="s">
        <v>564</v>
      </c>
      <c r="AX442" s="82"/>
      <c r="AY442" s="81">
        <v>21366.699999999939</v>
      </c>
      <c r="AZ442" s="81">
        <v>23401.000000000011</v>
      </c>
      <c r="BA442" s="81">
        <v>0</v>
      </c>
      <c r="BB442" s="81">
        <v>0</v>
      </c>
      <c r="BC442" s="81">
        <v>0</v>
      </c>
      <c r="BD442" s="81">
        <v>0</v>
      </c>
      <c r="BE442" s="81" t="s">
        <v>564</v>
      </c>
      <c r="BF442" s="82"/>
      <c r="BG442" s="81">
        <v>0</v>
      </c>
      <c r="BH442" s="81">
        <v>0</v>
      </c>
      <c r="BI442" s="81">
        <v>208.56100000000001</v>
      </c>
      <c r="BJ442" s="81">
        <v>0</v>
      </c>
      <c r="BK442" s="81">
        <v>44.552999999999997</v>
      </c>
      <c r="BL442" s="81">
        <v>0</v>
      </c>
      <c r="BM442" s="82"/>
      <c r="BN442" s="81">
        <v>0</v>
      </c>
      <c r="BO442" s="81">
        <v>0</v>
      </c>
      <c r="BP442" s="81">
        <v>21</v>
      </c>
      <c r="BQ442" s="81">
        <v>0</v>
      </c>
      <c r="BR442" s="81">
        <v>4</v>
      </c>
      <c r="BS442" s="81">
        <v>0</v>
      </c>
      <c r="BT442"/>
      <c r="BU442" s="80">
        <v>234.923</v>
      </c>
      <c r="BV442" s="80">
        <v>12.129</v>
      </c>
      <c r="BW442" s="80">
        <v>0</v>
      </c>
      <c r="BX442" s="80">
        <v>0</v>
      </c>
      <c r="BY442" s="80">
        <v>0</v>
      </c>
      <c r="BZ442" s="80">
        <v>0</v>
      </c>
      <c r="CA442" s="80">
        <v>0</v>
      </c>
      <c r="CB442" s="80">
        <v>6.0620000000000003</v>
      </c>
      <c r="CC442" s="80">
        <v>0</v>
      </c>
    </row>
    <row r="443" spans="1:81">
      <c r="A443" s="80" t="s">
        <v>2230</v>
      </c>
      <c r="B443" s="80">
        <v>323</v>
      </c>
      <c r="C443" s="80">
        <v>17</v>
      </c>
      <c r="D443" s="80">
        <v>19</v>
      </c>
      <c r="E443" s="80">
        <v>2020</v>
      </c>
      <c r="F443" s="80" t="s">
        <v>218</v>
      </c>
      <c r="G443" s="80" t="s">
        <v>2213</v>
      </c>
      <c r="H443" s="80" t="s">
        <v>2214</v>
      </c>
      <c r="I443" s="177"/>
      <c r="J443" s="81">
        <v>293.76405250606189</v>
      </c>
      <c r="K443" s="81">
        <v>11.460879837773957</v>
      </c>
      <c r="L443" s="81">
        <v>25.013053490113474</v>
      </c>
      <c r="M443" s="81">
        <v>262.40917483750258</v>
      </c>
      <c r="N443" s="81">
        <v>250.54424700020598</v>
      </c>
      <c r="O443" s="81">
        <v>163.21457406188719</v>
      </c>
      <c r="P443" s="81">
        <v>125.836684727815</v>
      </c>
      <c r="Q443" s="81">
        <v>11.402003202218797</v>
      </c>
      <c r="R443" s="81">
        <v>0.8961459164855663</v>
      </c>
      <c r="S443" s="81">
        <v>17.985231680793479</v>
      </c>
      <c r="T443" s="82"/>
      <c r="U443" s="81">
        <v>62314334</v>
      </c>
      <c r="V443" s="81">
        <v>5620</v>
      </c>
      <c r="W443" s="81">
        <v>507</v>
      </c>
      <c r="X443" s="81">
        <v>79351</v>
      </c>
      <c r="Y443" s="81">
        <v>92744</v>
      </c>
      <c r="Z443" s="81">
        <v>116629</v>
      </c>
      <c r="AA443" s="81">
        <v>28389</v>
      </c>
      <c r="AB443" s="81">
        <v>193375</v>
      </c>
      <c r="AC443" s="81">
        <v>158849</v>
      </c>
      <c r="AD443" s="81">
        <v>17.985231680793479</v>
      </c>
      <c r="AE443" s="82"/>
      <c r="AF443" s="81">
        <v>385970202.29391968</v>
      </c>
      <c r="AG443" s="81">
        <v>8368227.1663487172</v>
      </c>
      <c r="AH443" s="81">
        <v>3704952.0071998201</v>
      </c>
      <c r="AI443" s="81">
        <v>452312047.82959616</v>
      </c>
      <c r="AJ443" s="81">
        <v>444344518.03754938</v>
      </c>
      <c r="AK443" s="81"/>
      <c r="AL443" s="81"/>
      <c r="AM443" s="81">
        <v>25237585.941060137</v>
      </c>
      <c r="AN443" s="81"/>
      <c r="AO443" s="81"/>
      <c r="AP443" s="82"/>
      <c r="AQ443" s="81">
        <v>5134</v>
      </c>
      <c r="AR443" s="81">
        <v>776</v>
      </c>
      <c r="AS443" s="81">
        <v>0</v>
      </c>
      <c r="AT443" s="81">
        <v>1</v>
      </c>
      <c r="AU443" s="81">
        <v>0</v>
      </c>
      <c r="AV443" s="81">
        <v>0</v>
      </c>
      <c r="AW443" s="81">
        <v>0</v>
      </c>
      <c r="AX443" s="82"/>
      <c r="AY443" s="81">
        <v>22538.3999999999</v>
      </c>
      <c r="AZ443" s="81">
        <v>24114.000000000018</v>
      </c>
      <c r="BA443" s="81">
        <v>0</v>
      </c>
      <c r="BB443" s="81">
        <v>19.899999999999999</v>
      </c>
      <c r="BC443" s="81">
        <v>0</v>
      </c>
      <c r="BD443" s="81">
        <v>0</v>
      </c>
      <c r="BE443" s="81">
        <v>0</v>
      </c>
      <c r="BF443" s="82"/>
      <c r="BG443" s="81">
        <v>0</v>
      </c>
      <c r="BH443" s="81">
        <v>0</v>
      </c>
      <c r="BI443" s="81">
        <v>186.65199999999999</v>
      </c>
      <c r="BJ443" s="81">
        <v>0</v>
      </c>
      <c r="BK443" s="81">
        <v>41.064999999999998</v>
      </c>
      <c r="BL443" s="81">
        <v>0</v>
      </c>
      <c r="BM443" s="82"/>
      <c r="BN443" s="81">
        <v>0</v>
      </c>
      <c r="BO443" s="81">
        <v>0</v>
      </c>
      <c r="BP443" s="81">
        <v>20</v>
      </c>
      <c r="BQ443" s="81">
        <v>0</v>
      </c>
      <c r="BR443" s="81">
        <v>5</v>
      </c>
      <c r="BS443" s="81">
        <v>0</v>
      </c>
      <c r="BT443"/>
      <c r="BU443" s="80">
        <v>221.80500000000001</v>
      </c>
      <c r="BV443" s="80">
        <v>0</v>
      </c>
      <c r="BW443" s="80">
        <v>0</v>
      </c>
      <c r="BX443" s="80">
        <v>0</v>
      </c>
      <c r="BY443" s="80">
        <v>0</v>
      </c>
      <c r="BZ443" s="80">
        <v>0</v>
      </c>
      <c r="CA443" s="80">
        <v>0</v>
      </c>
      <c r="CB443" s="80">
        <v>5.9119999999999999</v>
      </c>
      <c r="CC443" s="80">
        <v>0</v>
      </c>
    </row>
    <row r="444" spans="1:81">
      <c r="A444" s="80" t="s">
        <v>2231</v>
      </c>
      <c r="B444" s="80">
        <v>323</v>
      </c>
      <c r="C444" s="80">
        <v>18</v>
      </c>
      <c r="D444" s="80">
        <v>19</v>
      </c>
      <c r="E444" s="80">
        <v>2021</v>
      </c>
      <c r="F444" s="80" t="s">
        <v>75</v>
      </c>
      <c r="G444" s="174" t="s">
        <v>2213</v>
      </c>
      <c r="H444" s="80" t="s">
        <v>2214</v>
      </c>
      <c r="I444" s="177"/>
      <c r="J444" s="81">
        <v>312.76271673547768</v>
      </c>
      <c r="K444" s="81">
        <v>12.439597681788184</v>
      </c>
      <c r="L444" s="81">
        <v>22.548555157880056</v>
      </c>
      <c r="M444" s="81">
        <v>298.85654159692501</v>
      </c>
      <c r="N444" s="81">
        <v>236.35808922004446</v>
      </c>
      <c r="O444" s="81">
        <v>157.93972365895763</v>
      </c>
      <c r="P444" s="81">
        <v>129.01356562398101</v>
      </c>
      <c r="Q444" s="81">
        <v>11.412394110214734</v>
      </c>
      <c r="R444" s="81">
        <v>0.9999725042994333</v>
      </c>
      <c r="S444" s="81">
        <v>13.583782088715211</v>
      </c>
      <c r="T444" s="82"/>
      <c r="U444" s="81">
        <v>65915393</v>
      </c>
      <c r="V444" s="81">
        <v>5620</v>
      </c>
      <c r="W444" s="81">
        <v>507</v>
      </c>
      <c r="X444" s="81">
        <v>79351</v>
      </c>
      <c r="Y444" s="81">
        <v>92721</v>
      </c>
      <c r="Z444" s="81">
        <v>116210</v>
      </c>
      <c r="AA444" s="81">
        <v>28384</v>
      </c>
      <c r="AB444" s="81">
        <v>191256</v>
      </c>
      <c r="AC444" s="81">
        <v>171804.99999999997</v>
      </c>
      <c r="AD444" s="81">
        <v>13.583782088715211</v>
      </c>
      <c r="AE444" s="82"/>
      <c r="AF444" s="81">
        <v>401256931.43100548</v>
      </c>
      <c r="AG444" s="81">
        <v>8885340.662295945</v>
      </c>
      <c r="AH444" s="81">
        <v>3481580.391547828</v>
      </c>
      <c r="AI444" s="81">
        <v>493308568.58321476</v>
      </c>
      <c r="AJ444" s="81">
        <v>411179513.9104628</v>
      </c>
      <c r="AK444" s="81">
        <v>0</v>
      </c>
      <c r="AL444" s="81">
        <v>0</v>
      </c>
      <c r="AM444" s="81">
        <v>25105006.126569156</v>
      </c>
      <c r="AN444" s="81">
        <v>0</v>
      </c>
      <c r="AO444" s="81">
        <v>0</v>
      </c>
      <c r="AP444" s="82"/>
      <c r="AQ444" s="81">
        <v>5382</v>
      </c>
      <c r="AR444" s="81">
        <v>780</v>
      </c>
      <c r="AS444" s="81">
        <v>0</v>
      </c>
      <c r="AT444" s="81">
        <v>1</v>
      </c>
      <c r="AU444" s="81">
        <v>0</v>
      </c>
      <c r="AV444" s="81">
        <v>0</v>
      </c>
      <c r="AW444" s="81"/>
      <c r="AX444" s="82"/>
      <c r="AY444" s="81">
        <v>23963.699999999899</v>
      </c>
      <c r="AZ444" s="81">
        <v>24386.40000000002</v>
      </c>
      <c r="BA444" s="81">
        <v>0</v>
      </c>
      <c r="BB444" s="81">
        <v>19.899999999999999</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2232</v>
      </c>
      <c r="B445" s="80">
        <v>323</v>
      </c>
      <c r="C445" s="80">
        <v>19</v>
      </c>
      <c r="D445" s="80">
        <v>19</v>
      </c>
      <c r="E445" s="80">
        <v>2022</v>
      </c>
      <c r="F445" s="80" t="s">
        <v>568</v>
      </c>
      <c r="G445" s="174" t="s">
        <v>2213</v>
      </c>
      <c r="H445" s="80" t="s">
        <v>2214</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5769</v>
      </c>
      <c r="AR445" s="81">
        <v>794</v>
      </c>
      <c r="AS445" s="81">
        <v>0</v>
      </c>
      <c r="AT445" s="81">
        <v>1</v>
      </c>
      <c r="AU445" s="81">
        <v>0</v>
      </c>
      <c r="AV445" s="81">
        <v>0</v>
      </c>
      <c r="AW445" s="81"/>
      <c r="AX445" s="82"/>
      <c r="AY445" s="81">
        <v>26165.199999999979</v>
      </c>
      <c r="AZ445" s="81">
        <v>25085.500000000018</v>
      </c>
      <c r="BA445" s="81">
        <v>0</v>
      </c>
      <c r="BB445" s="81">
        <v>19.899999999999999</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2233</v>
      </c>
      <c r="B446" s="80">
        <v>324</v>
      </c>
      <c r="C446" s="80">
        <v>1</v>
      </c>
      <c r="D446" s="80">
        <v>20</v>
      </c>
      <c r="E446" s="80">
        <v>1990</v>
      </c>
      <c r="F446" s="80" t="s">
        <v>562</v>
      </c>
      <c r="G446" s="80" t="s">
        <v>2234</v>
      </c>
      <c r="H446" s="80" t="s">
        <v>2235</v>
      </c>
      <c r="I446" s="177"/>
      <c r="J446" s="81">
        <v>244.27737943002217</v>
      </c>
      <c r="K446" s="81">
        <v>14.066915583121141</v>
      </c>
      <c r="L446" s="81">
        <v>2.7765964633532172</v>
      </c>
      <c r="M446" s="81">
        <v>116.90976862434268</v>
      </c>
      <c r="N446" s="81">
        <v>142.31959988750802</v>
      </c>
      <c r="O446" s="81">
        <v>116.87973070409114</v>
      </c>
      <c r="P446" s="81">
        <v>134.17838345704365</v>
      </c>
      <c r="Q446" s="81">
        <v>11.613451267189445</v>
      </c>
      <c r="R446" s="81">
        <v>3.1858849060926522</v>
      </c>
      <c r="S446" s="81">
        <v>20.019165642578251</v>
      </c>
      <c r="T446" s="82"/>
      <c r="U446" s="81">
        <v>35677569</v>
      </c>
      <c r="V446" s="81">
        <v>6861</v>
      </c>
      <c r="W446" s="81">
        <v>35</v>
      </c>
      <c r="X446" s="81">
        <v>52652</v>
      </c>
      <c r="Y446" s="81">
        <v>57635</v>
      </c>
      <c r="Z446" s="81">
        <v>48074</v>
      </c>
      <c r="AA446" s="81">
        <v>32580</v>
      </c>
      <c r="AB446" s="81">
        <v>188563</v>
      </c>
      <c r="AC446" s="81">
        <v>551801</v>
      </c>
      <c r="AD446" s="81">
        <v>20.019165642578251</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2236</v>
      </c>
      <c r="B447" s="80">
        <v>325</v>
      </c>
      <c r="C447" s="80">
        <v>2</v>
      </c>
      <c r="D447" s="80">
        <v>20</v>
      </c>
      <c r="E447" s="80">
        <v>2005</v>
      </c>
      <c r="F447" s="80" t="s">
        <v>565</v>
      </c>
      <c r="G447" s="80" t="s">
        <v>2234</v>
      </c>
      <c r="H447" s="80" t="s">
        <v>2235</v>
      </c>
      <c r="I447" s="177"/>
      <c r="J447" s="81">
        <v>220.30880733531018</v>
      </c>
      <c r="K447" s="81">
        <v>8.7468313660959947</v>
      </c>
      <c r="L447" s="81">
        <v>9.3711467072023549</v>
      </c>
      <c r="M447" s="81">
        <v>200.89708535220217</v>
      </c>
      <c r="N447" s="81">
        <v>214.06018865090414</v>
      </c>
      <c r="O447" s="81">
        <v>169.69697571710466</v>
      </c>
      <c r="P447" s="81">
        <v>121.15558989906847</v>
      </c>
      <c r="Q447" s="81">
        <v>11.937140617885555</v>
      </c>
      <c r="R447" s="81">
        <v>6.0318173260894143</v>
      </c>
      <c r="S447" s="81">
        <v>19.295391750266894</v>
      </c>
      <c r="T447" s="82"/>
      <c r="U447" s="81">
        <v>23189756</v>
      </c>
      <c r="V447" s="81">
        <v>4811</v>
      </c>
      <c r="W447" s="81">
        <v>104</v>
      </c>
      <c r="X447" s="81">
        <v>47793</v>
      </c>
      <c r="Y447" s="81">
        <v>77856</v>
      </c>
      <c r="Z447" s="81">
        <v>80770</v>
      </c>
      <c r="AA447" s="81">
        <v>24093</v>
      </c>
      <c r="AB447" s="81">
        <v>202617</v>
      </c>
      <c r="AC447" s="81">
        <v>1066602</v>
      </c>
      <c r="AD447" s="81">
        <v>19.295391750266894</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2237</v>
      </c>
      <c r="B448" s="80">
        <v>326</v>
      </c>
      <c r="C448" s="80">
        <v>3</v>
      </c>
      <c r="D448" s="80">
        <v>20</v>
      </c>
      <c r="E448" s="80">
        <v>2006</v>
      </c>
      <c r="F448" s="80" t="s">
        <v>566</v>
      </c>
      <c r="G448" s="80" t="s">
        <v>2234</v>
      </c>
      <c r="H448" s="80" t="s">
        <v>2235</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2238</v>
      </c>
      <c r="B449" s="80">
        <v>327</v>
      </c>
      <c r="C449" s="80">
        <v>4</v>
      </c>
      <c r="D449" s="80">
        <v>20</v>
      </c>
      <c r="E449" s="80">
        <v>2007</v>
      </c>
      <c r="F449" s="80" t="s">
        <v>567</v>
      </c>
      <c r="G449" s="80" t="s">
        <v>2234</v>
      </c>
      <c r="H449" s="80" t="s">
        <v>2235</v>
      </c>
      <c r="I449" s="177"/>
      <c r="J449" s="81">
        <v>235.55438267080393</v>
      </c>
      <c r="K449" s="81">
        <v>8.1664005547001253</v>
      </c>
      <c r="L449" s="81">
        <v>11.06742092930274</v>
      </c>
      <c r="M449" s="81">
        <v>196.23100279663259</v>
      </c>
      <c r="N449" s="81">
        <v>227.29178921378494</v>
      </c>
      <c r="O449" s="81">
        <v>165.77495062678457</v>
      </c>
      <c r="P449" s="81">
        <v>120.40109025412319</v>
      </c>
      <c r="Q449" s="81">
        <v>12.553678100196976</v>
      </c>
      <c r="R449" s="81">
        <v>1.6009633140188513</v>
      </c>
      <c r="S449" s="81">
        <v>21.185327164255252</v>
      </c>
      <c r="T449" s="82"/>
      <c r="U449" s="81">
        <v>27953499</v>
      </c>
      <c r="V449" s="81">
        <v>4373</v>
      </c>
      <c r="W449" s="81">
        <v>124</v>
      </c>
      <c r="X449" s="81">
        <v>53940</v>
      </c>
      <c r="Y449" s="81">
        <v>79587</v>
      </c>
      <c r="Z449" s="81">
        <v>82024</v>
      </c>
      <c r="AA449" s="81">
        <v>23578</v>
      </c>
      <c r="AB449" s="81">
        <v>201813</v>
      </c>
      <c r="AC449" s="81">
        <v>291220</v>
      </c>
      <c r="AD449" s="81">
        <v>21.185327164255252</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2239</v>
      </c>
      <c r="B450" s="80">
        <v>328</v>
      </c>
      <c r="C450" s="80">
        <v>5</v>
      </c>
      <c r="D450" s="80">
        <v>20</v>
      </c>
      <c r="E450" s="80">
        <v>2008</v>
      </c>
      <c r="F450" s="80" t="s">
        <v>84</v>
      </c>
      <c r="G450" s="80" t="s">
        <v>2234</v>
      </c>
      <c r="H450" s="80" t="s">
        <v>2235</v>
      </c>
      <c r="I450" s="177"/>
      <c r="J450" s="81">
        <v>224.64892462798525</v>
      </c>
      <c r="K450" s="81">
        <v>6.1268340914743513</v>
      </c>
      <c r="L450" s="81">
        <v>9.8038483979328497</v>
      </c>
      <c r="M450" s="81">
        <v>205.9704899814158</v>
      </c>
      <c r="N450" s="81">
        <v>220.82975882109378</v>
      </c>
      <c r="O450" s="81">
        <v>160.92312626895583</v>
      </c>
      <c r="P450" s="81">
        <v>118.58065039716477</v>
      </c>
      <c r="Q450" s="81">
        <v>12.343874613407101</v>
      </c>
      <c r="R450" s="81">
        <v>1.5579130161230246</v>
      </c>
      <c r="S450" s="81">
        <v>19.522261727524601</v>
      </c>
      <c r="T450" s="82"/>
      <c r="U450" s="81">
        <v>28309031</v>
      </c>
      <c r="V450" s="81">
        <v>4373</v>
      </c>
      <c r="W450" s="81">
        <v>124</v>
      </c>
      <c r="X450" s="81">
        <v>53940</v>
      </c>
      <c r="Y450" s="81">
        <v>80524</v>
      </c>
      <c r="Z450" s="81">
        <v>82418</v>
      </c>
      <c r="AA450" s="81">
        <v>23248</v>
      </c>
      <c r="AB450" s="81">
        <v>201701</v>
      </c>
      <c r="AC450" s="81">
        <v>294268.33333333331</v>
      </c>
      <c r="AD450" s="81">
        <v>19.522261727524601</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2240</v>
      </c>
      <c r="B451" s="80">
        <v>329</v>
      </c>
      <c r="C451" s="80">
        <v>6</v>
      </c>
      <c r="D451" s="80">
        <v>20</v>
      </c>
      <c r="E451" s="80">
        <v>2009</v>
      </c>
      <c r="F451" s="80" t="s">
        <v>85</v>
      </c>
      <c r="G451" s="80" t="s">
        <v>2234</v>
      </c>
      <c r="H451" s="80" t="s">
        <v>2235</v>
      </c>
      <c r="I451" s="177"/>
      <c r="J451" s="81">
        <v>163.55416642018025</v>
      </c>
      <c r="K451" s="81">
        <v>5.8091006458544765</v>
      </c>
      <c r="L451" s="81">
        <v>3.3761006768813702</v>
      </c>
      <c r="M451" s="81">
        <v>185.22739470609653</v>
      </c>
      <c r="N451" s="81">
        <v>181.26518200706232</v>
      </c>
      <c r="O451" s="81">
        <v>162.86453448524429</v>
      </c>
      <c r="P451" s="81">
        <v>113.23113225825679</v>
      </c>
      <c r="Q451" s="81">
        <v>11.727677551555452</v>
      </c>
      <c r="R451" s="81">
        <v>1.6298096354438845</v>
      </c>
      <c r="S451" s="81">
        <v>18.723516290903497</v>
      </c>
      <c r="T451" s="82"/>
      <c r="U451" s="81">
        <v>21423271</v>
      </c>
      <c r="V451" s="81">
        <v>5014</v>
      </c>
      <c r="W451" s="81">
        <v>72</v>
      </c>
      <c r="X451" s="81">
        <v>60387</v>
      </c>
      <c r="Y451" s="81">
        <v>81257</v>
      </c>
      <c r="Z451" s="81">
        <v>82332</v>
      </c>
      <c r="AA451" s="81">
        <v>22790</v>
      </c>
      <c r="AB451" s="81">
        <v>201167</v>
      </c>
      <c r="AC451" s="81">
        <v>300331</v>
      </c>
      <c r="AD451" s="81">
        <v>18.723516290903497</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145.97900000000001</v>
      </c>
      <c r="BJ451" s="81">
        <v>0</v>
      </c>
      <c r="BK451" s="81">
        <v>19.021000000000001</v>
      </c>
      <c r="BL451" s="81">
        <v>0</v>
      </c>
      <c r="BM451" s="82"/>
      <c r="BN451" s="81">
        <v>0</v>
      </c>
      <c r="BO451" s="81">
        <v>0</v>
      </c>
      <c r="BP451" s="81">
        <v>8</v>
      </c>
      <c r="BQ451" s="81">
        <v>0</v>
      </c>
      <c r="BR451" s="81">
        <v>4</v>
      </c>
      <c r="BS451" s="81">
        <v>0</v>
      </c>
      <c r="BT451"/>
      <c r="BU451" s="80"/>
      <c r="BV451" s="80"/>
      <c r="BW451" s="80"/>
      <c r="BX451" s="80"/>
      <c r="BY451" s="80"/>
      <c r="BZ451" s="80"/>
      <c r="CA451" s="80"/>
      <c r="CB451" s="80"/>
      <c r="CC451" s="80"/>
    </row>
    <row r="452" spans="1:81">
      <c r="A452" s="80" t="s">
        <v>2241</v>
      </c>
      <c r="B452" s="80">
        <v>330</v>
      </c>
      <c r="C452" s="80">
        <v>7</v>
      </c>
      <c r="D452" s="80">
        <v>20</v>
      </c>
      <c r="E452" s="80">
        <v>2010</v>
      </c>
      <c r="F452" s="80" t="s">
        <v>86</v>
      </c>
      <c r="G452" s="80" t="s">
        <v>2234</v>
      </c>
      <c r="H452" s="80" t="s">
        <v>2235</v>
      </c>
      <c r="I452" s="177"/>
      <c r="J452" s="81">
        <v>146.33103139603207</v>
      </c>
      <c r="K452" s="81">
        <v>6.3298285778061443</v>
      </c>
      <c r="L452" s="81">
        <v>3.2025247344400283</v>
      </c>
      <c r="M452" s="81">
        <v>199.94777365664186</v>
      </c>
      <c r="N452" s="81">
        <v>211.28725211259271</v>
      </c>
      <c r="O452" s="81">
        <v>162.85354690821003</v>
      </c>
      <c r="P452" s="81">
        <v>113.8790544654473</v>
      </c>
      <c r="Q452" s="81">
        <v>12.220030639917603</v>
      </c>
      <c r="R452" s="81">
        <v>2.125009338747978</v>
      </c>
      <c r="S452" s="81">
        <v>16.134287302931078</v>
      </c>
      <c r="T452" s="82"/>
      <c r="U452" s="81">
        <v>19324763</v>
      </c>
      <c r="V452" s="81">
        <v>5014</v>
      </c>
      <c r="W452" s="81">
        <v>72</v>
      </c>
      <c r="X452" s="81">
        <v>60387</v>
      </c>
      <c r="Y452" s="81">
        <v>82011</v>
      </c>
      <c r="Z452" s="81">
        <v>82709</v>
      </c>
      <c r="AA452" s="81">
        <v>22348</v>
      </c>
      <c r="AB452" s="81">
        <v>200851</v>
      </c>
      <c r="AC452" s="81">
        <v>371087.33333333331</v>
      </c>
      <c r="AD452" s="81">
        <v>16.134287302931078</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128.35300000000001</v>
      </c>
      <c r="BJ452" s="81">
        <v>0</v>
      </c>
      <c r="BK452" s="81">
        <v>23.04</v>
      </c>
      <c r="BL452" s="81">
        <v>0</v>
      </c>
      <c r="BM452" s="82"/>
      <c r="BN452" s="81">
        <v>0</v>
      </c>
      <c r="BO452" s="81">
        <v>0</v>
      </c>
      <c r="BP452" s="81">
        <v>7</v>
      </c>
      <c r="BQ452" s="81">
        <v>0</v>
      </c>
      <c r="BR452" s="81">
        <v>5</v>
      </c>
      <c r="BS452" s="81">
        <v>0</v>
      </c>
      <c r="BT452"/>
      <c r="BU452" s="80">
        <v>151.393</v>
      </c>
      <c r="BV452" s="80">
        <v>0</v>
      </c>
      <c r="BW452" s="80">
        <v>0</v>
      </c>
      <c r="BX452" s="80">
        <v>0</v>
      </c>
      <c r="BY452" s="80">
        <v>0</v>
      </c>
      <c r="BZ452" s="80">
        <v>0</v>
      </c>
      <c r="CA452" s="80">
        <v>0</v>
      </c>
      <c r="CB452" s="80">
        <v>0</v>
      </c>
      <c r="CC452" s="80">
        <v>0</v>
      </c>
    </row>
    <row r="453" spans="1:81">
      <c r="A453" s="80" t="s">
        <v>2242</v>
      </c>
      <c r="B453" s="80">
        <v>331</v>
      </c>
      <c r="C453" s="80">
        <v>8</v>
      </c>
      <c r="D453" s="80">
        <v>20</v>
      </c>
      <c r="E453" s="80">
        <v>2011</v>
      </c>
      <c r="F453" s="80" t="s">
        <v>87</v>
      </c>
      <c r="G453" s="80" t="s">
        <v>2234</v>
      </c>
      <c r="H453" s="80" t="s">
        <v>2235</v>
      </c>
      <c r="I453" s="177"/>
      <c r="J453" s="81">
        <v>197.02397912184679</v>
      </c>
      <c r="K453" s="81">
        <v>10.073657197217985</v>
      </c>
      <c r="L453" s="81">
        <v>2.81756938928637</v>
      </c>
      <c r="M453" s="81">
        <v>255.00415764196632</v>
      </c>
      <c r="N453" s="81">
        <v>261.53189143173972</v>
      </c>
      <c r="O453" s="81">
        <v>161.23504250410321</v>
      </c>
      <c r="P453" s="81">
        <v>111.23637577107884</v>
      </c>
      <c r="Q453" s="81">
        <v>14.054821834424109</v>
      </c>
      <c r="R453" s="81">
        <v>2.331862520306196</v>
      </c>
      <c r="S453" s="81">
        <v>20.513347444892656</v>
      </c>
      <c r="T453" s="82"/>
      <c r="U453" s="81">
        <v>23554058</v>
      </c>
      <c r="V453" s="81">
        <v>5014</v>
      </c>
      <c r="W453" s="81">
        <v>72</v>
      </c>
      <c r="X453" s="81">
        <v>60387</v>
      </c>
      <c r="Y453" s="81">
        <v>82766</v>
      </c>
      <c r="Z453" s="81">
        <v>83666</v>
      </c>
      <c r="AA453" s="81">
        <v>22479</v>
      </c>
      <c r="AB453" s="81">
        <v>200273</v>
      </c>
      <c r="AC453" s="81">
        <v>406536.33333333331</v>
      </c>
      <c r="AD453" s="81">
        <v>20.513347444892656</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327.959</v>
      </c>
      <c r="BJ453" s="81">
        <v>0</v>
      </c>
      <c r="BK453" s="81">
        <v>9.5950000000000006</v>
      </c>
      <c r="BL453" s="81">
        <v>0</v>
      </c>
      <c r="BM453" s="82"/>
      <c r="BN453" s="81">
        <v>0</v>
      </c>
      <c r="BO453" s="81">
        <v>0</v>
      </c>
      <c r="BP453" s="81">
        <v>12</v>
      </c>
      <c r="BQ453" s="81">
        <v>0</v>
      </c>
      <c r="BR453" s="81">
        <v>3</v>
      </c>
      <c r="BS453" s="81">
        <v>0</v>
      </c>
      <c r="BT453"/>
      <c r="BU453" s="80">
        <v>337.55399999999997</v>
      </c>
      <c r="BV453" s="80">
        <v>0</v>
      </c>
      <c r="BW453" s="80">
        <v>0</v>
      </c>
      <c r="BX453" s="80">
        <v>0</v>
      </c>
      <c r="BY453" s="80">
        <v>0</v>
      </c>
      <c r="BZ453" s="80">
        <v>0</v>
      </c>
      <c r="CA453" s="80">
        <v>0</v>
      </c>
      <c r="CB453" s="80">
        <v>0</v>
      </c>
      <c r="CC453" s="80">
        <v>0</v>
      </c>
    </row>
    <row r="454" spans="1:81">
      <c r="A454" s="80" t="s">
        <v>2243</v>
      </c>
      <c r="B454" s="80">
        <v>332</v>
      </c>
      <c r="C454" s="80">
        <v>9</v>
      </c>
      <c r="D454" s="80">
        <v>20</v>
      </c>
      <c r="E454" s="80">
        <v>2012</v>
      </c>
      <c r="F454" s="80" t="s">
        <v>88</v>
      </c>
      <c r="G454" s="80" t="s">
        <v>2234</v>
      </c>
      <c r="H454" s="80" t="s">
        <v>2235</v>
      </c>
      <c r="I454" s="177"/>
      <c r="J454" s="81">
        <v>194.26616400260531</v>
      </c>
      <c r="K454" s="81">
        <v>9.7960492235966115</v>
      </c>
      <c r="L454" s="81">
        <v>2.8062615510221121</v>
      </c>
      <c r="M454" s="81">
        <v>285.22058005661222</v>
      </c>
      <c r="N454" s="81">
        <v>279.57591389918872</v>
      </c>
      <c r="O454" s="81">
        <v>160.98724094329953</v>
      </c>
      <c r="P454" s="81">
        <v>111.41639729379189</v>
      </c>
      <c r="Q454" s="81">
        <v>15.361266978969731</v>
      </c>
      <c r="R454" s="81">
        <v>4.2454959417304492</v>
      </c>
      <c r="S454" s="81">
        <v>20.465042637056001</v>
      </c>
      <c r="T454" s="82"/>
      <c r="U454" s="81">
        <v>22580510</v>
      </c>
      <c r="V454" s="81">
        <v>5014</v>
      </c>
      <c r="W454" s="81">
        <v>72</v>
      </c>
      <c r="X454" s="81">
        <v>60387</v>
      </c>
      <c r="Y454" s="81">
        <v>84272</v>
      </c>
      <c r="Z454" s="81">
        <v>84200</v>
      </c>
      <c r="AA454" s="81">
        <v>22388</v>
      </c>
      <c r="AB454" s="81">
        <v>201467</v>
      </c>
      <c r="AC454" s="81">
        <v>720988</v>
      </c>
      <c r="AD454" s="81">
        <v>20.465042637056001</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434.52199999999999</v>
      </c>
      <c r="BJ454" s="81">
        <v>0</v>
      </c>
      <c r="BK454" s="81">
        <v>19.253999999999998</v>
      </c>
      <c r="BL454" s="81">
        <v>0</v>
      </c>
      <c r="BM454" s="82"/>
      <c r="BN454" s="81">
        <v>0</v>
      </c>
      <c r="BO454" s="81">
        <v>0</v>
      </c>
      <c r="BP454" s="81">
        <v>11</v>
      </c>
      <c r="BQ454" s="81">
        <v>0</v>
      </c>
      <c r="BR454" s="81">
        <v>4</v>
      </c>
      <c r="BS454" s="81">
        <v>0</v>
      </c>
      <c r="BT454"/>
      <c r="BU454" s="80">
        <v>453.77600000000001</v>
      </c>
      <c r="BV454" s="80">
        <v>0</v>
      </c>
      <c r="BW454" s="80">
        <v>0</v>
      </c>
      <c r="BX454" s="80">
        <v>0</v>
      </c>
      <c r="BY454" s="80">
        <v>0</v>
      </c>
      <c r="BZ454" s="80">
        <v>0</v>
      </c>
      <c r="CA454" s="80">
        <v>0</v>
      </c>
      <c r="CB454" s="80">
        <v>0</v>
      </c>
      <c r="CC454" s="80">
        <v>0</v>
      </c>
    </row>
    <row r="455" spans="1:81">
      <c r="A455" s="80" t="s">
        <v>2244</v>
      </c>
      <c r="B455" s="80">
        <v>333</v>
      </c>
      <c r="C455" s="80">
        <v>10</v>
      </c>
      <c r="D455" s="80">
        <v>20</v>
      </c>
      <c r="E455" s="80">
        <v>2013</v>
      </c>
      <c r="F455" s="80" t="s">
        <v>89</v>
      </c>
      <c r="G455" s="80" t="s">
        <v>2234</v>
      </c>
      <c r="H455" s="80" t="s">
        <v>2235</v>
      </c>
      <c r="I455" s="177"/>
      <c r="J455" s="81">
        <v>193.68870733457004</v>
      </c>
      <c r="K455" s="81">
        <v>8.3061124035947351</v>
      </c>
      <c r="L455" s="81">
        <v>2.4897468015526827</v>
      </c>
      <c r="M455" s="81">
        <v>287.28119646577096</v>
      </c>
      <c r="N455" s="81">
        <v>280.71184774156416</v>
      </c>
      <c r="O455" s="81">
        <v>155.62759582269078</v>
      </c>
      <c r="P455" s="81">
        <v>112.21584993558788</v>
      </c>
      <c r="Q455" s="81">
        <v>15.554555770400835</v>
      </c>
      <c r="R455" s="81">
        <v>3.3016590752041495</v>
      </c>
      <c r="S455" s="81">
        <v>23.005047488211787</v>
      </c>
      <c r="T455" s="82"/>
      <c r="U455" s="81">
        <v>22263183</v>
      </c>
      <c r="V455" s="81">
        <v>5014</v>
      </c>
      <c r="W455" s="81">
        <v>72</v>
      </c>
      <c r="X455" s="81">
        <v>60387</v>
      </c>
      <c r="Y455" s="81">
        <v>84774</v>
      </c>
      <c r="Z455" s="81">
        <v>85031</v>
      </c>
      <c r="AA455" s="81">
        <v>22464</v>
      </c>
      <c r="AB455" s="81">
        <v>201077</v>
      </c>
      <c r="AC455" s="81">
        <v>547322</v>
      </c>
      <c r="AD455" s="81">
        <v>23.005047488211787</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449.85</v>
      </c>
      <c r="BJ455" s="81">
        <v>0</v>
      </c>
      <c r="BK455" s="81">
        <v>23.04</v>
      </c>
      <c r="BL455" s="81">
        <v>0</v>
      </c>
      <c r="BM455" s="82"/>
      <c r="BN455" s="81">
        <v>0</v>
      </c>
      <c r="BO455" s="81">
        <v>0</v>
      </c>
      <c r="BP455" s="81">
        <v>12</v>
      </c>
      <c r="BQ455" s="81">
        <v>0</v>
      </c>
      <c r="BR455" s="81">
        <v>5</v>
      </c>
      <c r="BS455" s="81">
        <v>0</v>
      </c>
      <c r="BT455"/>
      <c r="BU455" s="80">
        <v>472.89</v>
      </c>
      <c r="BV455" s="80">
        <v>0</v>
      </c>
      <c r="BW455" s="80">
        <v>0</v>
      </c>
      <c r="BX455" s="80">
        <v>0</v>
      </c>
      <c r="BY455" s="80">
        <v>0</v>
      </c>
      <c r="BZ455" s="80">
        <v>0</v>
      </c>
      <c r="CA455" s="80">
        <v>0</v>
      </c>
      <c r="CB455" s="80">
        <v>0</v>
      </c>
      <c r="CC455" s="80">
        <v>0</v>
      </c>
    </row>
    <row r="456" spans="1:81">
      <c r="A456" s="80" t="s">
        <v>2245</v>
      </c>
      <c r="B456" s="80">
        <v>334</v>
      </c>
      <c r="C456" s="80">
        <v>11</v>
      </c>
      <c r="D456" s="80">
        <v>20</v>
      </c>
      <c r="E456" s="80">
        <v>2014</v>
      </c>
      <c r="F456" s="80" t="s">
        <v>90</v>
      </c>
      <c r="G456" s="80" t="s">
        <v>2234</v>
      </c>
      <c r="H456" s="80" t="s">
        <v>2235</v>
      </c>
      <c r="I456" s="177"/>
      <c r="J456" s="81">
        <v>191.5690547368819</v>
      </c>
      <c r="K456" s="81">
        <v>7.9923703602437008</v>
      </c>
      <c r="L456" s="81">
        <v>8.898346381063682</v>
      </c>
      <c r="M456" s="81">
        <v>265.84111952100915</v>
      </c>
      <c r="N456" s="81">
        <v>272.43804001960581</v>
      </c>
      <c r="O456" s="81">
        <v>148.65632704674184</v>
      </c>
      <c r="P456" s="81">
        <v>110.9365750994936</v>
      </c>
      <c r="Q456" s="81">
        <v>14.854943693484223</v>
      </c>
      <c r="R456" s="81">
        <v>3.1556959638287729</v>
      </c>
      <c r="S456" s="81">
        <v>25.64534414240271</v>
      </c>
      <c r="T456" s="82"/>
      <c r="U456" s="81">
        <v>23429596</v>
      </c>
      <c r="V456" s="81">
        <v>4019</v>
      </c>
      <c r="W456" s="81">
        <v>97</v>
      </c>
      <c r="X456" s="81">
        <v>56129</v>
      </c>
      <c r="Y456" s="81">
        <v>85405</v>
      </c>
      <c r="Z456" s="81">
        <v>85544</v>
      </c>
      <c r="AA456" s="81">
        <v>22093</v>
      </c>
      <c r="AB456" s="81">
        <v>200148</v>
      </c>
      <c r="AC456" s="81">
        <v>524770.33333333337</v>
      </c>
      <c r="AD456" s="81">
        <v>25.64534414240271</v>
      </c>
      <c r="AE456" s="82"/>
      <c r="AF456" s="81">
        <v>196901068.03383201</v>
      </c>
      <c r="AG456" s="81">
        <v>7303826.1697855769</v>
      </c>
      <c r="AH456" s="81">
        <v>2188004.6521720942</v>
      </c>
      <c r="AI456" s="81">
        <v>365354084.50900167</v>
      </c>
      <c r="AJ456" s="81">
        <v>386787790.53085434</v>
      </c>
      <c r="AK456" s="81">
        <v>0</v>
      </c>
      <c r="AL456" s="81">
        <v>0</v>
      </c>
      <c r="AM456" s="81">
        <v>27477329.545410682</v>
      </c>
      <c r="AN456" s="81">
        <v>0</v>
      </c>
      <c r="AO456" s="81">
        <v>0</v>
      </c>
      <c r="AP456" s="82"/>
      <c r="AQ456" s="81">
        <v>2802</v>
      </c>
      <c r="AR456" s="81">
        <v>273</v>
      </c>
      <c r="AS456" s="81">
        <v>0</v>
      </c>
      <c r="AT456" s="81">
        <v>0</v>
      </c>
      <c r="AU456" s="81">
        <v>0</v>
      </c>
      <c r="AV456" s="81">
        <v>1</v>
      </c>
      <c r="AW456" s="81" t="s">
        <v>564</v>
      </c>
      <c r="AX456" s="82"/>
      <c r="AY456" s="81">
        <v>10108.400000000001</v>
      </c>
      <c r="AZ456" s="81">
        <v>17738.099999999999</v>
      </c>
      <c r="BA456" s="81">
        <v>0</v>
      </c>
      <c r="BB456" s="81">
        <v>0</v>
      </c>
      <c r="BC456" s="81">
        <v>0</v>
      </c>
      <c r="BD456" s="81">
        <v>7800</v>
      </c>
      <c r="BE456" s="81" t="s">
        <v>564</v>
      </c>
      <c r="BF456" s="82"/>
      <c r="BG456" s="81">
        <v>0</v>
      </c>
      <c r="BH456" s="81">
        <v>0</v>
      </c>
      <c r="BI456" s="81">
        <v>433.464</v>
      </c>
      <c r="BJ456" s="81">
        <v>0</v>
      </c>
      <c r="BK456" s="81">
        <v>18.131999999999998</v>
      </c>
      <c r="BL456" s="81">
        <v>0</v>
      </c>
      <c r="BM456" s="82"/>
      <c r="BN456" s="81">
        <v>0</v>
      </c>
      <c r="BO456" s="81">
        <v>0</v>
      </c>
      <c r="BP456" s="81">
        <v>11</v>
      </c>
      <c r="BQ456" s="81">
        <v>0</v>
      </c>
      <c r="BR456" s="81">
        <v>5</v>
      </c>
      <c r="BS456" s="81">
        <v>0</v>
      </c>
      <c r="BT456"/>
      <c r="BU456" s="80">
        <v>451.596</v>
      </c>
      <c r="BV456" s="80">
        <v>0</v>
      </c>
      <c r="BW456" s="80">
        <v>0</v>
      </c>
      <c r="BX456" s="80">
        <v>0</v>
      </c>
      <c r="BY456" s="80">
        <v>0</v>
      </c>
      <c r="BZ456" s="80">
        <v>0</v>
      </c>
      <c r="CA456" s="80">
        <v>0</v>
      </c>
      <c r="CB456" s="80">
        <v>0</v>
      </c>
      <c r="CC456" s="80">
        <v>0</v>
      </c>
    </row>
    <row r="457" spans="1:81">
      <c r="A457" s="80" t="s">
        <v>2246</v>
      </c>
      <c r="B457" s="80">
        <v>335</v>
      </c>
      <c r="C457" s="80">
        <v>12</v>
      </c>
      <c r="D457" s="80">
        <v>20</v>
      </c>
      <c r="E457" s="80">
        <v>2015</v>
      </c>
      <c r="F457" s="80" t="s">
        <v>91</v>
      </c>
      <c r="G457" s="80" t="s">
        <v>2234</v>
      </c>
      <c r="H457" s="80" t="s">
        <v>2235</v>
      </c>
      <c r="I457" s="177"/>
      <c r="J457" s="81">
        <v>198.9089169287812</v>
      </c>
      <c r="K457" s="81">
        <v>7.6359977508455552</v>
      </c>
      <c r="L457" s="81">
        <v>10.0001597164472</v>
      </c>
      <c r="M457" s="81">
        <v>243.68500320298003</v>
      </c>
      <c r="N457" s="81">
        <v>255.27241828363944</v>
      </c>
      <c r="O457" s="81">
        <v>148.28937565142516</v>
      </c>
      <c r="P457" s="81">
        <v>111.47613848763619</v>
      </c>
      <c r="Q457" s="81">
        <v>14.47439032431576</v>
      </c>
      <c r="R457" s="81">
        <v>3.7009904074417128</v>
      </c>
      <c r="S457" s="81">
        <v>25.358886894611839</v>
      </c>
      <c r="T457" s="82"/>
      <c r="U457" s="81">
        <v>25648185</v>
      </c>
      <c r="V457" s="81">
        <v>4019</v>
      </c>
      <c r="W457" s="81">
        <v>97</v>
      </c>
      <c r="X457" s="81">
        <v>56129</v>
      </c>
      <c r="Y457" s="81">
        <v>86000</v>
      </c>
      <c r="Z457" s="81">
        <v>86155</v>
      </c>
      <c r="AA457" s="81">
        <v>22183</v>
      </c>
      <c r="AB457" s="81">
        <v>199214</v>
      </c>
      <c r="AC457" s="81">
        <v>633990</v>
      </c>
      <c r="AD457" s="81">
        <v>25.358886894611839</v>
      </c>
      <c r="AE457" s="82"/>
      <c r="AF457" s="81">
        <v>208514788.02082041</v>
      </c>
      <c r="AG457" s="81">
        <v>6427307.8921855725</v>
      </c>
      <c r="AH457" s="81">
        <v>2034220.4156557829</v>
      </c>
      <c r="AI457" s="81">
        <v>350430583.93557608</v>
      </c>
      <c r="AJ457" s="81">
        <v>378243332.2389099</v>
      </c>
      <c r="AK457" s="81">
        <v>0</v>
      </c>
      <c r="AL457" s="81">
        <v>0</v>
      </c>
      <c r="AM457" s="81">
        <v>27301443.028700203</v>
      </c>
      <c r="AN457" s="81">
        <v>0</v>
      </c>
      <c r="AO457" s="81">
        <v>0</v>
      </c>
      <c r="AP457" s="82"/>
      <c r="AQ457" s="81">
        <v>3044</v>
      </c>
      <c r="AR457" s="81">
        <v>353</v>
      </c>
      <c r="AS457" s="81">
        <v>0</v>
      </c>
      <c r="AT457" s="81">
        <v>0</v>
      </c>
      <c r="AU457" s="81">
        <v>0</v>
      </c>
      <c r="AV457" s="81">
        <v>2</v>
      </c>
      <c r="AW457" s="81" t="s">
        <v>564</v>
      </c>
      <c r="AX457" s="82"/>
      <c r="AY457" s="81">
        <v>11176.4</v>
      </c>
      <c r="AZ457" s="81">
        <v>21448.199999999997</v>
      </c>
      <c r="BA457" s="81">
        <v>0</v>
      </c>
      <c r="BB457" s="81">
        <v>0</v>
      </c>
      <c r="BC457" s="81">
        <v>0</v>
      </c>
      <c r="BD457" s="81">
        <v>8050</v>
      </c>
      <c r="BE457" s="81" t="s">
        <v>564</v>
      </c>
      <c r="BF457" s="82"/>
      <c r="BG457" s="81">
        <v>0</v>
      </c>
      <c r="BH457" s="81">
        <v>0</v>
      </c>
      <c r="BI457" s="81">
        <v>462.80599999999998</v>
      </c>
      <c r="BJ457" s="81">
        <v>0</v>
      </c>
      <c r="BK457" s="81">
        <v>58.201999999999998</v>
      </c>
      <c r="BL457" s="81">
        <v>0</v>
      </c>
      <c r="BM457" s="82"/>
      <c r="BN457" s="81">
        <v>0</v>
      </c>
      <c r="BO457" s="81">
        <v>0</v>
      </c>
      <c r="BP457" s="81">
        <v>11</v>
      </c>
      <c r="BQ457" s="81">
        <v>0</v>
      </c>
      <c r="BR457" s="81">
        <v>6</v>
      </c>
      <c r="BS457" s="81">
        <v>0</v>
      </c>
      <c r="BT457"/>
      <c r="BU457" s="80">
        <v>482.08800000000002</v>
      </c>
      <c r="BV457" s="80">
        <v>38.92</v>
      </c>
      <c r="BW457" s="80">
        <v>0</v>
      </c>
      <c r="BX457" s="80">
        <v>0</v>
      </c>
      <c r="BY457" s="80">
        <v>0</v>
      </c>
      <c r="BZ457" s="80">
        <v>0</v>
      </c>
      <c r="CA457" s="80">
        <v>0</v>
      </c>
      <c r="CB457" s="80">
        <v>0</v>
      </c>
      <c r="CC457" s="80">
        <v>0</v>
      </c>
    </row>
    <row r="458" spans="1:81">
      <c r="A458" s="80" t="s">
        <v>2247</v>
      </c>
      <c r="B458" s="80">
        <v>336</v>
      </c>
      <c r="C458" s="80">
        <v>13</v>
      </c>
      <c r="D458" s="80">
        <v>20</v>
      </c>
      <c r="E458" s="80">
        <v>2016</v>
      </c>
      <c r="F458" s="80" t="s">
        <v>92</v>
      </c>
      <c r="G458" s="80" t="s">
        <v>2234</v>
      </c>
      <c r="H458" s="80" t="s">
        <v>2235</v>
      </c>
      <c r="I458" s="177"/>
      <c r="J458" s="81">
        <v>193.57963849825578</v>
      </c>
      <c r="K458" s="81">
        <v>7.4373833154103641</v>
      </c>
      <c r="L458" s="81">
        <v>9.5597786940081964</v>
      </c>
      <c r="M458" s="81">
        <v>222.22841393358897</v>
      </c>
      <c r="N458" s="81">
        <v>256.49301171960423</v>
      </c>
      <c r="O458" s="81">
        <v>147.50200536369516</v>
      </c>
      <c r="P458" s="81">
        <v>110.63795716049661</v>
      </c>
      <c r="Q458" s="81">
        <v>13.986342259032075</v>
      </c>
      <c r="R458" s="81">
        <v>3.4959537386870538</v>
      </c>
      <c r="S458" s="81">
        <v>30.939888496209427</v>
      </c>
      <c r="T458" s="82"/>
      <c r="U458" s="81">
        <v>23691987</v>
      </c>
      <c r="V458" s="81">
        <v>4019</v>
      </c>
      <c r="W458" s="81">
        <v>97</v>
      </c>
      <c r="X458" s="81">
        <v>56129</v>
      </c>
      <c r="Y458" s="81">
        <v>86424</v>
      </c>
      <c r="Z458" s="81">
        <v>86751</v>
      </c>
      <c r="AA458" s="81">
        <v>22771</v>
      </c>
      <c r="AB458" s="81">
        <v>198017</v>
      </c>
      <c r="AC458" s="81">
        <v>597074.48621687526</v>
      </c>
      <c r="AD458" s="81">
        <v>30.939888496209431</v>
      </c>
      <c r="AE458" s="82"/>
      <c r="AF458" s="81">
        <v>202115407.37121329</v>
      </c>
      <c r="AG458" s="81">
        <v>5833571.0977933481</v>
      </c>
      <c r="AH458" s="81">
        <v>1446202.7099348679</v>
      </c>
      <c r="AI458" s="81">
        <v>341071358.32221699</v>
      </c>
      <c r="AJ458" s="81">
        <v>376273121.46447247</v>
      </c>
      <c r="AK458" s="81">
        <v>0</v>
      </c>
      <c r="AL458" s="81">
        <v>0</v>
      </c>
      <c r="AM458" s="81">
        <v>27158482.296406951</v>
      </c>
      <c r="AN458" s="81">
        <v>0</v>
      </c>
      <c r="AO458" s="81">
        <v>0</v>
      </c>
      <c r="AP458" s="82"/>
      <c r="AQ458" s="81">
        <v>3269</v>
      </c>
      <c r="AR458" s="81">
        <v>398</v>
      </c>
      <c r="AS458" s="81">
        <v>0</v>
      </c>
      <c r="AT458" s="81">
        <v>0</v>
      </c>
      <c r="AU458" s="81">
        <v>0</v>
      </c>
      <c r="AV458" s="81">
        <v>2</v>
      </c>
      <c r="AW458" s="81" t="s">
        <v>564</v>
      </c>
      <c r="AX458" s="82"/>
      <c r="AY458" s="81">
        <v>12201.8</v>
      </c>
      <c r="AZ458" s="81">
        <v>23310</v>
      </c>
      <c r="BA458" s="81">
        <v>0</v>
      </c>
      <c r="BB458" s="81">
        <v>0</v>
      </c>
      <c r="BC458" s="81">
        <v>0</v>
      </c>
      <c r="BD458" s="81">
        <v>8050</v>
      </c>
      <c r="BE458" s="81" t="s">
        <v>564</v>
      </c>
      <c r="BF458" s="82"/>
      <c r="BG458" s="81">
        <v>0</v>
      </c>
      <c r="BH458" s="81">
        <v>0</v>
      </c>
      <c r="BI458" s="81">
        <v>438.16500000000002</v>
      </c>
      <c r="BJ458" s="81">
        <v>0</v>
      </c>
      <c r="BK458" s="81">
        <v>64.516999999999996</v>
      </c>
      <c r="BL458" s="81">
        <v>0</v>
      </c>
      <c r="BM458" s="82"/>
      <c r="BN458" s="81">
        <v>0</v>
      </c>
      <c r="BO458" s="81">
        <v>0</v>
      </c>
      <c r="BP458" s="81">
        <v>11</v>
      </c>
      <c r="BQ458" s="81">
        <v>0</v>
      </c>
      <c r="BR458" s="81">
        <v>5</v>
      </c>
      <c r="BS458" s="81">
        <v>0</v>
      </c>
      <c r="BT458"/>
      <c r="BU458" s="80">
        <v>453.86200000000002</v>
      </c>
      <c r="BV458" s="80">
        <v>48.82</v>
      </c>
      <c r="BW458" s="80">
        <v>0</v>
      </c>
      <c r="BX458" s="80">
        <v>0</v>
      </c>
      <c r="BY458" s="80">
        <v>0</v>
      </c>
      <c r="BZ458" s="80">
        <v>0</v>
      </c>
      <c r="CA458" s="80">
        <v>0</v>
      </c>
      <c r="CB458" s="80">
        <v>0</v>
      </c>
      <c r="CC458" s="80">
        <v>0</v>
      </c>
    </row>
    <row r="459" spans="1:81">
      <c r="A459" s="80" t="s">
        <v>2248</v>
      </c>
      <c r="B459" s="80">
        <v>337</v>
      </c>
      <c r="C459" s="80">
        <v>14</v>
      </c>
      <c r="D459" s="80">
        <v>20</v>
      </c>
      <c r="E459" s="80">
        <v>2017</v>
      </c>
      <c r="F459" s="80" t="s">
        <v>71</v>
      </c>
      <c r="G459" s="80" t="s">
        <v>2234</v>
      </c>
      <c r="H459" s="80" t="s">
        <v>2235</v>
      </c>
      <c r="I459" s="177"/>
      <c r="J459" s="81">
        <v>167.7328337643593</v>
      </c>
      <c r="K459" s="81">
        <v>7.3174169122421251</v>
      </c>
      <c r="L459" s="81">
        <v>8.097633977185609</v>
      </c>
      <c r="M459" s="81">
        <v>199.58733062348864</v>
      </c>
      <c r="N459" s="81">
        <v>240.27010931961823</v>
      </c>
      <c r="O459" s="81">
        <v>145.8929290107954</v>
      </c>
      <c r="P459" s="81">
        <v>109.70536391332305</v>
      </c>
      <c r="Q459" s="81">
        <v>13.446419011499948</v>
      </c>
      <c r="R459" s="81">
        <v>2.9050557133444794</v>
      </c>
      <c r="S459" s="81">
        <v>30.034953151006782</v>
      </c>
      <c r="T459" s="82"/>
      <c r="U459" s="81">
        <v>24501634</v>
      </c>
      <c r="V459" s="81">
        <v>4019</v>
      </c>
      <c r="W459" s="81">
        <v>97</v>
      </c>
      <c r="X459" s="81">
        <v>56129</v>
      </c>
      <c r="Y459" s="81">
        <v>86801</v>
      </c>
      <c r="Z459" s="81">
        <v>87228</v>
      </c>
      <c r="AA459" s="81">
        <v>22723</v>
      </c>
      <c r="AB459" s="81">
        <v>196871</v>
      </c>
      <c r="AC459" s="81">
        <v>505999.66666666663</v>
      </c>
      <c r="AD459" s="81">
        <v>30.034953151006778</v>
      </c>
      <c r="AE459" s="82"/>
      <c r="AF459" s="81">
        <v>196785651.10306731</v>
      </c>
      <c r="AG459" s="81">
        <v>6146477.1546128504</v>
      </c>
      <c r="AH459" s="81">
        <v>1696223.704014014</v>
      </c>
      <c r="AI459" s="81">
        <v>348945042.91254282</v>
      </c>
      <c r="AJ459" s="81">
        <v>390971020.92127162</v>
      </c>
      <c r="AK459" s="81">
        <v>0</v>
      </c>
      <c r="AL459" s="81">
        <v>0</v>
      </c>
      <c r="AM459" s="81">
        <v>27043555.460758898</v>
      </c>
      <c r="AN459" s="81">
        <v>0</v>
      </c>
      <c r="AO459" s="81">
        <v>0</v>
      </c>
      <c r="AP459" s="82"/>
      <c r="AQ459" s="81">
        <v>3434</v>
      </c>
      <c r="AR459" s="81">
        <v>427</v>
      </c>
      <c r="AS459" s="81">
        <v>0</v>
      </c>
      <c r="AT459" s="81">
        <v>0</v>
      </c>
      <c r="AU459" s="81">
        <v>0</v>
      </c>
      <c r="AV459" s="81">
        <v>2</v>
      </c>
      <c r="AW459" s="81" t="s">
        <v>564</v>
      </c>
      <c r="AX459" s="82"/>
      <c r="AY459" s="81">
        <v>12938.1</v>
      </c>
      <c r="AZ459" s="81">
        <v>24413</v>
      </c>
      <c r="BA459" s="81">
        <v>0</v>
      </c>
      <c r="BB459" s="81">
        <v>0</v>
      </c>
      <c r="BC459" s="81">
        <v>0</v>
      </c>
      <c r="BD459" s="81">
        <v>8050</v>
      </c>
      <c r="BE459" s="81" t="s">
        <v>564</v>
      </c>
      <c r="BF459" s="82"/>
      <c r="BG459" s="81">
        <v>0</v>
      </c>
      <c r="BH459" s="81">
        <v>0</v>
      </c>
      <c r="BI459" s="81">
        <v>462.32100000000003</v>
      </c>
      <c r="BJ459" s="81">
        <v>0</v>
      </c>
      <c r="BK459" s="81">
        <v>64.296999999999997</v>
      </c>
      <c r="BL459" s="81">
        <v>0</v>
      </c>
      <c r="BM459" s="82"/>
      <c r="BN459" s="81">
        <v>0</v>
      </c>
      <c r="BO459" s="81">
        <v>0</v>
      </c>
      <c r="BP459" s="81">
        <v>11</v>
      </c>
      <c r="BQ459" s="81">
        <v>0</v>
      </c>
      <c r="BR459" s="81">
        <v>5</v>
      </c>
      <c r="BS459" s="81">
        <v>0</v>
      </c>
      <c r="BT459"/>
      <c r="BU459" s="80">
        <v>478.11700000000002</v>
      </c>
      <c r="BV459" s="80">
        <v>48.500999999999998</v>
      </c>
      <c r="BW459" s="80">
        <v>0</v>
      </c>
      <c r="BX459" s="80">
        <v>0</v>
      </c>
      <c r="BY459" s="80">
        <v>0</v>
      </c>
      <c r="BZ459" s="80">
        <v>0</v>
      </c>
      <c r="CA459" s="80">
        <v>0</v>
      </c>
      <c r="CB459" s="80">
        <v>0</v>
      </c>
      <c r="CC459" s="80">
        <v>0</v>
      </c>
    </row>
    <row r="460" spans="1:81">
      <c r="A460" s="80" t="s">
        <v>2249</v>
      </c>
      <c r="B460" s="80">
        <v>338</v>
      </c>
      <c r="C460" s="80">
        <v>15</v>
      </c>
      <c r="D460" s="80">
        <v>20</v>
      </c>
      <c r="E460" s="80">
        <v>2018</v>
      </c>
      <c r="F460" s="80" t="s">
        <v>93</v>
      </c>
      <c r="G460" s="80" t="s">
        <v>2234</v>
      </c>
      <c r="H460" s="80" t="s">
        <v>2235</v>
      </c>
      <c r="I460" s="177"/>
      <c r="J460" s="81">
        <v>147.7138633110518</v>
      </c>
      <c r="K460" s="81">
        <v>6.5756577490511647</v>
      </c>
      <c r="L460" s="81">
        <v>7.4987522808423623</v>
      </c>
      <c r="M460" s="81">
        <v>174.12100933900314</v>
      </c>
      <c r="N460" s="81">
        <v>193.88787273982837</v>
      </c>
      <c r="O460" s="81">
        <v>143.77882844870754</v>
      </c>
      <c r="P460" s="81">
        <v>108.7137082701415</v>
      </c>
      <c r="Q460" s="81">
        <v>12.381197939577385</v>
      </c>
      <c r="R460" s="81">
        <v>3.3268479480621176</v>
      </c>
      <c r="S460" s="81">
        <v>37.226113055646778</v>
      </c>
      <c r="T460" s="82"/>
      <c r="U460" s="81">
        <v>24731955</v>
      </c>
      <c r="V460" s="81">
        <v>4019</v>
      </c>
      <c r="W460" s="81">
        <v>97</v>
      </c>
      <c r="X460" s="81">
        <v>56129</v>
      </c>
      <c r="Y460" s="81">
        <v>87173</v>
      </c>
      <c r="Z460" s="81">
        <v>87610</v>
      </c>
      <c r="AA460" s="81">
        <v>22744</v>
      </c>
      <c r="AB460" s="81">
        <v>195350</v>
      </c>
      <c r="AC460" s="81">
        <v>577196</v>
      </c>
      <c r="AD460" s="81">
        <v>37.226113055646778</v>
      </c>
      <c r="AE460" s="82"/>
      <c r="AF460" s="81">
        <v>190183203.77255139</v>
      </c>
      <c r="AG460" s="81">
        <v>5622573.262958969</v>
      </c>
      <c r="AH460" s="81">
        <v>1628741.316568617</v>
      </c>
      <c r="AI460" s="81">
        <v>336982889.30232191</v>
      </c>
      <c r="AJ460" s="81">
        <v>365796558.63542622</v>
      </c>
      <c r="AK460" s="81">
        <v>0</v>
      </c>
      <c r="AL460" s="81">
        <v>0</v>
      </c>
      <c r="AM460" s="81">
        <v>26890144.477520611</v>
      </c>
      <c r="AN460" s="81">
        <v>0</v>
      </c>
      <c r="AO460" s="81">
        <v>0</v>
      </c>
      <c r="AP460" s="82"/>
      <c r="AQ460" s="81">
        <v>3625</v>
      </c>
      <c r="AR460" s="81">
        <v>469</v>
      </c>
      <c r="AS460" s="81">
        <v>0</v>
      </c>
      <c r="AT460" s="81">
        <v>0</v>
      </c>
      <c r="AU460" s="81">
        <v>0</v>
      </c>
      <c r="AV460" s="81">
        <v>2</v>
      </c>
      <c r="AW460" s="81" t="s">
        <v>564</v>
      </c>
      <c r="AX460" s="82"/>
      <c r="AY460" s="81">
        <v>13784.099999999989</v>
      </c>
      <c r="AZ460" s="81">
        <v>26997.599999999999</v>
      </c>
      <c r="BA460" s="81">
        <v>0</v>
      </c>
      <c r="BB460" s="81">
        <v>0</v>
      </c>
      <c r="BC460" s="81">
        <v>0</v>
      </c>
      <c r="BD460" s="81">
        <v>8740</v>
      </c>
      <c r="BE460" s="81" t="s">
        <v>564</v>
      </c>
      <c r="BF460" s="82"/>
      <c r="BG460" s="81">
        <v>0</v>
      </c>
      <c r="BH460" s="81">
        <v>0</v>
      </c>
      <c r="BI460" s="81">
        <v>351.35199999999998</v>
      </c>
      <c r="BJ460" s="81">
        <v>0</v>
      </c>
      <c r="BK460" s="81">
        <v>75.097000000000008</v>
      </c>
      <c r="BL460" s="81">
        <v>0</v>
      </c>
      <c r="BM460" s="82"/>
      <c r="BN460" s="81">
        <v>0</v>
      </c>
      <c r="BO460" s="81">
        <v>0</v>
      </c>
      <c r="BP460" s="81">
        <v>11</v>
      </c>
      <c r="BQ460" s="81">
        <v>0</v>
      </c>
      <c r="BR460" s="81">
        <v>6</v>
      </c>
      <c r="BS460" s="81">
        <v>0</v>
      </c>
      <c r="BT460"/>
      <c r="BU460" s="80">
        <v>367.86</v>
      </c>
      <c r="BV460" s="80">
        <v>58.588999999999999</v>
      </c>
      <c r="BW460" s="80">
        <v>0</v>
      </c>
      <c r="BX460" s="80">
        <v>0</v>
      </c>
      <c r="BY460" s="80">
        <v>0</v>
      </c>
      <c r="BZ460" s="80">
        <v>0</v>
      </c>
      <c r="CA460" s="80">
        <v>0</v>
      </c>
      <c r="CB460" s="80">
        <v>0</v>
      </c>
      <c r="CC460" s="80">
        <v>0</v>
      </c>
    </row>
    <row r="461" spans="1:81">
      <c r="A461" s="80" t="s">
        <v>2250</v>
      </c>
      <c r="B461" s="80">
        <v>339</v>
      </c>
      <c r="C461" s="80">
        <v>16</v>
      </c>
      <c r="D461" s="80">
        <v>20</v>
      </c>
      <c r="E461" s="80">
        <v>2019</v>
      </c>
      <c r="F461" s="80" t="s">
        <v>73</v>
      </c>
      <c r="G461" s="80" t="s">
        <v>2234</v>
      </c>
      <c r="H461" s="80" t="s">
        <v>2235</v>
      </c>
      <c r="I461" s="177"/>
      <c r="J461" s="81">
        <v>140.88312575391745</v>
      </c>
      <c r="K461" s="81">
        <v>5.9037319298848896</v>
      </c>
      <c r="L461" s="81">
        <v>7.5627501036009868</v>
      </c>
      <c r="M461" s="81">
        <v>165.88829190716015</v>
      </c>
      <c r="N461" s="81">
        <v>170.2450794274958</v>
      </c>
      <c r="O461" s="81">
        <v>139.98307996007838</v>
      </c>
      <c r="P461" s="81">
        <v>107.59268645636362</v>
      </c>
      <c r="Q461" s="81">
        <v>11.981502068600747</v>
      </c>
      <c r="R461" s="81">
        <v>2.7665616216664626</v>
      </c>
      <c r="S461" s="81">
        <v>43.086316318182782</v>
      </c>
      <c r="T461" s="82"/>
      <c r="U461" s="81">
        <v>24218917</v>
      </c>
      <c r="V461" s="81">
        <v>4019</v>
      </c>
      <c r="W461" s="81">
        <v>97</v>
      </c>
      <c r="X461" s="81">
        <v>56129</v>
      </c>
      <c r="Y461" s="81">
        <v>88018</v>
      </c>
      <c r="Z461" s="81">
        <v>87639</v>
      </c>
      <c r="AA461" s="81">
        <v>22341</v>
      </c>
      <c r="AB461" s="81">
        <v>194162</v>
      </c>
      <c r="AC461" s="81">
        <v>487850</v>
      </c>
      <c r="AD461" s="81">
        <v>43.086316318182782</v>
      </c>
      <c r="AE461" s="82"/>
      <c r="AF461" s="81">
        <v>184687026.0768801</v>
      </c>
      <c r="AG461" s="81">
        <v>5312188.5725538637</v>
      </c>
      <c r="AH461" s="81">
        <v>1728389.9418515479</v>
      </c>
      <c r="AI461" s="81">
        <v>339552666.21738428</v>
      </c>
      <c r="AJ461" s="81">
        <v>321852158.2610361</v>
      </c>
      <c r="AK461" s="81">
        <v>0</v>
      </c>
      <c r="AL461" s="81">
        <v>0</v>
      </c>
      <c r="AM461" s="81">
        <v>26443402.749246564</v>
      </c>
      <c r="AN461" s="81">
        <v>0</v>
      </c>
      <c r="AO461" s="81">
        <v>0</v>
      </c>
      <c r="AP461" s="82"/>
      <c r="AQ461" s="81">
        <v>3815</v>
      </c>
      <c r="AR461" s="81">
        <v>493</v>
      </c>
      <c r="AS461" s="81">
        <v>0</v>
      </c>
      <c r="AT461" s="81">
        <v>0</v>
      </c>
      <c r="AU461" s="81">
        <v>0</v>
      </c>
      <c r="AV461" s="81">
        <v>2</v>
      </c>
      <c r="AW461" s="81" t="s">
        <v>564</v>
      </c>
      <c r="AX461" s="82"/>
      <c r="AY461" s="81">
        <v>14680.399999999991</v>
      </c>
      <c r="AZ461" s="81">
        <v>27470.399999999991</v>
      </c>
      <c r="BA461" s="81">
        <v>0</v>
      </c>
      <c r="BB461" s="81">
        <v>0</v>
      </c>
      <c r="BC461" s="81">
        <v>0</v>
      </c>
      <c r="BD461" s="81">
        <v>8740</v>
      </c>
      <c r="BE461" s="81" t="s">
        <v>564</v>
      </c>
      <c r="BF461" s="82"/>
      <c r="BG461" s="81">
        <v>0</v>
      </c>
      <c r="BH461" s="81">
        <v>0</v>
      </c>
      <c r="BI461" s="81">
        <v>206.45099999999999</v>
      </c>
      <c r="BJ461" s="81">
        <v>0</v>
      </c>
      <c r="BK461" s="81">
        <v>82.551000000000002</v>
      </c>
      <c r="BL461" s="81">
        <v>0</v>
      </c>
      <c r="BM461" s="82"/>
      <c r="BN461" s="81">
        <v>0</v>
      </c>
      <c r="BO461" s="81">
        <v>0</v>
      </c>
      <c r="BP461" s="81">
        <v>11</v>
      </c>
      <c r="BQ461" s="81">
        <v>0</v>
      </c>
      <c r="BR461" s="81">
        <v>5</v>
      </c>
      <c r="BS461" s="81">
        <v>0</v>
      </c>
      <c r="BT461"/>
      <c r="BU461" s="80">
        <v>219.33600000000001</v>
      </c>
      <c r="BV461" s="80">
        <v>69.665999999999997</v>
      </c>
      <c r="BW461" s="80">
        <v>0</v>
      </c>
      <c r="BX461" s="80">
        <v>0</v>
      </c>
      <c r="BY461" s="80">
        <v>0</v>
      </c>
      <c r="BZ461" s="80">
        <v>0</v>
      </c>
      <c r="CA461" s="80">
        <v>0</v>
      </c>
      <c r="CB461" s="80">
        <v>0</v>
      </c>
      <c r="CC461" s="80">
        <v>0</v>
      </c>
    </row>
    <row r="462" spans="1:81">
      <c r="A462" s="80" t="s">
        <v>2251</v>
      </c>
      <c r="B462" s="80">
        <v>340</v>
      </c>
      <c r="C462" s="80">
        <v>17</v>
      </c>
      <c r="D462" s="80">
        <v>20</v>
      </c>
      <c r="E462" s="80">
        <v>2020</v>
      </c>
      <c r="F462" s="80" t="s">
        <v>218</v>
      </c>
      <c r="G462" s="174" t="s">
        <v>2234</v>
      </c>
      <c r="H462" s="80" t="s">
        <v>2235</v>
      </c>
      <c r="I462" s="177"/>
      <c r="J462" s="81">
        <v>130.30465879105861</v>
      </c>
      <c r="K462" s="81">
        <v>6.4111847205115238</v>
      </c>
      <c r="L462" s="81">
        <v>15.410085747237725</v>
      </c>
      <c r="M462" s="81">
        <v>159.86340453400152</v>
      </c>
      <c r="N462" s="81">
        <v>208.58213950575404</v>
      </c>
      <c r="O462" s="81">
        <v>123.01863470907109</v>
      </c>
      <c r="P462" s="81">
        <v>102.28635516499556</v>
      </c>
      <c r="Q462" s="81">
        <v>11.364325735916443</v>
      </c>
      <c r="R462" s="81">
        <v>2.8609452789318675</v>
      </c>
      <c r="S462" s="81">
        <v>38.593499150064503</v>
      </c>
      <c r="T462" s="82"/>
      <c r="U462" s="81">
        <v>22941797</v>
      </c>
      <c r="V462" s="81">
        <v>4189</v>
      </c>
      <c r="W462" s="81">
        <v>223</v>
      </c>
      <c r="X462" s="81">
        <v>57290</v>
      </c>
      <c r="Y462" s="81">
        <v>88438</v>
      </c>
      <c r="Z462" s="81">
        <v>87906</v>
      </c>
      <c r="AA462" s="81">
        <v>23076</v>
      </c>
      <c r="AB462" s="81">
        <v>192736</v>
      </c>
      <c r="AC462" s="81">
        <v>507125.33333333326</v>
      </c>
      <c r="AD462" s="81">
        <v>38.593499150064503</v>
      </c>
      <c r="AE462" s="82"/>
      <c r="AF462" s="81">
        <v>166490636.4674162</v>
      </c>
      <c r="AG462" s="81">
        <v>5210617.1163308667</v>
      </c>
      <c r="AH462" s="81">
        <v>3558859.3606760586</v>
      </c>
      <c r="AI462" s="81">
        <v>313154354.09010446</v>
      </c>
      <c r="AJ462" s="81">
        <v>378746530.09089732</v>
      </c>
      <c r="AK462" s="81"/>
      <c r="AL462" s="81"/>
      <c r="AM462" s="81">
        <v>25154189.341622062</v>
      </c>
      <c r="AN462" s="81"/>
      <c r="AO462" s="81"/>
      <c r="AP462" s="82"/>
      <c r="AQ462" s="81">
        <v>4062</v>
      </c>
      <c r="AR462" s="81">
        <v>507</v>
      </c>
      <c r="AS462" s="81">
        <v>0</v>
      </c>
      <c r="AT462" s="81">
        <v>0</v>
      </c>
      <c r="AU462" s="81">
        <v>0</v>
      </c>
      <c r="AV462" s="81">
        <v>2</v>
      </c>
      <c r="AW462" s="81">
        <v>0</v>
      </c>
      <c r="AX462" s="82"/>
      <c r="AY462" s="81">
        <v>16076.69999999995</v>
      </c>
      <c r="AZ462" s="81">
        <v>31565.400000000009</v>
      </c>
      <c r="BA462" s="81">
        <v>0</v>
      </c>
      <c r="BB462" s="81">
        <v>0</v>
      </c>
      <c r="BC462" s="81">
        <v>0</v>
      </c>
      <c r="BD462" s="81">
        <v>8740</v>
      </c>
      <c r="BE462" s="81">
        <v>0</v>
      </c>
      <c r="BF462" s="82"/>
      <c r="BG462" s="81">
        <v>0</v>
      </c>
      <c r="BH462" s="81">
        <v>0</v>
      </c>
      <c r="BI462" s="81">
        <v>162.72900000000001</v>
      </c>
      <c r="BJ462" s="81">
        <v>0</v>
      </c>
      <c r="BK462" s="81">
        <v>69.527999999999992</v>
      </c>
      <c r="BL462" s="81">
        <v>0</v>
      </c>
      <c r="BM462" s="82"/>
      <c r="BN462" s="81">
        <v>0</v>
      </c>
      <c r="BO462" s="81">
        <v>0</v>
      </c>
      <c r="BP462" s="81">
        <v>10</v>
      </c>
      <c r="BQ462" s="81">
        <v>0</v>
      </c>
      <c r="BR462" s="81">
        <v>3</v>
      </c>
      <c r="BS462" s="81">
        <v>0</v>
      </c>
      <c r="BT462"/>
      <c r="BU462" s="80">
        <v>168.84399999999999</v>
      </c>
      <c r="BV462" s="80">
        <v>63.412999999999997</v>
      </c>
      <c r="BW462" s="80">
        <v>0</v>
      </c>
      <c r="BX462" s="80">
        <v>0</v>
      </c>
      <c r="BY462" s="80">
        <v>0</v>
      </c>
      <c r="BZ462" s="80">
        <v>0</v>
      </c>
      <c r="CA462" s="80">
        <v>0</v>
      </c>
      <c r="CB462" s="80">
        <v>0</v>
      </c>
      <c r="CC462" s="80">
        <v>0</v>
      </c>
    </row>
    <row r="463" spans="1:81">
      <c r="A463" s="80" t="s">
        <v>2252</v>
      </c>
      <c r="B463" s="80">
        <v>340</v>
      </c>
      <c r="C463" s="80">
        <v>18</v>
      </c>
      <c r="D463" s="80">
        <v>20</v>
      </c>
      <c r="E463" s="80">
        <v>2021</v>
      </c>
      <c r="F463" s="80" t="s">
        <v>75</v>
      </c>
      <c r="G463" s="174" t="s">
        <v>2234</v>
      </c>
      <c r="H463" s="80" t="s">
        <v>2235</v>
      </c>
      <c r="I463" s="177"/>
      <c r="J463" s="81">
        <v>129.00547176990455</v>
      </c>
      <c r="K463" s="81">
        <v>6.9070532858458451</v>
      </c>
      <c r="L463" s="81">
        <v>14.741864994289941</v>
      </c>
      <c r="M463" s="81">
        <v>160.95953424566821</v>
      </c>
      <c r="N463" s="81">
        <v>165.04838169981949</v>
      </c>
      <c r="O463" s="81">
        <v>119.24238477468347</v>
      </c>
      <c r="P463" s="81">
        <v>105.34623063933932</v>
      </c>
      <c r="Q463" s="81">
        <v>11.388346787116809</v>
      </c>
      <c r="R463" s="81">
        <v>3.8357840554461977</v>
      </c>
      <c r="S463" s="81">
        <v>33.503463999602062</v>
      </c>
      <c r="T463" s="82"/>
      <c r="U463" s="81">
        <v>26963879</v>
      </c>
      <c r="V463" s="81">
        <v>4189</v>
      </c>
      <c r="W463" s="81">
        <v>223</v>
      </c>
      <c r="X463" s="81">
        <v>57290</v>
      </c>
      <c r="Y463" s="81">
        <v>88598</v>
      </c>
      <c r="Z463" s="81">
        <v>87737</v>
      </c>
      <c r="AA463" s="81">
        <v>23177</v>
      </c>
      <c r="AB463" s="81">
        <v>190853</v>
      </c>
      <c r="AC463" s="81">
        <v>659025</v>
      </c>
      <c r="AD463" s="81">
        <v>33.503463999602062</v>
      </c>
      <c r="AE463" s="82"/>
      <c r="AF463" s="81">
        <v>183242879.82342431</v>
      </c>
      <c r="AG463" s="81">
        <v>6083513.5596120981</v>
      </c>
      <c r="AH463" s="81">
        <v>3152890.0670626033</v>
      </c>
      <c r="AI463" s="81">
        <v>356201094.26715672</v>
      </c>
      <c r="AJ463" s="81">
        <v>333759135.42996645</v>
      </c>
      <c r="AK463" s="81">
        <v>0</v>
      </c>
      <c r="AL463" s="81">
        <v>0</v>
      </c>
      <c r="AM463" s="81">
        <v>25052106.779782612</v>
      </c>
      <c r="AN463" s="81">
        <v>0</v>
      </c>
      <c r="AO463" s="81">
        <v>0</v>
      </c>
      <c r="AP463" s="82"/>
      <c r="AQ463" s="81">
        <v>4320</v>
      </c>
      <c r="AR463" s="81">
        <v>513</v>
      </c>
      <c r="AS463" s="81">
        <v>0</v>
      </c>
      <c r="AT463" s="81">
        <v>0</v>
      </c>
      <c r="AU463" s="81">
        <v>0</v>
      </c>
      <c r="AV463" s="81">
        <v>2</v>
      </c>
      <c r="AW463" s="81"/>
      <c r="AX463" s="82"/>
      <c r="AY463" s="81">
        <v>17679.199999999921</v>
      </c>
      <c r="AZ463" s="81">
        <v>31765.30000000001</v>
      </c>
      <c r="BA463" s="81">
        <v>0</v>
      </c>
      <c r="BB463" s="81">
        <v>0</v>
      </c>
      <c r="BC463" s="81">
        <v>0</v>
      </c>
      <c r="BD463" s="81">
        <v>8740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2253</v>
      </c>
      <c r="B464" s="80">
        <v>340</v>
      </c>
      <c r="C464" s="80">
        <v>19</v>
      </c>
      <c r="D464" s="80">
        <v>20</v>
      </c>
      <c r="E464" s="80">
        <v>2022</v>
      </c>
      <c r="F464" s="80" t="s">
        <v>568</v>
      </c>
      <c r="G464" s="80" t="s">
        <v>2234</v>
      </c>
      <c r="H464" s="80" t="s">
        <v>2235</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4633</v>
      </c>
      <c r="AR464" s="81">
        <v>515</v>
      </c>
      <c r="AS464" s="81">
        <v>0</v>
      </c>
      <c r="AT464" s="81">
        <v>1</v>
      </c>
      <c r="AU464" s="81">
        <v>0</v>
      </c>
      <c r="AV464" s="81">
        <v>2</v>
      </c>
      <c r="AW464" s="81"/>
      <c r="AX464" s="82"/>
      <c r="AY464" s="81">
        <v>19623.299999999883</v>
      </c>
      <c r="AZ464" s="81">
        <v>31795.300000000007</v>
      </c>
      <c r="BA464" s="81">
        <v>0</v>
      </c>
      <c r="BB464" s="81">
        <v>19.899999999999999</v>
      </c>
      <c r="BC464" s="81">
        <v>0</v>
      </c>
      <c r="BD464" s="81">
        <v>8740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2254</v>
      </c>
      <c r="B465" s="80">
        <v>426</v>
      </c>
      <c r="C465" s="80">
        <v>1</v>
      </c>
      <c r="D465" s="80">
        <v>26</v>
      </c>
      <c r="E465" s="80">
        <v>1990</v>
      </c>
      <c r="F465" s="80" t="s">
        <v>562</v>
      </c>
      <c r="G465" s="80" t="s">
        <v>2255</v>
      </c>
      <c r="H465" s="80" t="s">
        <v>2256</v>
      </c>
      <c r="I465" s="177"/>
      <c r="J465" s="81">
        <v>1606.5338839228052</v>
      </c>
      <c r="K465" s="81">
        <v>12.065043641995915</v>
      </c>
      <c r="L465" s="81">
        <v>17.283085128717516</v>
      </c>
      <c r="M465" s="81">
        <v>90.169465241466952</v>
      </c>
      <c r="N465" s="81">
        <v>138.14913928245429</v>
      </c>
      <c r="O465" s="81">
        <v>132.81168717336578</v>
      </c>
      <c r="P465" s="81">
        <v>128.84090080018888</v>
      </c>
      <c r="Q465" s="81">
        <v>8.7611305304273142</v>
      </c>
      <c r="R465" s="81">
        <v>0</v>
      </c>
      <c r="S465" s="81">
        <v>9.5135317444346938</v>
      </c>
      <c r="T465" s="82"/>
      <c r="U465" s="81">
        <v>136727023</v>
      </c>
      <c r="V465" s="81">
        <v>4515</v>
      </c>
      <c r="W465" s="81">
        <v>199</v>
      </c>
      <c r="X465" s="81">
        <v>34287</v>
      </c>
      <c r="Y465" s="81">
        <v>44253</v>
      </c>
      <c r="Z465" s="81">
        <v>54627</v>
      </c>
      <c r="AA465" s="81">
        <v>31284</v>
      </c>
      <c r="AB465" s="81">
        <v>142251</v>
      </c>
      <c r="AC465" s="81">
        <v>0</v>
      </c>
      <c r="AD465" s="81">
        <v>9.5135317444346938</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2257</v>
      </c>
      <c r="B466" s="80">
        <v>427</v>
      </c>
      <c r="C466" s="80">
        <v>2</v>
      </c>
      <c r="D466" s="80">
        <v>26</v>
      </c>
      <c r="E466" s="80">
        <v>2005</v>
      </c>
      <c r="F466" s="80" t="s">
        <v>565</v>
      </c>
      <c r="G466" s="80" t="s">
        <v>2255</v>
      </c>
      <c r="H466" s="80" t="s">
        <v>2256</v>
      </c>
      <c r="I466" s="177"/>
      <c r="J466" s="81">
        <v>1411.1002056035225</v>
      </c>
      <c r="K466" s="81">
        <v>10.54413238239734</v>
      </c>
      <c r="L466" s="81">
        <v>12.103858283971158</v>
      </c>
      <c r="M466" s="81">
        <v>211.4406146887242</v>
      </c>
      <c r="N466" s="81">
        <v>218.81005226932749</v>
      </c>
      <c r="O466" s="81">
        <v>210.35953939209347</v>
      </c>
      <c r="P466" s="81">
        <v>120.90918538717482</v>
      </c>
      <c r="Q466" s="81">
        <v>9.8847845442853099</v>
      </c>
      <c r="R466" s="81">
        <v>0</v>
      </c>
      <c r="S466" s="81">
        <v>23.017415625210003</v>
      </c>
      <c r="T466" s="82"/>
      <c r="U466" s="81">
        <v>143431397</v>
      </c>
      <c r="V466" s="81">
        <v>4601</v>
      </c>
      <c r="W466" s="81">
        <v>160</v>
      </c>
      <c r="X466" s="81">
        <v>42672</v>
      </c>
      <c r="Y466" s="81">
        <v>59517</v>
      </c>
      <c r="Z466" s="81">
        <v>100124</v>
      </c>
      <c r="AA466" s="81">
        <v>24044</v>
      </c>
      <c r="AB466" s="81">
        <v>167781</v>
      </c>
      <c r="AC466" s="81">
        <v>0</v>
      </c>
      <c r="AD466" s="81">
        <v>23.017415625210003</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2258</v>
      </c>
      <c r="B467" s="80">
        <v>428</v>
      </c>
      <c r="C467" s="80">
        <v>3</v>
      </c>
      <c r="D467" s="80">
        <v>26</v>
      </c>
      <c r="E467" s="80">
        <v>2006</v>
      </c>
      <c r="F467" s="80" t="s">
        <v>566</v>
      </c>
      <c r="G467" s="80" t="s">
        <v>2255</v>
      </c>
      <c r="H467" s="80" t="s">
        <v>2256</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2259</v>
      </c>
      <c r="B468" s="80">
        <v>429</v>
      </c>
      <c r="C468" s="80">
        <v>4</v>
      </c>
      <c r="D468" s="80">
        <v>26</v>
      </c>
      <c r="E468" s="80">
        <v>2007</v>
      </c>
      <c r="F468" s="80" t="s">
        <v>567</v>
      </c>
      <c r="G468" s="80" t="s">
        <v>2255</v>
      </c>
      <c r="H468" s="80" t="s">
        <v>2256</v>
      </c>
      <c r="I468" s="177"/>
      <c r="J468" s="81">
        <v>1502.1101653551545</v>
      </c>
      <c r="K468" s="81">
        <v>9.709787415333258</v>
      </c>
      <c r="L468" s="81">
        <v>14.903375898780919</v>
      </c>
      <c r="M468" s="81">
        <v>225.7531346363493</v>
      </c>
      <c r="N468" s="81">
        <v>220.18693387540455</v>
      </c>
      <c r="O468" s="81">
        <v>208.92647909202012</v>
      </c>
      <c r="P468" s="81">
        <v>120.06406116103757</v>
      </c>
      <c r="Q468" s="81">
        <v>10.673422477741267</v>
      </c>
      <c r="R468" s="81">
        <v>0</v>
      </c>
      <c r="S468" s="81">
        <v>15.819024155199999</v>
      </c>
      <c r="T468" s="82"/>
      <c r="U468" s="81">
        <v>182210166</v>
      </c>
      <c r="V468" s="81">
        <v>4245</v>
      </c>
      <c r="W468" s="81">
        <v>169</v>
      </c>
      <c r="X468" s="81">
        <v>49867</v>
      </c>
      <c r="Y468" s="81">
        <v>62288</v>
      </c>
      <c r="Z468" s="81">
        <v>103375</v>
      </c>
      <c r="AA468" s="81">
        <v>23512</v>
      </c>
      <c r="AB468" s="81">
        <v>171586</v>
      </c>
      <c r="AC468" s="81">
        <v>0</v>
      </c>
      <c r="AD468" s="81">
        <v>15.819024155199999</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2260</v>
      </c>
      <c r="B469" s="80">
        <v>430</v>
      </c>
      <c r="C469" s="80">
        <v>5</v>
      </c>
      <c r="D469" s="80">
        <v>26</v>
      </c>
      <c r="E469" s="80">
        <v>2008</v>
      </c>
      <c r="F469" s="80" t="s">
        <v>84</v>
      </c>
      <c r="G469" s="80" t="s">
        <v>2255</v>
      </c>
      <c r="H469" s="80" t="s">
        <v>2256</v>
      </c>
      <c r="I469" s="177"/>
      <c r="J469" s="81">
        <v>1262.9867728575416</v>
      </c>
      <c r="K469" s="81">
        <v>7.2511146407574882</v>
      </c>
      <c r="L469" s="81">
        <v>13.280570480791443</v>
      </c>
      <c r="M469" s="81">
        <v>225.10546149116303</v>
      </c>
      <c r="N469" s="81">
        <v>222.04772863881189</v>
      </c>
      <c r="O469" s="81">
        <v>203.19722424329595</v>
      </c>
      <c r="P469" s="81">
        <v>117.75433994618658</v>
      </c>
      <c r="Q469" s="81">
        <v>10.59144478135415</v>
      </c>
      <c r="R469" s="81">
        <v>0</v>
      </c>
      <c r="S469" s="81">
        <v>16.007094278379999</v>
      </c>
      <c r="T469" s="82"/>
      <c r="U469" s="81">
        <v>163269889</v>
      </c>
      <c r="V469" s="81">
        <v>4245</v>
      </c>
      <c r="W469" s="81">
        <v>169</v>
      </c>
      <c r="X469" s="81">
        <v>49867</v>
      </c>
      <c r="Y469" s="81">
        <v>63510</v>
      </c>
      <c r="Z469" s="81">
        <v>104069</v>
      </c>
      <c r="AA469" s="81">
        <v>23086</v>
      </c>
      <c r="AB469" s="81">
        <v>173066</v>
      </c>
      <c r="AC469" s="81">
        <v>0</v>
      </c>
      <c r="AD469" s="81">
        <v>16.007094278379999</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2261</v>
      </c>
      <c r="B470" s="80">
        <v>431</v>
      </c>
      <c r="C470" s="80">
        <v>6</v>
      </c>
      <c r="D470" s="80">
        <v>26</v>
      </c>
      <c r="E470" s="80">
        <v>2009</v>
      </c>
      <c r="F470" s="80" t="s">
        <v>85</v>
      </c>
      <c r="G470" s="80" t="s">
        <v>2255</v>
      </c>
      <c r="H470" s="80" t="s">
        <v>2256</v>
      </c>
      <c r="I470" s="177"/>
      <c r="J470" s="81">
        <v>1239.2958119601865</v>
      </c>
      <c r="K470" s="81">
        <v>7.2639668652513656</v>
      </c>
      <c r="L470" s="81">
        <v>11.562905318463898</v>
      </c>
      <c r="M470" s="81">
        <v>254.32873657499218</v>
      </c>
      <c r="N470" s="81">
        <v>217.55279980422617</v>
      </c>
      <c r="O470" s="81">
        <v>207.86137126724708</v>
      </c>
      <c r="P470" s="81">
        <v>112.24737779633776</v>
      </c>
      <c r="Q470" s="81">
        <v>10.161670828833124</v>
      </c>
      <c r="R470" s="81">
        <v>0</v>
      </c>
      <c r="S470" s="81">
        <v>13.221442752000003</v>
      </c>
      <c r="T470" s="82"/>
      <c r="U470" s="81">
        <v>125947695</v>
      </c>
      <c r="V470" s="81">
        <v>4468</v>
      </c>
      <c r="W470" s="81">
        <v>250</v>
      </c>
      <c r="X470" s="81">
        <v>59604</v>
      </c>
      <c r="Y470" s="81">
        <v>64283</v>
      </c>
      <c r="Z470" s="81">
        <v>105079</v>
      </c>
      <c r="AA470" s="81">
        <v>22592</v>
      </c>
      <c r="AB470" s="81">
        <v>174305</v>
      </c>
      <c r="AC470" s="81">
        <v>0</v>
      </c>
      <c r="AD470" s="81">
        <v>13.221442752000003</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494.13299999999998</v>
      </c>
      <c r="BJ470" s="81">
        <v>0</v>
      </c>
      <c r="BK470" s="81">
        <v>30.006</v>
      </c>
      <c r="BL470" s="81">
        <v>0</v>
      </c>
      <c r="BM470" s="82"/>
      <c r="BN470" s="81">
        <v>0</v>
      </c>
      <c r="BO470" s="81">
        <v>0</v>
      </c>
      <c r="BP470" s="81">
        <v>29</v>
      </c>
      <c r="BQ470" s="81">
        <v>0</v>
      </c>
      <c r="BR470" s="81">
        <v>5</v>
      </c>
      <c r="BS470" s="81">
        <v>0</v>
      </c>
      <c r="BT470"/>
      <c r="BU470" s="80"/>
      <c r="BV470" s="80"/>
      <c r="BW470" s="80"/>
      <c r="BX470" s="80"/>
      <c r="BY470" s="80"/>
      <c r="BZ470" s="80"/>
      <c r="CA470" s="80"/>
      <c r="CB470" s="80"/>
      <c r="CC470" s="80"/>
    </row>
    <row r="471" spans="1:81">
      <c r="A471" s="80" t="s">
        <v>2262</v>
      </c>
      <c r="B471" s="80">
        <v>432</v>
      </c>
      <c r="C471" s="80">
        <v>7</v>
      </c>
      <c r="D471" s="80">
        <v>26</v>
      </c>
      <c r="E471" s="80">
        <v>2010</v>
      </c>
      <c r="F471" s="80" t="s">
        <v>86</v>
      </c>
      <c r="G471" s="80" t="s">
        <v>2255</v>
      </c>
      <c r="H471" s="80" t="s">
        <v>2256</v>
      </c>
      <c r="I471" s="177"/>
      <c r="J471" s="81">
        <v>1414.0394324630508</v>
      </c>
      <c r="K471" s="81">
        <v>7.7498778959714079</v>
      </c>
      <c r="L471" s="81">
        <v>10.90764903021697</v>
      </c>
      <c r="M471" s="81">
        <v>261.09920006111838</v>
      </c>
      <c r="N471" s="81">
        <v>242.87837382537788</v>
      </c>
      <c r="O471" s="81">
        <v>209.13475717646961</v>
      </c>
      <c r="P471" s="81">
        <v>113.84338445554671</v>
      </c>
      <c r="Q471" s="81">
        <v>10.687621482245476</v>
      </c>
      <c r="R471" s="81">
        <v>0</v>
      </c>
      <c r="S471" s="81">
        <v>13.18220437716</v>
      </c>
      <c r="T471" s="82"/>
      <c r="U471" s="81">
        <v>145591562</v>
      </c>
      <c r="V471" s="81">
        <v>4468</v>
      </c>
      <c r="W471" s="81">
        <v>250</v>
      </c>
      <c r="X471" s="81">
        <v>59604</v>
      </c>
      <c r="Y471" s="81">
        <v>65371</v>
      </c>
      <c r="Z471" s="81">
        <v>106214</v>
      </c>
      <c r="AA471" s="81">
        <v>22341</v>
      </c>
      <c r="AB471" s="81">
        <v>175664</v>
      </c>
      <c r="AC471" s="81">
        <v>0</v>
      </c>
      <c r="AD471" s="81">
        <v>13.18220437716</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545.26400000000001</v>
      </c>
      <c r="BJ471" s="81">
        <v>0</v>
      </c>
      <c r="BK471" s="81">
        <v>30.942</v>
      </c>
      <c r="BL471" s="81">
        <v>0</v>
      </c>
      <c r="BM471" s="82"/>
      <c r="BN471" s="81">
        <v>0</v>
      </c>
      <c r="BO471" s="81">
        <v>0</v>
      </c>
      <c r="BP471" s="81">
        <v>30</v>
      </c>
      <c r="BQ471" s="81">
        <v>0</v>
      </c>
      <c r="BR471" s="81">
        <v>5</v>
      </c>
      <c r="BS471" s="81">
        <v>0</v>
      </c>
      <c r="BT471"/>
      <c r="BU471" s="80">
        <v>576.20600000000002</v>
      </c>
      <c r="BV471" s="80">
        <v>0</v>
      </c>
      <c r="BW471" s="80">
        <v>0</v>
      </c>
      <c r="BX471" s="80">
        <v>0</v>
      </c>
      <c r="BY471" s="80">
        <v>0</v>
      </c>
      <c r="BZ471" s="80">
        <v>0</v>
      </c>
      <c r="CA471" s="80">
        <v>0</v>
      </c>
      <c r="CB471" s="80">
        <v>0</v>
      </c>
      <c r="CC471" s="80">
        <v>0</v>
      </c>
    </row>
    <row r="472" spans="1:81">
      <c r="A472" s="80" t="s">
        <v>2263</v>
      </c>
      <c r="B472" s="80">
        <v>433</v>
      </c>
      <c r="C472" s="80">
        <v>8</v>
      </c>
      <c r="D472" s="80">
        <v>26</v>
      </c>
      <c r="E472" s="80">
        <v>2011</v>
      </c>
      <c r="F472" s="80" t="s">
        <v>87</v>
      </c>
      <c r="G472" s="80" t="s">
        <v>2255</v>
      </c>
      <c r="H472" s="80" t="s">
        <v>2256</v>
      </c>
      <c r="I472" s="177"/>
      <c r="J472" s="81">
        <v>1493.0709046962088</v>
      </c>
      <c r="K472" s="81">
        <v>10.524036281080235</v>
      </c>
      <c r="L472" s="81">
        <v>11.326434865990185</v>
      </c>
      <c r="M472" s="81">
        <v>282.77643550630108</v>
      </c>
      <c r="N472" s="81">
        <v>247.93382192540923</v>
      </c>
      <c r="O472" s="81">
        <v>208.588417404431</v>
      </c>
      <c r="P472" s="81">
        <v>110.86029300233457</v>
      </c>
      <c r="Q472" s="81">
        <v>12.391665928964976</v>
      </c>
      <c r="R472" s="81">
        <v>0</v>
      </c>
      <c r="S472" s="81">
        <v>13.362586440000003</v>
      </c>
      <c r="T472" s="82"/>
      <c r="U472" s="81">
        <v>151361341</v>
      </c>
      <c r="V472" s="81">
        <v>4468</v>
      </c>
      <c r="W472" s="81">
        <v>250</v>
      </c>
      <c r="X472" s="81">
        <v>59604</v>
      </c>
      <c r="Y472" s="81">
        <v>66252</v>
      </c>
      <c r="Z472" s="81">
        <v>108238</v>
      </c>
      <c r="AA472" s="81">
        <v>22403</v>
      </c>
      <c r="AB472" s="81">
        <v>176574</v>
      </c>
      <c r="AC472" s="81">
        <v>0</v>
      </c>
      <c r="AD472" s="81">
        <v>13.362586440000003</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524.505</v>
      </c>
      <c r="BJ472" s="81">
        <v>0</v>
      </c>
      <c r="BK472" s="81">
        <v>28.622</v>
      </c>
      <c r="BL472" s="81">
        <v>0</v>
      </c>
      <c r="BM472" s="82"/>
      <c r="BN472" s="81">
        <v>0</v>
      </c>
      <c r="BO472" s="81">
        <v>0</v>
      </c>
      <c r="BP472" s="81">
        <v>30</v>
      </c>
      <c r="BQ472" s="81">
        <v>0</v>
      </c>
      <c r="BR472" s="81">
        <v>5</v>
      </c>
      <c r="BS472" s="81">
        <v>0</v>
      </c>
      <c r="BT472"/>
      <c r="BU472" s="80">
        <v>553.12699999999995</v>
      </c>
      <c r="BV472" s="80">
        <v>0</v>
      </c>
      <c r="BW472" s="80">
        <v>0</v>
      </c>
      <c r="BX472" s="80">
        <v>0</v>
      </c>
      <c r="BY472" s="80">
        <v>0</v>
      </c>
      <c r="BZ472" s="80">
        <v>0</v>
      </c>
      <c r="CA472" s="80">
        <v>0</v>
      </c>
      <c r="CB472" s="80">
        <v>0</v>
      </c>
      <c r="CC472" s="80">
        <v>0</v>
      </c>
    </row>
    <row r="473" spans="1:81">
      <c r="A473" s="80" t="s">
        <v>2264</v>
      </c>
      <c r="B473" s="80">
        <v>434</v>
      </c>
      <c r="C473" s="80">
        <v>9</v>
      </c>
      <c r="D473" s="80">
        <v>26</v>
      </c>
      <c r="E473" s="80">
        <v>2012</v>
      </c>
      <c r="F473" s="80" t="s">
        <v>88</v>
      </c>
      <c r="G473" s="80" t="s">
        <v>2255</v>
      </c>
      <c r="H473" s="80" t="s">
        <v>2256</v>
      </c>
      <c r="I473" s="177"/>
      <c r="J473" s="81">
        <v>1530.7553999314639</v>
      </c>
      <c r="K473" s="81">
        <v>9.4116293626904763</v>
      </c>
      <c r="L473" s="81">
        <v>11.033273477586006</v>
      </c>
      <c r="M473" s="81">
        <v>298.74220504487909</v>
      </c>
      <c r="N473" s="81">
        <v>263.48313037212159</v>
      </c>
      <c r="O473" s="81">
        <v>210.59310752612504</v>
      </c>
      <c r="P473" s="81">
        <v>111.15263683923716</v>
      </c>
      <c r="Q473" s="81">
        <v>13.946578977819147</v>
      </c>
      <c r="R473" s="81">
        <v>0</v>
      </c>
      <c r="S473" s="81">
        <v>14.208893866400002</v>
      </c>
      <c r="T473" s="82"/>
      <c r="U473" s="81">
        <v>167093305</v>
      </c>
      <c r="V473" s="81">
        <v>4468</v>
      </c>
      <c r="W473" s="81">
        <v>250</v>
      </c>
      <c r="X473" s="81">
        <v>59604</v>
      </c>
      <c r="Y473" s="81">
        <v>69649</v>
      </c>
      <c r="Z473" s="81">
        <v>110145</v>
      </c>
      <c r="AA473" s="81">
        <v>22335</v>
      </c>
      <c r="AB473" s="81">
        <v>182913</v>
      </c>
      <c r="AC473" s="81">
        <v>0</v>
      </c>
      <c r="AD473" s="81">
        <v>14.208893866400002</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592.51700000000005</v>
      </c>
      <c r="BJ473" s="81">
        <v>0</v>
      </c>
      <c r="BK473" s="81">
        <v>30.279</v>
      </c>
      <c r="BL473" s="81">
        <v>0</v>
      </c>
      <c r="BM473" s="82"/>
      <c r="BN473" s="81">
        <v>0</v>
      </c>
      <c r="BO473" s="81">
        <v>0</v>
      </c>
      <c r="BP473" s="81">
        <v>31</v>
      </c>
      <c r="BQ473" s="81">
        <v>0</v>
      </c>
      <c r="BR473" s="81">
        <v>5</v>
      </c>
      <c r="BS473" s="81">
        <v>0</v>
      </c>
      <c r="BT473"/>
      <c r="BU473" s="80">
        <v>622.79600000000005</v>
      </c>
      <c r="BV473" s="80">
        <v>0</v>
      </c>
      <c r="BW473" s="80">
        <v>0</v>
      </c>
      <c r="BX473" s="80">
        <v>0</v>
      </c>
      <c r="BY473" s="80">
        <v>0</v>
      </c>
      <c r="BZ473" s="80">
        <v>0</v>
      </c>
      <c r="CA473" s="80">
        <v>0</v>
      </c>
      <c r="CB473" s="80">
        <v>0</v>
      </c>
      <c r="CC473" s="80">
        <v>0</v>
      </c>
    </row>
    <row r="474" spans="1:81">
      <c r="A474" s="80" t="s">
        <v>2265</v>
      </c>
      <c r="B474" s="80">
        <v>435</v>
      </c>
      <c r="C474" s="80">
        <v>10</v>
      </c>
      <c r="D474" s="80">
        <v>26</v>
      </c>
      <c r="E474" s="80">
        <v>2013</v>
      </c>
      <c r="F474" s="80" t="s">
        <v>89</v>
      </c>
      <c r="G474" s="80" t="s">
        <v>2255</v>
      </c>
      <c r="H474" s="80" t="s">
        <v>2256</v>
      </c>
      <c r="I474" s="177"/>
      <c r="J474" s="81">
        <v>1619.8966550938524</v>
      </c>
      <c r="K474" s="81">
        <v>7.9978237827180854</v>
      </c>
      <c r="L474" s="81">
        <v>10.180603896682584</v>
      </c>
      <c r="M474" s="81">
        <v>297.4174583523149</v>
      </c>
      <c r="N474" s="81">
        <v>240.04589724495608</v>
      </c>
      <c r="O474" s="81">
        <v>204.64156738755133</v>
      </c>
      <c r="P474" s="81">
        <v>111.0868977416134</v>
      </c>
      <c r="Q474" s="81">
        <v>14.215364965399869</v>
      </c>
      <c r="R474" s="81">
        <v>0</v>
      </c>
      <c r="S474" s="81">
        <v>18.064115621919999</v>
      </c>
      <c r="T474" s="82"/>
      <c r="U474" s="81">
        <v>182393391</v>
      </c>
      <c r="V474" s="81">
        <v>4468</v>
      </c>
      <c r="W474" s="81">
        <v>250</v>
      </c>
      <c r="X474" s="81">
        <v>59604</v>
      </c>
      <c r="Y474" s="81">
        <v>70220</v>
      </c>
      <c r="Z474" s="81">
        <v>111811</v>
      </c>
      <c r="AA474" s="81">
        <v>22238</v>
      </c>
      <c r="AB474" s="81">
        <v>183765</v>
      </c>
      <c r="AC474" s="81">
        <v>0</v>
      </c>
      <c r="AD474" s="81">
        <v>18.064115621919999</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615.89700000000005</v>
      </c>
      <c r="BJ474" s="81">
        <v>0</v>
      </c>
      <c r="BK474" s="81">
        <v>18.396999999999998</v>
      </c>
      <c r="BL474" s="81">
        <v>0</v>
      </c>
      <c r="BM474" s="82"/>
      <c r="BN474" s="81">
        <v>0</v>
      </c>
      <c r="BO474" s="81">
        <v>0</v>
      </c>
      <c r="BP474" s="81">
        <v>31</v>
      </c>
      <c r="BQ474" s="81">
        <v>0</v>
      </c>
      <c r="BR474" s="81">
        <v>3</v>
      </c>
      <c r="BS474" s="81">
        <v>0</v>
      </c>
      <c r="BT474"/>
      <c r="BU474" s="80">
        <v>634.29399999999998</v>
      </c>
      <c r="BV474" s="80">
        <v>0</v>
      </c>
      <c r="BW474" s="80">
        <v>0</v>
      </c>
      <c r="BX474" s="80">
        <v>0</v>
      </c>
      <c r="BY474" s="80">
        <v>0</v>
      </c>
      <c r="BZ474" s="80">
        <v>0</v>
      </c>
      <c r="CA474" s="80">
        <v>0</v>
      </c>
      <c r="CB474" s="80">
        <v>0</v>
      </c>
      <c r="CC474" s="80">
        <v>0</v>
      </c>
    </row>
    <row r="475" spans="1:81">
      <c r="A475" s="80" t="s">
        <v>2266</v>
      </c>
      <c r="B475" s="80">
        <v>436</v>
      </c>
      <c r="C475" s="80">
        <v>11</v>
      </c>
      <c r="D475" s="80">
        <v>26</v>
      </c>
      <c r="E475" s="80">
        <v>2014</v>
      </c>
      <c r="F475" s="80" t="s">
        <v>90</v>
      </c>
      <c r="G475" s="80" t="s">
        <v>2255</v>
      </c>
      <c r="H475" s="80" t="s">
        <v>2256</v>
      </c>
      <c r="I475" s="177"/>
      <c r="J475" s="81">
        <v>1463.6473168581022</v>
      </c>
      <c r="K475" s="81">
        <v>7.5015164111377706</v>
      </c>
      <c r="L475" s="81">
        <v>12.297335675459141</v>
      </c>
      <c r="M475" s="81">
        <v>279.87380520049368</v>
      </c>
      <c r="N475" s="81">
        <v>233.39664291483524</v>
      </c>
      <c r="O475" s="81">
        <v>196.88830541088566</v>
      </c>
      <c r="P475" s="81">
        <v>110.74074264446803</v>
      </c>
      <c r="Q475" s="81">
        <v>13.722646488476951</v>
      </c>
      <c r="R475" s="81">
        <v>0</v>
      </c>
      <c r="S475" s="81">
        <v>19.253949003519999</v>
      </c>
      <c r="T475" s="82"/>
      <c r="U475" s="81">
        <v>179956514</v>
      </c>
      <c r="V475" s="81">
        <v>3630</v>
      </c>
      <c r="W475" s="81">
        <v>258</v>
      </c>
      <c r="X475" s="81">
        <v>60086</v>
      </c>
      <c r="Y475" s="81">
        <v>71201</v>
      </c>
      <c r="Z475" s="81">
        <v>113299</v>
      </c>
      <c r="AA475" s="81">
        <v>22054</v>
      </c>
      <c r="AB475" s="81">
        <v>184892</v>
      </c>
      <c r="AC475" s="81">
        <v>0</v>
      </c>
      <c r="AD475" s="81">
        <v>19.253949003519999</v>
      </c>
      <c r="AE475" s="82"/>
      <c r="AF475" s="81">
        <v>1054029702.07331</v>
      </c>
      <c r="AG475" s="81">
        <v>6831427.9787139315</v>
      </c>
      <c r="AH475" s="81">
        <v>2972490.6988391201</v>
      </c>
      <c r="AI475" s="81">
        <v>369884335.29059273</v>
      </c>
      <c r="AJ475" s="81">
        <v>330663989.1581552</v>
      </c>
      <c r="AK475" s="81">
        <v>0</v>
      </c>
      <c r="AL475" s="81">
        <v>0</v>
      </c>
      <c r="AM475" s="81">
        <v>25382908.719098225</v>
      </c>
      <c r="AN475" s="81">
        <v>0</v>
      </c>
      <c r="AO475" s="81">
        <v>0</v>
      </c>
      <c r="AP475" s="82"/>
      <c r="AQ475" s="81">
        <v>4727</v>
      </c>
      <c r="AR475" s="81">
        <v>529</v>
      </c>
      <c r="AS475" s="81">
        <v>1</v>
      </c>
      <c r="AT475" s="81">
        <v>1</v>
      </c>
      <c r="AU475" s="81">
        <v>0</v>
      </c>
      <c r="AV475" s="81">
        <v>0</v>
      </c>
      <c r="AW475" s="81" t="s">
        <v>564</v>
      </c>
      <c r="AX475" s="82"/>
      <c r="AY475" s="81">
        <v>19986.900000000001</v>
      </c>
      <c r="AZ475" s="81">
        <v>11327.5</v>
      </c>
      <c r="BA475" s="81">
        <v>40</v>
      </c>
      <c r="BB475" s="81">
        <v>45.6</v>
      </c>
      <c r="BC475" s="81">
        <v>0</v>
      </c>
      <c r="BD475" s="81">
        <v>0</v>
      </c>
      <c r="BE475" s="81" t="s">
        <v>564</v>
      </c>
      <c r="BF475" s="82"/>
      <c r="BG475" s="81">
        <v>0</v>
      </c>
      <c r="BH475" s="81">
        <v>0</v>
      </c>
      <c r="BI475" s="81">
        <v>605.61900000000003</v>
      </c>
      <c r="BJ475" s="81">
        <v>0</v>
      </c>
      <c r="BK475" s="81">
        <v>27.016000000000002</v>
      </c>
      <c r="BL475" s="81">
        <v>0</v>
      </c>
      <c r="BM475" s="82"/>
      <c r="BN475" s="81">
        <v>0</v>
      </c>
      <c r="BO475" s="81">
        <v>0</v>
      </c>
      <c r="BP475" s="81">
        <v>30</v>
      </c>
      <c r="BQ475" s="81">
        <v>0</v>
      </c>
      <c r="BR475" s="81">
        <v>5</v>
      </c>
      <c r="BS475" s="81">
        <v>0</v>
      </c>
      <c r="BT475"/>
      <c r="BU475" s="80">
        <v>632.63499999999999</v>
      </c>
      <c r="BV475" s="80">
        <v>0</v>
      </c>
      <c r="BW475" s="80">
        <v>0</v>
      </c>
      <c r="BX475" s="80">
        <v>0</v>
      </c>
      <c r="BY475" s="80">
        <v>0</v>
      </c>
      <c r="BZ475" s="80">
        <v>0</v>
      </c>
      <c r="CA475" s="80">
        <v>0</v>
      </c>
      <c r="CB475" s="80">
        <v>0</v>
      </c>
      <c r="CC475" s="80">
        <v>0</v>
      </c>
    </row>
    <row r="476" spans="1:81">
      <c r="A476" s="80" t="s">
        <v>2267</v>
      </c>
      <c r="B476" s="80">
        <v>437</v>
      </c>
      <c r="C476" s="80">
        <v>12</v>
      </c>
      <c r="D476" s="80">
        <v>26</v>
      </c>
      <c r="E476" s="80">
        <v>2015</v>
      </c>
      <c r="F476" s="80" t="s">
        <v>91</v>
      </c>
      <c r="G476" s="80" t="s">
        <v>2255</v>
      </c>
      <c r="H476" s="80" t="s">
        <v>2256</v>
      </c>
      <c r="I476" s="177"/>
      <c r="J476" s="81">
        <v>1477.1850881954779</v>
      </c>
      <c r="K476" s="81">
        <v>7.2737795223357384</v>
      </c>
      <c r="L476" s="81">
        <v>14.451651054744557</v>
      </c>
      <c r="M476" s="81">
        <v>266.78839439475502</v>
      </c>
      <c r="N476" s="81">
        <v>212.82349894297445</v>
      </c>
      <c r="O476" s="81">
        <v>197.61360103640445</v>
      </c>
      <c r="P476" s="81">
        <v>110.17961215081024</v>
      </c>
      <c r="Q476" s="81">
        <v>13.501070513536728</v>
      </c>
      <c r="R476" s="81">
        <v>0</v>
      </c>
      <c r="S476" s="81">
        <v>12.77006273268</v>
      </c>
      <c r="T476" s="82"/>
      <c r="U476" s="81">
        <v>208178313</v>
      </c>
      <c r="V476" s="81">
        <v>3630</v>
      </c>
      <c r="W476" s="81">
        <v>258</v>
      </c>
      <c r="X476" s="81">
        <v>60086</v>
      </c>
      <c r="Y476" s="81">
        <v>72198</v>
      </c>
      <c r="Z476" s="81">
        <v>114812</v>
      </c>
      <c r="AA476" s="81">
        <v>21925</v>
      </c>
      <c r="AB476" s="81">
        <v>185818</v>
      </c>
      <c r="AC476" s="81">
        <v>0</v>
      </c>
      <c r="AD476" s="81">
        <v>12.77006273268</v>
      </c>
      <c r="AE476" s="82"/>
      <c r="AF476" s="81">
        <v>1098491347.4586232</v>
      </c>
      <c r="AG476" s="81">
        <v>6035003.7341719009</v>
      </c>
      <c r="AH476" s="81">
        <v>2927915.6680071754</v>
      </c>
      <c r="AI476" s="81">
        <v>361134118.8308636</v>
      </c>
      <c r="AJ476" s="81">
        <v>313067124.32700449</v>
      </c>
      <c r="AK476" s="81">
        <v>0</v>
      </c>
      <c r="AL476" s="81">
        <v>0</v>
      </c>
      <c r="AM476" s="81">
        <v>25465577.422806699</v>
      </c>
      <c r="AN476" s="81">
        <v>0</v>
      </c>
      <c r="AO476" s="81">
        <v>0</v>
      </c>
      <c r="AP476" s="82"/>
      <c r="AQ476" s="81">
        <v>5163</v>
      </c>
      <c r="AR476" s="81">
        <v>724</v>
      </c>
      <c r="AS476" s="81">
        <v>1</v>
      </c>
      <c r="AT476" s="81">
        <v>1</v>
      </c>
      <c r="AU476" s="81">
        <v>0</v>
      </c>
      <c r="AV476" s="81">
        <v>0</v>
      </c>
      <c r="AW476" s="81" t="s">
        <v>564</v>
      </c>
      <c r="AX476" s="82"/>
      <c r="AY476" s="81">
        <v>22140.1</v>
      </c>
      <c r="AZ476" s="81">
        <v>15563.8</v>
      </c>
      <c r="BA476" s="81">
        <v>40</v>
      </c>
      <c r="BB476" s="81">
        <v>45.6</v>
      </c>
      <c r="BC476" s="81">
        <v>0</v>
      </c>
      <c r="BD476" s="81">
        <v>0</v>
      </c>
      <c r="BE476" s="81" t="s">
        <v>564</v>
      </c>
      <c r="BF476" s="82"/>
      <c r="BG476" s="81">
        <v>0</v>
      </c>
      <c r="BH476" s="81">
        <v>0</v>
      </c>
      <c r="BI476" s="81">
        <v>580.39400000000001</v>
      </c>
      <c r="BJ476" s="81">
        <v>0</v>
      </c>
      <c r="BK476" s="81">
        <v>26.000999999999998</v>
      </c>
      <c r="BL476" s="81">
        <v>0</v>
      </c>
      <c r="BM476" s="82"/>
      <c r="BN476" s="81">
        <v>0</v>
      </c>
      <c r="BO476" s="81">
        <v>0</v>
      </c>
      <c r="BP476" s="81">
        <v>30</v>
      </c>
      <c r="BQ476" s="81">
        <v>0</v>
      </c>
      <c r="BR476" s="81">
        <v>5</v>
      </c>
      <c r="BS476" s="81">
        <v>0</v>
      </c>
      <c r="BT476"/>
      <c r="BU476" s="80">
        <v>606.39499999999998</v>
      </c>
      <c r="BV476" s="80">
        <v>0</v>
      </c>
      <c r="BW476" s="80">
        <v>0</v>
      </c>
      <c r="BX476" s="80">
        <v>0</v>
      </c>
      <c r="BY476" s="80">
        <v>0</v>
      </c>
      <c r="BZ476" s="80">
        <v>0</v>
      </c>
      <c r="CA476" s="80">
        <v>0</v>
      </c>
      <c r="CB476" s="80">
        <v>0</v>
      </c>
      <c r="CC476" s="80">
        <v>0</v>
      </c>
    </row>
    <row r="477" spans="1:81">
      <c r="A477" s="80" t="s">
        <v>2268</v>
      </c>
      <c r="B477" s="80">
        <v>438</v>
      </c>
      <c r="C477" s="80">
        <v>13</v>
      </c>
      <c r="D477" s="80">
        <v>26</v>
      </c>
      <c r="E477" s="80">
        <v>2016</v>
      </c>
      <c r="F477" s="80" t="s">
        <v>92</v>
      </c>
      <c r="G477" s="80" t="s">
        <v>2255</v>
      </c>
      <c r="H477" s="80" t="s">
        <v>2256</v>
      </c>
      <c r="I477" s="177"/>
      <c r="J477" s="81">
        <v>1615.0155675224205</v>
      </c>
      <c r="K477" s="81">
        <v>7.3202504980198349</v>
      </c>
      <c r="L477" s="81">
        <v>15.301280314889995</v>
      </c>
      <c r="M477" s="81">
        <v>231.45080206132064</v>
      </c>
      <c r="N477" s="81">
        <v>212.49148198425607</v>
      </c>
      <c r="O477" s="81">
        <v>198.02617326241912</v>
      </c>
      <c r="P477" s="81">
        <v>108.04825836964226</v>
      </c>
      <c r="Q477" s="81">
        <v>13.196676187654473</v>
      </c>
      <c r="R477" s="81">
        <v>0</v>
      </c>
      <c r="S477" s="81">
        <v>30.450252492599994</v>
      </c>
      <c r="T477" s="82"/>
      <c r="U477" s="81">
        <v>210988867</v>
      </c>
      <c r="V477" s="81">
        <v>3630</v>
      </c>
      <c r="W477" s="81">
        <v>258</v>
      </c>
      <c r="X477" s="81">
        <v>60086</v>
      </c>
      <c r="Y477" s="81">
        <v>73173</v>
      </c>
      <c r="Z477" s="81">
        <v>116466</v>
      </c>
      <c r="AA477" s="81">
        <v>22238</v>
      </c>
      <c r="AB477" s="81">
        <v>186837</v>
      </c>
      <c r="AC477" s="81">
        <v>0</v>
      </c>
      <c r="AD477" s="81">
        <v>30.45025249259999</v>
      </c>
      <c r="AE477" s="82"/>
      <c r="AF477" s="81">
        <v>1137117505.6405139</v>
      </c>
      <c r="AG477" s="81">
        <v>5731085.4010392763</v>
      </c>
      <c r="AH477" s="81">
        <v>2354825.984093782</v>
      </c>
      <c r="AI477" s="81">
        <v>358047253.13708961</v>
      </c>
      <c r="AJ477" s="81">
        <v>313324547.77143002</v>
      </c>
      <c r="AK477" s="81">
        <v>0</v>
      </c>
      <c r="AL477" s="81">
        <v>0</v>
      </c>
      <c r="AM477" s="81">
        <v>25625119.847355459</v>
      </c>
      <c r="AN477" s="81">
        <v>0</v>
      </c>
      <c r="AO477" s="81">
        <v>0</v>
      </c>
      <c r="AP477" s="82"/>
      <c r="AQ477" s="81">
        <v>5568</v>
      </c>
      <c r="AR477" s="81">
        <v>846</v>
      </c>
      <c r="AS477" s="81">
        <v>1</v>
      </c>
      <c r="AT477" s="81">
        <v>1</v>
      </c>
      <c r="AU477" s="81">
        <v>0</v>
      </c>
      <c r="AV477" s="81">
        <v>0</v>
      </c>
      <c r="AW477" s="81" t="s">
        <v>564</v>
      </c>
      <c r="AX477" s="82"/>
      <c r="AY477" s="81">
        <v>24122.2</v>
      </c>
      <c r="AZ477" s="81">
        <v>17951.3</v>
      </c>
      <c r="BA477" s="81">
        <v>40</v>
      </c>
      <c r="BB477" s="81">
        <v>45.6</v>
      </c>
      <c r="BC477" s="81">
        <v>0</v>
      </c>
      <c r="BD477" s="81">
        <v>0</v>
      </c>
      <c r="BE477" s="81" t="s">
        <v>564</v>
      </c>
      <c r="BF477" s="82"/>
      <c r="BG477" s="81">
        <v>0</v>
      </c>
      <c r="BH477" s="81">
        <v>0</v>
      </c>
      <c r="BI477" s="81">
        <v>586.69100000000003</v>
      </c>
      <c r="BJ477" s="81">
        <v>0</v>
      </c>
      <c r="BK477" s="81">
        <v>23.859000000000002</v>
      </c>
      <c r="BL477" s="81">
        <v>0</v>
      </c>
      <c r="BM477" s="82"/>
      <c r="BN477" s="81">
        <v>0</v>
      </c>
      <c r="BO477" s="81">
        <v>0</v>
      </c>
      <c r="BP477" s="81">
        <v>30</v>
      </c>
      <c r="BQ477" s="81">
        <v>0</v>
      </c>
      <c r="BR477" s="81">
        <v>5</v>
      </c>
      <c r="BS477" s="81">
        <v>0</v>
      </c>
      <c r="BT477"/>
      <c r="BU477" s="80">
        <v>610.54999999999995</v>
      </c>
      <c r="BV477" s="80">
        <v>0</v>
      </c>
      <c r="BW477" s="80">
        <v>0</v>
      </c>
      <c r="BX477" s="80">
        <v>0</v>
      </c>
      <c r="BY477" s="80">
        <v>0</v>
      </c>
      <c r="BZ477" s="80">
        <v>0</v>
      </c>
      <c r="CA477" s="80">
        <v>0</v>
      </c>
      <c r="CB477" s="80">
        <v>0</v>
      </c>
      <c r="CC477" s="80">
        <v>0</v>
      </c>
    </row>
    <row r="478" spans="1:81">
      <c r="A478" s="80" t="s">
        <v>2269</v>
      </c>
      <c r="B478" s="80">
        <v>439</v>
      </c>
      <c r="C478" s="80">
        <v>14</v>
      </c>
      <c r="D478" s="80">
        <v>26</v>
      </c>
      <c r="E478" s="80">
        <v>2017</v>
      </c>
      <c r="F478" s="80" t="s">
        <v>71</v>
      </c>
      <c r="G478" s="80" t="s">
        <v>2255</v>
      </c>
      <c r="H478" s="80" t="s">
        <v>2256</v>
      </c>
      <c r="I478" s="177"/>
      <c r="J478" s="81">
        <v>1640.8966589900631</v>
      </c>
      <c r="K478" s="81">
        <v>7.4736635839185208</v>
      </c>
      <c r="L478" s="81">
        <v>14.234231674360368</v>
      </c>
      <c r="M478" s="81">
        <v>229.37441556792294</v>
      </c>
      <c r="N478" s="81">
        <v>219.82697080320509</v>
      </c>
      <c r="O478" s="81">
        <v>197.34716467008042</v>
      </c>
      <c r="P478" s="81">
        <v>107.33484357351574</v>
      </c>
      <c r="Q478" s="81">
        <v>12.84537321348399</v>
      </c>
      <c r="R478" s="81">
        <v>0</v>
      </c>
      <c r="S478" s="81">
        <v>19.15761741495</v>
      </c>
      <c r="T478" s="82"/>
      <c r="U478" s="81">
        <v>228403620</v>
      </c>
      <c r="V478" s="81">
        <v>3630</v>
      </c>
      <c r="W478" s="81">
        <v>258</v>
      </c>
      <c r="X478" s="81">
        <v>60086</v>
      </c>
      <c r="Y478" s="81">
        <v>74001</v>
      </c>
      <c r="Z478" s="81">
        <v>117992</v>
      </c>
      <c r="AA478" s="81">
        <v>22232</v>
      </c>
      <c r="AB478" s="81">
        <v>188071</v>
      </c>
      <c r="AC478" s="81">
        <v>0</v>
      </c>
      <c r="AD478" s="81">
        <v>19.15761741495</v>
      </c>
      <c r="AE478" s="82"/>
      <c r="AF478" s="81">
        <v>1232345321.3386221</v>
      </c>
      <c r="AG478" s="81">
        <v>5931476.6373181753</v>
      </c>
      <c r="AH478" s="81">
        <v>3000930.3745740671</v>
      </c>
      <c r="AI478" s="81">
        <v>363815871.83943218</v>
      </c>
      <c r="AJ478" s="81">
        <v>323899854.86917663</v>
      </c>
      <c r="AK478" s="81">
        <v>0</v>
      </c>
      <c r="AL478" s="81">
        <v>0</v>
      </c>
      <c r="AM478" s="81">
        <v>25834726.89761512</v>
      </c>
      <c r="AN478" s="81">
        <v>0</v>
      </c>
      <c r="AO478" s="81">
        <v>0</v>
      </c>
      <c r="AP478" s="82"/>
      <c r="AQ478" s="81">
        <v>5848</v>
      </c>
      <c r="AR478" s="81">
        <v>920</v>
      </c>
      <c r="AS478" s="81">
        <v>1</v>
      </c>
      <c r="AT478" s="81">
        <v>2</v>
      </c>
      <c r="AU478" s="81">
        <v>0</v>
      </c>
      <c r="AV478" s="81">
        <v>0</v>
      </c>
      <c r="AW478" s="81" t="s">
        <v>564</v>
      </c>
      <c r="AX478" s="82"/>
      <c r="AY478" s="81">
        <v>25483.599999999999</v>
      </c>
      <c r="AZ478" s="81">
        <v>19880.600000000009</v>
      </c>
      <c r="BA478" s="81">
        <v>40</v>
      </c>
      <c r="BB478" s="81">
        <v>86.6</v>
      </c>
      <c r="BC478" s="81">
        <v>0</v>
      </c>
      <c r="BD478" s="81">
        <v>0</v>
      </c>
      <c r="BE478" s="81" t="s">
        <v>564</v>
      </c>
      <c r="BF478" s="82"/>
      <c r="BG478" s="81">
        <v>0</v>
      </c>
      <c r="BH478" s="81">
        <v>0</v>
      </c>
      <c r="BI478" s="81">
        <v>594.98199999999997</v>
      </c>
      <c r="BJ478" s="81">
        <v>0</v>
      </c>
      <c r="BK478" s="81">
        <v>26.706999999999997</v>
      </c>
      <c r="BL478" s="81">
        <v>0</v>
      </c>
      <c r="BM478" s="82"/>
      <c r="BN478" s="81">
        <v>0</v>
      </c>
      <c r="BO478" s="81">
        <v>0</v>
      </c>
      <c r="BP478" s="81">
        <v>30</v>
      </c>
      <c r="BQ478" s="81">
        <v>0</v>
      </c>
      <c r="BR478" s="81">
        <v>5</v>
      </c>
      <c r="BS478" s="81">
        <v>0</v>
      </c>
      <c r="BT478"/>
      <c r="BU478" s="80">
        <v>621.68899999999996</v>
      </c>
      <c r="BV478" s="80">
        <v>0</v>
      </c>
      <c r="BW478" s="80">
        <v>0</v>
      </c>
      <c r="BX478" s="80">
        <v>0</v>
      </c>
      <c r="BY478" s="80">
        <v>0</v>
      </c>
      <c r="BZ478" s="80">
        <v>0</v>
      </c>
      <c r="CA478" s="80">
        <v>0</v>
      </c>
      <c r="CB478" s="80">
        <v>0</v>
      </c>
      <c r="CC478" s="80">
        <v>0</v>
      </c>
    </row>
    <row r="479" spans="1:81">
      <c r="A479" s="80" t="s">
        <v>2270</v>
      </c>
      <c r="B479" s="80">
        <v>440</v>
      </c>
      <c r="C479" s="80">
        <v>15</v>
      </c>
      <c r="D479" s="80">
        <v>26</v>
      </c>
      <c r="E479" s="80">
        <v>2018</v>
      </c>
      <c r="F479" s="80" t="s">
        <v>93</v>
      </c>
      <c r="G479" s="80" t="s">
        <v>2255</v>
      </c>
      <c r="H479" s="80" t="s">
        <v>2256</v>
      </c>
      <c r="I479" s="177"/>
      <c r="J479" s="81">
        <v>1693.0815718155002</v>
      </c>
      <c r="K479" s="81">
        <v>6.9774129631112034</v>
      </c>
      <c r="L479" s="81">
        <v>13.255434322398475</v>
      </c>
      <c r="M479" s="81">
        <v>232.94298403516345</v>
      </c>
      <c r="N479" s="81">
        <v>202.12356584340256</v>
      </c>
      <c r="O479" s="81">
        <v>195.26579551777846</v>
      </c>
      <c r="P479" s="81">
        <v>106.68703695873891</v>
      </c>
      <c r="Q479" s="81">
        <v>11.98868829616913</v>
      </c>
      <c r="R479" s="81">
        <v>0</v>
      </c>
      <c r="S479" s="81">
        <v>20.85575191481</v>
      </c>
      <c r="T479" s="82"/>
      <c r="U479" s="81">
        <v>245937352</v>
      </c>
      <c r="V479" s="81">
        <v>3630</v>
      </c>
      <c r="W479" s="81">
        <v>258</v>
      </c>
      <c r="X479" s="81">
        <v>60086</v>
      </c>
      <c r="Y479" s="81">
        <v>75009</v>
      </c>
      <c r="Z479" s="81">
        <v>118983</v>
      </c>
      <c r="AA479" s="81">
        <v>22320</v>
      </c>
      <c r="AB479" s="81">
        <v>189157</v>
      </c>
      <c r="AC479" s="81">
        <v>0</v>
      </c>
      <c r="AD479" s="81">
        <v>20.85575191481</v>
      </c>
      <c r="AE479" s="82"/>
      <c r="AF479" s="81">
        <v>1279296659.5261021</v>
      </c>
      <c r="AG479" s="81">
        <v>5269542.4892327935</v>
      </c>
      <c r="AH479" s="81">
        <v>2830064.4513308932</v>
      </c>
      <c r="AI479" s="81">
        <v>351038717.99582779</v>
      </c>
      <c r="AJ479" s="81">
        <v>312841116.10208362</v>
      </c>
      <c r="AK479" s="81">
        <v>0</v>
      </c>
      <c r="AL479" s="81">
        <v>0</v>
      </c>
      <c r="AM479" s="81">
        <v>26037671.148883369</v>
      </c>
      <c r="AN479" s="81">
        <v>0</v>
      </c>
      <c r="AO479" s="81">
        <v>0</v>
      </c>
      <c r="AP479" s="82"/>
      <c r="AQ479" s="81">
        <v>6227</v>
      </c>
      <c r="AR479" s="81">
        <v>1022</v>
      </c>
      <c r="AS479" s="81">
        <v>1</v>
      </c>
      <c r="AT479" s="81">
        <v>2</v>
      </c>
      <c r="AU479" s="81">
        <v>0</v>
      </c>
      <c r="AV479" s="81">
        <v>0</v>
      </c>
      <c r="AW479" s="81" t="s">
        <v>564</v>
      </c>
      <c r="AX479" s="82"/>
      <c r="AY479" s="81">
        <v>27399.200000000001</v>
      </c>
      <c r="AZ479" s="81">
        <v>21414.400000000001</v>
      </c>
      <c r="BA479" s="81">
        <v>40</v>
      </c>
      <c r="BB479" s="81">
        <v>86.6</v>
      </c>
      <c r="BC479" s="81">
        <v>0</v>
      </c>
      <c r="BD479" s="81">
        <v>0</v>
      </c>
      <c r="BE479" s="81" t="s">
        <v>564</v>
      </c>
      <c r="BF479" s="82"/>
      <c r="BG479" s="81">
        <v>0</v>
      </c>
      <c r="BH479" s="81">
        <v>0</v>
      </c>
      <c r="BI479" s="81">
        <v>587.899</v>
      </c>
      <c r="BJ479" s="81">
        <v>0</v>
      </c>
      <c r="BK479" s="81">
        <v>26.5</v>
      </c>
      <c r="BL479" s="81">
        <v>0</v>
      </c>
      <c r="BM479" s="82"/>
      <c r="BN479" s="81">
        <v>0</v>
      </c>
      <c r="BO479" s="81">
        <v>0</v>
      </c>
      <c r="BP479" s="81">
        <v>29</v>
      </c>
      <c r="BQ479" s="81">
        <v>0</v>
      </c>
      <c r="BR479" s="81">
        <v>5</v>
      </c>
      <c r="BS479" s="81">
        <v>0</v>
      </c>
      <c r="BT479"/>
      <c r="BU479" s="80">
        <v>614.399</v>
      </c>
      <c r="BV479" s="80">
        <v>0</v>
      </c>
      <c r="BW479" s="80">
        <v>0</v>
      </c>
      <c r="BX479" s="80">
        <v>0</v>
      </c>
      <c r="BY479" s="80">
        <v>0</v>
      </c>
      <c r="BZ479" s="80">
        <v>0</v>
      </c>
      <c r="CA479" s="80">
        <v>0</v>
      </c>
      <c r="CB479" s="80">
        <v>0</v>
      </c>
      <c r="CC479" s="80">
        <v>0</v>
      </c>
    </row>
    <row r="480" spans="1:81">
      <c r="A480" s="80" t="s">
        <v>2271</v>
      </c>
      <c r="B480" s="80">
        <v>441</v>
      </c>
      <c r="C480" s="80">
        <v>16</v>
      </c>
      <c r="D480" s="80">
        <v>26</v>
      </c>
      <c r="E480" s="80">
        <v>2019</v>
      </c>
      <c r="F480" s="80" t="s">
        <v>73</v>
      </c>
      <c r="G480" s="80" t="s">
        <v>2255</v>
      </c>
      <c r="H480" s="80" t="s">
        <v>2256</v>
      </c>
      <c r="I480" s="177"/>
      <c r="J480" s="81">
        <v>1657.4976187106938</v>
      </c>
      <c r="K480" s="81">
        <v>6.2603218211072447</v>
      </c>
      <c r="L480" s="81">
        <v>13.326682280819618</v>
      </c>
      <c r="M480" s="81">
        <v>222.05470818143459</v>
      </c>
      <c r="N480" s="81">
        <v>199.57480166470927</v>
      </c>
      <c r="O480" s="81">
        <v>190.55422174188831</v>
      </c>
      <c r="P480" s="81">
        <v>106.4320473875671</v>
      </c>
      <c r="Q480" s="81">
        <v>11.738739689052352</v>
      </c>
      <c r="R480" s="81">
        <v>0</v>
      </c>
      <c r="S480" s="81">
        <v>20.258721558199998</v>
      </c>
      <c r="T480" s="82"/>
      <c r="U480" s="81">
        <v>251957570</v>
      </c>
      <c r="V480" s="81">
        <v>3630</v>
      </c>
      <c r="W480" s="81">
        <v>258</v>
      </c>
      <c r="X480" s="81">
        <v>60086</v>
      </c>
      <c r="Y480" s="81">
        <v>76304</v>
      </c>
      <c r="Z480" s="81">
        <v>119300</v>
      </c>
      <c r="AA480" s="81">
        <v>22100</v>
      </c>
      <c r="AB480" s="81">
        <v>190228</v>
      </c>
      <c r="AC480" s="81">
        <v>0</v>
      </c>
      <c r="AD480" s="81">
        <v>20.258721558200001</v>
      </c>
      <c r="AE480" s="82"/>
      <c r="AF480" s="81">
        <v>1273589724.5730469</v>
      </c>
      <c r="AG480" s="81">
        <v>5080492.1867946722</v>
      </c>
      <c r="AH480" s="81">
        <v>3039719.0579244802</v>
      </c>
      <c r="AI480" s="81">
        <v>362403261.06564349</v>
      </c>
      <c r="AJ480" s="81">
        <v>327603961.94219661</v>
      </c>
      <c r="AK480" s="81">
        <v>0</v>
      </c>
      <c r="AL480" s="81">
        <v>0</v>
      </c>
      <c r="AM480" s="81">
        <v>25907621.56438271</v>
      </c>
      <c r="AN480" s="81">
        <v>0</v>
      </c>
      <c r="AO480" s="81">
        <v>0</v>
      </c>
      <c r="AP480" s="82"/>
      <c r="AQ480" s="81">
        <v>6637</v>
      </c>
      <c r="AR480" s="81">
        <v>1089</v>
      </c>
      <c r="AS480" s="81">
        <v>1</v>
      </c>
      <c r="AT480" s="81">
        <v>2</v>
      </c>
      <c r="AU480" s="81">
        <v>0</v>
      </c>
      <c r="AV480" s="81">
        <v>0</v>
      </c>
      <c r="AW480" s="81" t="s">
        <v>564</v>
      </c>
      <c r="AX480" s="82"/>
      <c r="AY480" s="81">
        <v>29578.999999999942</v>
      </c>
      <c r="AZ480" s="81">
        <v>23119.1</v>
      </c>
      <c r="BA480" s="81">
        <v>40</v>
      </c>
      <c r="BB480" s="81">
        <v>86.6</v>
      </c>
      <c r="BC480" s="81">
        <v>0</v>
      </c>
      <c r="BD480" s="81">
        <v>0</v>
      </c>
      <c r="BE480" s="81" t="s">
        <v>564</v>
      </c>
      <c r="BF480" s="82"/>
      <c r="BG480" s="81">
        <v>0</v>
      </c>
      <c r="BH480" s="81">
        <v>0</v>
      </c>
      <c r="BI480" s="81">
        <v>543.66700000000003</v>
      </c>
      <c r="BJ480" s="81">
        <v>0</v>
      </c>
      <c r="BK480" s="81">
        <v>28.518000000000001</v>
      </c>
      <c r="BL480" s="81">
        <v>0</v>
      </c>
      <c r="BM480" s="82"/>
      <c r="BN480" s="81">
        <v>0</v>
      </c>
      <c r="BO480" s="81">
        <v>0</v>
      </c>
      <c r="BP480" s="81">
        <v>28</v>
      </c>
      <c r="BQ480" s="81">
        <v>0</v>
      </c>
      <c r="BR480" s="81">
        <v>6</v>
      </c>
      <c r="BS480" s="81">
        <v>0</v>
      </c>
      <c r="BT480"/>
      <c r="BU480" s="80">
        <v>572.18499999999995</v>
      </c>
      <c r="BV480" s="80">
        <v>0</v>
      </c>
      <c r="BW480" s="80">
        <v>0</v>
      </c>
      <c r="BX480" s="80">
        <v>0</v>
      </c>
      <c r="BY480" s="80">
        <v>0</v>
      </c>
      <c r="BZ480" s="80">
        <v>0</v>
      </c>
      <c r="CA480" s="80">
        <v>0</v>
      </c>
      <c r="CB480" s="80">
        <v>0</v>
      </c>
      <c r="CC480" s="80">
        <v>0</v>
      </c>
    </row>
    <row r="481" spans="1:81">
      <c r="A481" s="80" t="s">
        <v>2272</v>
      </c>
      <c r="B481" s="80">
        <v>442</v>
      </c>
      <c r="C481" s="80">
        <v>17</v>
      </c>
      <c r="D481" s="80">
        <v>26</v>
      </c>
      <c r="E481" s="80">
        <v>2020</v>
      </c>
      <c r="F481" s="80" t="s">
        <v>218</v>
      </c>
      <c r="G481" s="80" t="s">
        <v>2255</v>
      </c>
      <c r="H481" s="80" t="s">
        <v>2256</v>
      </c>
      <c r="I481" s="177"/>
      <c r="J481" s="81">
        <v>1296.5938341835381</v>
      </c>
      <c r="K481" s="81">
        <v>6.4168697345404802</v>
      </c>
      <c r="L481" s="81">
        <v>8.9636103238782336</v>
      </c>
      <c r="M481" s="81">
        <v>195.96347193143265</v>
      </c>
      <c r="N481" s="81">
        <v>199.40837140342708</v>
      </c>
      <c r="O481" s="81">
        <v>167.2435442041689</v>
      </c>
      <c r="P481" s="81">
        <v>99.36528097303281</v>
      </c>
      <c r="Q481" s="81">
        <v>11.211434233378094</v>
      </c>
      <c r="R481" s="81">
        <v>0</v>
      </c>
      <c r="S481" s="81">
        <v>31.474579496360001</v>
      </c>
      <c r="T481" s="82"/>
      <c r="U481" s="81">
        <v>193208005</v>
      </c>
      <c r="V481" s="81">
        <v>3469</v>
      </c>
      <c r="W481" s="81">
        <v>192</v>
      </c>
      <c r="X481" s="81">
        <v>59901</v>
      </c>
      <c r="Y481" s="81">
        <v>76984</v>
      </c>
      <c r="Z481" s="81">
        <v>119508</v>
      </c>
      <c r="AA481" s="81">
        <v>22417</v>
      </c>
      <c r="AB481" s="81">
        <v>190143</v>
      </c>
      <c r="AC481" s="81">
        <v>0</v>
      </c>
      <c r="AD481" s="81">
        <v>31.474579496360001</v>
      </c>
      <c r="AE481" s="82"/>
      <c r="AF481" s="81">
        <v>1010720742.850116</v>
      </c>
      <c r="AG481" s="81">
        <v>4949077.2029790515</v>
      </c>
      <c r="AH481" s="81">
        <v>2154105.085302358</v>
      </c>
      <c r="AI481" s="81">
        <v>333615485.60413218</v>
      </c>
      <c r="AJ481" s="81">
        <v>334622012.14320594</v>
      </c>
      <c r="AK481" s="81"/>
      <c r="AL481" s="81"/>
      <c r="AM481" s="81">
        <v>24815774.032791194</v>
      </c>
      <c r="AN481" s="81"/>
      <c r="AO481" s="81"/>
      <c r="AP481" s="82"/>
      <c r="AQ481" s="81">
        <v>7011</v>
      </c>
      <c r="AR481" s="81">
        <v>1104</v>
      </c>
      <c r="AS481" s="81">
        <v>1</v>
      </c>
      <c r="AT481" s="81">
        <v>2</v>
      </c>
      <c r="AU481" s="81">
        <v>0</v>
      </c>
      <c r="AV481" s="81">
        <v>0</v>
      </c>
      <c r="AW481" s="81">
        <v>1</v>
      </c>
      <c r="AX481" s="82"/>
      <c r="AY481" s="81">
        <v>31609.599999999911</v>
      </c>
      <c r="AZ481" s="81">
        <v>23478.80000000001</v>
      </c>
      <c r="BA481" s="81">
        <v>40</v>
      </c>
      <c r="BB481" s="81">
        <v>86.6</v>
      </c>
      <c r="BC481" s="81">
        <v>0</v>
      </c>
      <c r="BD481" s="81">
        <v>0</v>
      </c>
      <c r="BE481" s="81">
        <v>40</v>
      </c>
      <c r="BF481" s="82"/>
      <c r="BG481" s="81">
        <v>0</v>
      </c>
      <c r="BH481" s="81">
        <v>0</v>
      </c>
      <c r="BI481" s="81">
        <v>377.363</v>
      </c>
      <c r="BJ481" s="81">
        <v>0</v>
      </c>
      <c r="BK481" s="81">
        <v>19.384999999999998</v>
      </c>
      <c r="BL481" s="81">
        <v>0</v>
      </c>
      <c r="BM481" s="82"/>
      <c r="BN481" s="81">
        <v>0</v>
      </c>
      <c r="BO481" s="81">
        <v>0</v>
      </c>
      <c r="BP481" s="81">
        <v>28</v>
      </c>
      <c r="BQ481" s="81">
        <v>0</v>
      </c>
      <c r="BR481" s="81">
        <v>4</v>
      </c>
      <c r="BS481" s="81">
        <v>0</v>
      </c>
      <c r="BT481"/>
      <c r="BU481" s="80">
        <v>396.74799999999999</v>
      </c>
      <c r="BV481" s="80">
        <v>0</v>
      </c>
      <c r="BW481" s="80">
        <v>0</v>
      </c>
      <c r="BX481" s="80">
        <v>0</v>
      </c>
      <c r="BY481" s="80">
        <v>0</v>
      </c>
      <c r="BZ481" s="80">
        <v>0</v>
      </c>
      <c r="CA481" s="80">
        <v>0</v>
      </c>
      <c r="CB481" s="80">
        <v>0</v>
      </c>
      <c r="CC481" s="80">
        <v>0</v>
      </c>
    </row>
    <row r="482" spans="1:81">
      <c r="A482" s="80" t="s">
        <v>2273</v>
      </c>
      <c r="B482" s="80">
        <v>442</v>
      </c>
      <c r="C482" s="80">
        <v>18</v>
      </c>
      <c r="D482" s="80">
        <v>26</v>
      </c>
      <c r="E482" s="80">
        <v>2021</v>
      </c>
      <c r="F482" s="80" t="s">
        <v>75</v>
      </c>
      <c r="G482" s="174" t="s">
        <v>2255</v>
      </c>
      <c r="H482" s="80" t="s">
        <v>2256</v>
      </c>
      <c r="I482" s="177"/>
      <c r="J482" s="81">
        <v>1651.7497925676623</v>
      </c>
      <c r="K482" s="81">
        <v>7.2709758470413677</v>
      </c>
      <c r="L482" s="81">
        <v>8.5461847072871659</v>
      </c>
      <c r="M482" s="81">
        <v>229.84896024922108</v>
      </c>
      <c r="N482" s="81">
        <v>192.06842102927919</v>
      </c>
      <c r="O482" s="81">
        <v>162.83108469026809</v>
      </c>
      <c r="P482" s="81">
        <v>102.85086537977176</v>
      </c>
      <c r="Q482" s="81">
        <v>11.297706876978481</v>
      </c>
      <c r="R482" s="81">
        <v>0</v>
      </c>
      <c r="S482" s="81">
        <v>28.1717225517</v>
      </c>
      <c r="T482" s="82"/>
      <c r="U482" s="81">
        <v>259211131</v>
      </c>
      <c r="V482" s="81">
        <v>3469</v>
      </c>
      <c r="W482" s="81">
        <v>192</v>
      </c>
      <c r="X482" s="81">
        <v>59901</v>
      </c>
      <c r="Y482" s="81">
        <v>77248</v>
      </c>
      <c r="Z482" s="81">
        <v>119809</v>
      </c>
      <c r="AA482" s="81">
        <v>22628</v>
      </c>
      <c r="AB482" s="81">
        <v>189334</v>
      </c>
      <c r="AC482" s="81">
        <v>0</v>
      </c>
      <c r="AD482" s="81">
        <v>28.1717225517</v>
      </c>
      <c r="AE482" s="82"/>
      <c r="AF482" s="81">
        <v>1271711888.0520582</v>
      </c>
      <c r="AG482" s="81">
        <v>5511132.7565694498</v>
      </c>
      <c r="AH482" s="81">
        <v>1981878.0870938555</v>
      </c>
      <c r="AI482" s="81">
        <v>369856079.97080243</v>
      </c>
      <c r="AJ482" s="81">
        <v>298956617.10716385</v>
      </c>
      <c r="AK482" s="81">
        <v>0</v>
      </c>
      <c r="AL482" s="81">
        <v>0</v>
      </c>
      <c r="AM482" s="81">
        <v>24852716.934202559</v>
      </c>
      <c r="AN482" s="81">
        <v>0</v>
      </c>
      <c r="AO482" s="81">
        <v>0</v>
      </c>
      <c r="AP482" s="82"/>
      <c r="AQ482" s="81">
        <v>7395</v>
      </c>
      <c r="AR482" s="81">
        <v>1105</v>
      </c>
      <c r="AS482" s="81">
        <v>1</v>
      </c>
      <c r="AT482" s="81">
        <v>2</v>
      </c>
      <c r="AU482" s="81">
        <v>0</v>
      </c>
      <c r="AV482" s="81">
        <v>0</v>
      </c>
      <c r="AW482" s="81"/>
      <c r="AX482" s="82"/>
      <c r="AY482" s="81">
        <v>33810.799999999959</v>
      </c>
      <c r="AZ482" s="81">
        <v>23528.200000000012</v>
      </c>
      <c r="BA482" s="81">
        <v>40</v>
      </c>
      <c r="BB482" s="81">
        <v>86.6</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2274</v>
      </c>
      <c r="B483" s="80">
        <v>442</v>
      </c>
      <c r="C483" s="80">
        <v>19</v>
      </c>
      <c r="D483" s="80">
        <v>26</v>
      </c>
      <c r="E483" s="80">
        <v>2022</v>
      </c>
      <c r="F483" s="80" t="s">
        <v>568</v>
      </c>
      <c r="G483" s="174" t="s">
        <v>2255</v>
      </c>
      <c r="H483" s="80" t="s">
        <v>2256</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7829</v>
      </c>
      <c r="AR483" s="81">
        <v>1112</v>
      </c>
      <c r="AS483" s="81">
        <v>1</v>
      </c>
      <c r="AT483" s="81">
        <v>2</v>
      </c>
      <c r="AU483" s="81">
        <v>0</v>
      </c>
      <c r="AV483" s="81">
        <v>0</v>
      </c>
      <c r="AW483" s="81"/>
      <c r="AX483" s="82"/>
      <c r="AY483" s="81">
        <v>36234.100000000064</v>
      </c>
      <c r="AZ483" s="81">
        <v>23765.700000000012</v>
      </c>
      <c r="BA483" s="81">
        <v>40</v>
      </c>
      <c r="BB483" s="81">
        <v>86.6</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2275</v>
      </c>
      <c r="B484" s="80">
        <v>375</v>
      </c>
      <c r="C484" s="80">
        <v>1</v>
      </c>
      <c r="D484" s="80">
        <v>23</v>
      </c>
      <c r="E484" s="80">
        <v>1990</v>
      </c>
      <c r="F484" s="80" t="s">
        <v>562</v>
      </c>
      <c r="G484" s="80" t="s">
        <v>2276</v>
      </c>
      <c r="H484" s="80" t="s">
        <v>2277</v>
      </c>
      <c r="I484" s="177"/>
      <c r="J484" s="81">
        <v>753.35975307260753</v>
      </c>
      <c r="K484" s="81">
        <v>46.953445086977645</v>
      </c>
      <c r="L484" s="81">
        <v>41.88777701621855</v>
      </c>
      <c r="M484" s="81">
        <v>227.65664656202051</v>
      </c>
      <c r="N484" s="81">
        <v>240.70119759932379</v>
      </c>
      <c r="O484" s="81">
        <v>151.84834506355662</v>
      </c>
      <c r="P484" s="81">
        <v>183.24533436272867</v>
      </c>
      <c r="Q484" s="81">
        <v>11.566027554818852</v>
      </c>
      <c r="R484" s="81">
        <v>4.7112674376661232</v>
      </c>
      <c r="S484" s="81">
        <v>11.326593403570865</v>
      </c>
      <c r="T484" s="82"/>
      <c r="U484" s="81">
        <v>13537860</v>
      </c>
      <c r="V484" s="81">
        <v>8701</v>
      </c>
      <c r="W484" s="81">
        <v>384</v>
      </c>
      <c r="X484" s="81">
        <v>69898</v>
      </c>
      <c r="Y484" s="81">
        <v>65415</v>
      </c>
      <c r="Z484" s="81">
        <v>62457</v>
      </c>
      <c r="AA484" s="81">
        <v>44494</v>
      </c>
      <c r="AB484" s="81">
        <v>187793</v>
      </c>
      <c r="AC484" s="81">
        <v>816000</v>
      </c>
      <c r="AD484" s="81">
        <v>11.326593403570865</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2278</v>
      </c>
      <c r="B485" s="80">
        <v>376</v>
      </c>
      <c r="C485" s="80">
        <v>2</v>
      </c>
      <c r="D485" s="80">
        <v>23</v>
      </c>
      <c r="E485" s="80">
        <v>2005</v>
      </c>
      <c r="F485" s="80" t="s">
        <v>565</v>
      </c>
      <c r="G485" s="80" t="s">
        <v>2276</v>
      </c>
      <c r="H485" s="80" t="s">
        <v>2277</v>
      </c>
      <c r="I485" s="177"/>
      <c r="J485" s="81">
        <v>532.44383378918542</v>
      </c>
      <c r="K485" s="81">
        <v>42.240365979187729</v>
      </c>
      <c r="L485" s="81">
        <v>60.776011305754302</v>
      </c>
      <c r="M485" s="81">
        <v>473.94181092118021</v>
      </c>
      <c r="N485" s="81">
        <v>383.3627582708117</v>
      </c>
      <c r="O485" s="81">
        <v>234.85708472899384</v>
      </c>
      <c r="P485" s="81">
        <v>181.46938001443093</v>
      </c>
      <c r="Q485" s="81">
        <v>11.522262575909069</v>
      </c>
      <c r="R485" s="81">
        <v>0.62950542531670028</v>
      </c>
      <c r="S485" s="81">
        <v>21.692769727999998</v>
      </c>
      <c r="T485" s="82"/>
      <c r="U485" s="81">
        <v>12745777</v>
      </c>
      <c r="V485" s="81">
        <v>8477</v>
      </c>
      <c r="W485" s="81">
        <v>608</v>
      </c>
      <c r="X485" s="81">
        <v>67912</v>
      </c>
      <c r="Y485" s="81">
        <v>80032</v>
      </c>
      <c r="Z485" s="81">
        <v>111784</v>
      </c>
      <c r="AA485" s="81">
        <v>36087</v>
      </c>
      <c r="AB485" s="81">
        <v>195575</v>
      </c>
      <c r="AC485" s="81">
        <v>111315</v>
      </c>
      <c r="AD485" s="81">
        <v>21.692769727999998</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2279</v>
      </c>
      <c r="B486" s="80">
        <v>377</v>
      </c>
      <c r="C486" s="80">
        <v>3</v>
      </c>
      <c r="D486" s="80">
        <v>23</v>
      </c>
      <c r="E486" s="80">
        <v>2006</v>
      </c>
      <c r="F486" s="80" t="s">
        <v>566</v>
      </c>
      <c r="G486" s="80" t="s">
        <v>2276</v>
      </c>
      <c r="H486" s="80" t="s">
        <v>2277</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2280</v>
      </c>
      <c r="B487" s="80">
        <v>378</v>
      </c>
      <c r="C487" s="80">
        <v>4</v>
      </c>
      <c r="D487" s="80">
        <v>23</v>
      </c>
      <c r="E487" s="80">
        <v>2007</v>
      </c>
      <c r="F487" s="80" t="s">
        <v>567</v>
      </c>
      <c r="G487" s="80" t="s">
        <v>2276</v>
      </c>
      <c r="H487" s="80" t="s">
        <v>2277</v>
      </c>
      <c r="I487" s="177"/>
      <c r="J487" s="81">
        <v>608.19403946358761</v>
      </c>
      <c r="K487" s="81">
        <v>34.282543896703125</v>
      </c>
      <c r="L487" s="81">
        <v>74.387811675014461</v>
      </c>
      <c r="M487" s="81">
        <v>503.27593881546909</v>
      </c>
      <c r="N487" s="81">
        <v>360.29368054850903</v>
      </c>
      <c r="O487" s="81">
        <v>229.10064222910881</v>
      </c>
      <c r="P487" s="81">
        <v>177.47645651802745</v>
      </c>
      <c r="Q487" s="81">
        <v>12.132491385681888</v>
      </c>
      <c r="R487" s="81">
        <v>8.7662114570924404E-2</v>
      </c>
      <c r="S487" s="81">
        <v>20.6823435429</v>
      </c>
      <c r="T487" s="82"/>
      <c r="U487" s="81">
        <v>16840266</v>
      </c>
      <c r="V487" s="81">
        <v>8736</v>
      </c>
      <c r="W487" s="81">
        <v>706</v>
      </c>
      <c r="X487" s="81">
        <v>81215</v>
      </c>
      <c r="Y487" s="81">
        <v>81725</v>
      </c>
      <c r="Z487" s="81">
        <v>113357</v>
      </c>
      <c r="AA487" s="81">
        <v>34755</v>
      </c>
      <c r="AB487" s="81">
        <v>195042</v>
      </c>
      <c r="AC487" s="81">
        <v>15946</v>
      </c>
      <c r="AD487" s="81">
        <v>20.6823435429</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2281</v>
      </c>
      <c r="B488" s="80">
        <v>379</v>
      </c>
      <c r="C488" s="80">
        <v>5</v>
      </c>
      <c r="D488" s="80">
        <v>23</v>
      </c>
      <c r="E488" s="80">
        <v>2008</v>
      </c>
      <c r="F488" s="80" t="s">
        <v>84</v>
      </c>
      <c r="G488" s="80" t="s">
        <v>2276</v>
      </c>
      <c r="H488" s="80" t="s">
        <v>2277</v>
      </c>
      <c r="I488" s="177"/>
      <c r="J488" s="81">
        <v>637.69551214425098</v>
      </c>
      <c r="K488" s="81">
        <v>27.285405197830379</v>
      </c>
      <c r="L488" s="81">
        <v>60.336470285729234</v>
      </c>
      <c r="M488" s="81">
        <v>519.22605712740551</v>
      </c>
      <c r="N488" s="81">
        <v>372.07803058559125</v>
      </c>
      <c r="O488" s="81">
        <v>222.3026719676005</v>
      </c>
      <c r="P488" s="81">
        <v>173.47418788745586</v>
      </c>
      <c r="Q488" s="81">
        <v>11.939411237816461</v>
      </c>
      <c r="R488" s="81">
        <v>0.13235479659633426</v>
      </c>
      <c r="S488" s="81">
        <v>24.207296677350001</v>
      </c>
      <c r="T488" s="82"/>
      <c r="U488" s="81">
        <v>19620163</v>
      </c>
      <c r="V488" s="81">
        <v>8736</v>
      </c>
      <c r="W488" s="81">
        <v>706</v>
      </c>
      <c r="X488" s="81">
        <v>81215</v>
      </c>
      <c r="Y488" s="81">
        <v>82517</v>
      </c>
      <c r="Z488" s="81">
        <v>113854</v>
      </c>
      <c r="AA488" s="81">
        <v>34010</v>
      </c>
      <c r="AB488" s="81">
        <v>195092</v>
      </c>
      <c r="AC488" s="81">
        <v>25000</v>
      </c>
      <c r="AD488" s="81">
        <v>24.207296677350001</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2282</v>
      </c>
      <c r="B489" s="80">
        <v>380</v>
      </c>
      <c r="C489" s="80">
        <v>6</v>
      </c>
      <c r="D489" s="80">
        <v>23</v>
      </c>
      <c r="E489" s="80">
        <v>2009</v>
      </c>
      <c r="F489" s="80" t="s">
        <v>85</v>
      </c>
      <c r="G489" s="80" t="s">
        <v>2276</v>
      </c>
      <c r="H489" s="80" t="s">
        <v>2277</v>
      </c>
      <c r="I489" s="177"/>
      <c r="J489" s="81">
        <v>776.43947239460181</v>
      </c>
      <c r="K489" s="81">
        <v>20.982835452435946</v>
      </c>
      <c r="L489" s="81">
        <v>57.909995447408292</v>
      </c>
      <c r="M489" s="81">
        <v>488.11232929081899</v>
      </c>
      <c r="N489" s="81">
        <v>327.61654724985709</v>
      </c>
      <c r="O489" s="81">
        <v>228.1136073851591</v>
      </c>
      <c r="P489" s="81">
        <v>165.74772146272252</v>
      </c>
      <c r="Q489" s="81">
        <v>11.366636689601041</v>
      </c>
      <c r="R489" s="81">
        <v>0.13097367754723338</v>
      </c>
      <c r="S489" s="81">
        <v>24.849211005130002</v>
      </c>
      <c r="T489" s="82"/>
      <c r="U489" s="81">
        <v>18421572</v>
      </c>
      <c r="V489" s="81">
        <v>6882</v>
      </c>
      <c r="W489" s="81">
        <v>1011</v>
      </c>
      <c r="X489" s="81">
        <v>83516</v>
      </c>
      <c r="Y489" s="81">
        <v>83181</v>
      </c>
      <c r="Z489" s="81">
        <v>115317</v>
      </c>
      <c r="AA489" s="81">
        <v>33360</v>
      </c>
      <c r="AB489" s="81">
        <v>194974</v>
      </c>
      <c r="AC489" s="81">
        <v>24135</v>
      </c>
      <c r="AD489" s="81">
        <v>24.849211005130002</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75.515000000000001</v>
      </c>
      <c r="BJ489" s="81">
        <v>0</v>
      </c>
      <c r="BK489" s="81">
        <v>43.27</v>
      </c>
      <c r="BL489" s="81">
        <v>0</v>
      </c>
      <c r="BM489" s="82"/>
      <c r="BN489" s="81">
        <v>0</v>
      </c>
      <c r="BO489" s="81">
        <v>0</v>
      </c>
      <c r="BP489" s="81">
        <v>5</v>
      </c>
      <c r="BQ489" s="81">
        <v>0</v>
      </c>
      <c r="BR489" s="81">
        <v>8</v>
      </c>
      <c r="BS489" s="81">
        <v>0</v>
      </c>
      <c r="BT489"/>
      <c r="BU489" s="80"/>
      <c r="BV489" s="80"/>
      <c r="BW489" s="80"/>
      <c r="BX489" s="80"/>
      <c r="BY489" s="80"/>
      <c r="BZ489" s="80"/>
      <c r="CA489" s="80"/>
      <c r="CB489" s="80"/>
      <c r="CC489" s="80"/>
    </row>
    <row r="490" spans="1:81">
      <c r="A490" s="80" t="s">
        <v>2283</v>
      </c>
      <c r="B490" s="80">
        <v>381</v>
      </c>
      <c r="C490" s="80">
        <v>7</v>
      </c>
      <c r="D490" s="80">
        <v>23</v>
      </c>
      <c r="E490" s="80">
        <v>2010</v>
      </c>
      <c r="F490" s="80" t="s">
        <v>86</v>
      </c>
      <c r="G490" s="80" t="s">
        <v>2276</v>
      </c>
      <c r="H490" s="80" t="s">
        <v>2277</v>
      </c>
      <c r="I490" s="177"/>
      <c r="J490" s="81">
        <v>688.9097989798862</v>
      </c>
      <c r="K490" s="81">
        <v>26.089239202457851</v>
      </c>
      <c r="L490" s="81">
        <v>53.644832361528309</v>
      </c>
      <c r="M490" s="81">
        <v>558.24909015187006</v>
      </c>
      <c r="N490" s="81">
        <v>400.62017887057641</v>
      </c>
      <c r="O490" s="81">
        <v>228.61204847507088</v>
      </c>
      <c r="P490" s="81">
        <v>166.15600183259531</v>
      </c>
      <c r="Q490" s="81">
        <v>11.830342282634483</v>
      </c>
      <c r="R490" s="81">
        <v>0.11857166606274792</v>
      </c>
      <c r="S490" s="81">
        <v>19.170294984960005</v>
      </c>
      <c r="T490" s="82"/>
      <c r="U490" s="81">
        <v>17392336</v>
      </c>
      <c r="V490" s="81">
        <v>6882</v>
      </c>
      <c r="W490" s="81">
        <v>1011</v>
      </c>
      <c r="X490" s="81">
        <v>83516</v>
      </c>
      <c r="Y490" s="81">
        <v>83685</v>
      </c>
      <c r="Z490" s="81">
        <v>116106</v>
      </c>
      <c r="AA490" s="81">
        <v>32607</v>
      </c>
      <c r="AB490" s="81">
        <v>194446</v>
      </c>
      <c r="AC490" s="81">
        <v>20706</v>
      </c>
      <c r="AD490" s="81">
        <v>19.170294984960005</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75.662999999999997</v>
      </c>
      <c r="BJ490" s="81">
        <v>0</v>
      </c>
      <c r="BK490" s="81">
        <v>55.405000000000001</v>
      </c>
      <c r="BL490" s="81">
        <v>0</v>
      </c>
      <c r="BM490" s="82"/>
      <c r="BN490" s="81">
        <v>0</v>
      </c>
      <c r="BO490" s="81">
        <v>0</v>
      </c>
      <c r="BP490" s="81">
        <v>5</v>
      </c>
      <c r="BQ490" s="81">
        <v>0</v>
      </c>
      <c r="BR490" s="81">
        <v>9</v>
      </c>
      <c r="BS490" s="81">
        <v>0</v>
      </c>
      <c r="BT490"/>
      <c r="BU490" s="80">
        <v>131.06800000000001</v>
      </c>
      <c r="BV490" s="80">
        <v>0</v>
      </c>
      <c r="BW490" s="80">
        <v>0</v>
      </c>
      <c r="BX490" s="80">
        <v>0</v>
      </c>
      <c r="BY490" s="80">
        <v>0</v>
      </c>
      <c r="BZ490" s="80">
        <v>0</v>
      </c>
      <c r="CA490" s="80">
        <v>0</v>
      </c>
      <c r="CB490" s="80">
        <v>0</v>
      </c>
      <c r="CC490" s="80">
        <v>0</v>
      </c>
    </row>
    <row r="491" spans="1:81">
      <c r="A491" s="80" t="s">
        <v>2284</v>
      </c>
      <c r="B491" s="80">
        <v>382</v>
      </c>
      <c r="C491" s="80">
        <v>8</v>
      </c>
      <c r="D491" s="80">
        <v>23</v>
      </c>
      <c r="E491" s="80">
        <v>2011</v>
      </c>
      <c r="F491" s="80" t="s">
        <v>87</v>
      </c>
      <c r="G491" s="80" t="s">
        <v>2276</v>
      </c>
      <c r="H491" s="80" t="s">
        <v>2277</v>
      </c>
      <c r="I491" s="177"/>
      <c r="J491" s="81">
        <v>578.61115455407344</v>
      </c>
      <c r="K491" s="81">
        <v>34.663073836331826</v>
      </c>
      <c r="L491" s="81">
        <v>52.444405575492162</v>
      </c>
      <c r="M491" s="81">
        <v>511.61144993133843</v>
      </c>
      <c r="N491" s="81">
        <v>382.81594290794192</v>
      </c>
      <c r="O491" s="81">
        <v>227.57447672064575</v>
      </c>
      <c r="P491" s="81">
        <v>160.29538326226952</v>
      </c>
      <c r="Q491" s="81">
        <v>13.616207360854778</v>
      </c>
      <c r="R491" s="81">
        <v>3.5184173041257177E-2</v>
      </c>
      <c r="S491" s="81">
        <v>15.183950688399996</v>
      </c>
      <c r="T491" s="82"/>
      <c r="U491" s="81">
        <v>15383059</v>
      </c>
      <c r="V491" s="81">
        <v>6882</v>
      </c>
      <c r="W491" s="81">
        <v>1011</v>
      </c>
      <c r="X491" s="81">
        <v>83516</v>
      </c>
      <c r="Y491" s="81">
        <v>84160</v>
      </c>
      <c r="Z491" s="81">
        <v>118090</v>
      </c>
      <c r="AA491" s="81">
        <v>32393</v>
      </c>
      <c r="AB491" s="81">
        <v>194023</v>
      </c>
      <c r="AC491" s="81">
        <v>6134</v>
      </c>
      <c r="AD491" s="81">
        <v>15.183950688399996</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68.415999999999997</v>
      </c>
      <c r="BJ491" s="81">
        <v>0</v>
      </c>
      <c r="BK491" s="81">
        <v>68.722000000000008</v>
      </c>
      <c r="BL491" s="81">
        <v>0</v>
      </c>
      <c r="BM491" s="82"/>
      <c r="BN491" s="81">
        <v>0</v>
      </c>
      <c r="BO491" s="81">
        <v>0</v>
      </c>
      <c r="BP491" s="81">
        <v>4</v>
      </c>
      <c r="BQ491" s="81">
        <v>0</v>
      </c>
      <c r="BR491" s="81">
        <v>9</v>
      </c>
      <c r="BS491" s="81">
        <v>0</v>
      </c>
      <c r="BT491"/>
      <c r="BU491" s="80">
        <v>112.738</v>
      </c>
      <c r="BV491" s="80">
        <v>24.4</v>
      </c>
      <c r="BW491" s="80">
        <v>0</v>
      </c>
      <c r="BX491" s="80">
        <v>0</v>
      </c>
      <c r="BY491" s="80">
        <v>0</v>
      </c>
      <c r="BZ491" s="80">
        <v>0</v>
      </c>
      <c r="CA491" s="80">
        <v>0</v>
      </c>
      <c r="CB491" s="80">
        <v>0</v>
      </c>
      <c r="CC491" s="80">
        <v>0</v>
      </c>
    </row>
    <row r="492" spans="1:81">
      <c r="A492" s="80" t="s">
        <v>2285</v>
      </c>
      <c r="B492" s="80">
        <v>383</v>
      </c>
      <c r="C492" s="80">
        <v>9</v>
      </c>
      <c r="D492" s="80">
        <v>23</v>
      </c>
      <c r="E492" s="80">
        <v>2012</v>
      </c>
      <c r="F492" s="80" t="s">
        <v>88</v>
      </c>
      <c r="G492" s="80" t="s">
        <v>2276</v>
      </c>
      <c r="H492" s="80" t="s">
        <v>2277</v>
      </c>
      <c r="I492" s="177"/>
      <c r="J492" s="81">
        <v>588.00075985449951</v>
      </c>
      <c r="K492" s="81">
        <v>33.4894028637814</v>
      </c>
      <c r="L492" s="81">
        <v>51.316704933966932</v>
      </c>
      <c r="M492" s="81">
        <v>514.59956730673707</v>
      </c>
      <c r="N492" s="81">
        <v>413.00431056874936</v>
      </c>
      <c r="O492" s="81">
        <v>227.91931153358559</v>
      </c>
      <c r="P492" s="81">
        <v>158.48022028858327</v>
      </c>
      <c r="Q492" s="81">
        <v>14.840728281984982</v>
      </c>
      <c r="R492" s="81">
        <v>0</v>
      </c>
      <c r="S492" s="81">
        <v>21.017924746550001</v>
      </c>
      <c r="T492" s="82"/>
      <c r="U492" s="81">
        <v>15717530</v>
      </c>
      <c r="V492" s="81">
        <v>6882</v>
      </c>
      <c r="W492" s="81">
        <v>1011</v>
      </c>
      <c r="X492" s="81">
        <v>83516</v>
      </c>
      <c r="Y492" s="81">
        <v>85249</v>
      </c>
      <c r="Z492" s="81">
        <v>119207</v>
      </c>
      <c r="AA492" s="81">
        <v>31845</v>
      </c>
      <c r="AB492" s="81">
        <v>194640</v>
      </c>
      <c r="AC492" s="81">
        <v>0</v>
      </c>
      <c r="AD492" s="81">
        <v>21.017924746550001</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59.039000000000001</v>
      </c>
      <c r="BJ492" s="81">
        <v>0</v>
      </c>
      <c r="BK492" s="81">
        <v>67.58</v>
      </c>
      <c r="BL492" s="81">
        <v>0</v>
      </c>
      <c r="BM492" s="82"/>
      <c r="BN492" s="81">
        <v>0</v>
      </c>
      <c r="BO492" s="81">
        <v>0</v>
      </c>
      <c r="BP492" s="81">
        <v>3</v>
      </c>
      <c r="BQ492" s="81">
        <v>0</v>
      </c>
      <c r="BR492" s="81">
        <v>8</v>
      </c>
      <c r="BS492" s="81">
        <v>0</v>
      </c>
      <c r="BT492"/>
      <c r="BU492" s="80">
        <v>92.718999999999994</v>
      </c>
      <c r="BV492" s="80">
        <v>33.9</v>
      </c>
      <c r="BW492" s="80">
        <v>0</v>
      </c>
      <c r="BX492" s="80">
        <v>0</v>
      </c>
      <c r="BY492" s="80">
        <v>0</v>
      </c>
      <c r="BZ492" s="80">
        <v>0</v>
      </c>
      <c r="CA492" s="80">
        <v>0</v>
      </c>
      <c r="CB492" s="80">
        <v>0</v>
      </c>
      <c r="CC492" s="80">
        <v>0</v>
      </c>
    </row>
    <row r="493" spans="1:81">
      <c r="A493" s="80" t="s">
        <v>2286</v>
      </c>
      <c r="B493" s="80">
        <v>384</v>
      </c>
      <c r="C493" s="80">
        <v>10</v>
      </c>
      <c r="D493" s="80">
        <v>23</v>
      </c>
      <c r="E493" s="80">
        <v>2013</v>
      </c>
      <c r="F493" s="80" t="s">
        <v>89</v>
      </c>
      <c r="G493" s="80" t="s">
        <v>2276</v>
      </c>
      <c r="H493" s="80" t="s">
        <v>2277</v>
      </c>
      <c r="I493" s="177"/>
      <c r="J493" s="81">
        <v>578.07776830646742</v>
      </c>
      <c r="K493" s="81">
        <v>22.126644179157921</v>
      </c>
      <c r="L493" s="81">
        <v>50.737648389004697</v>
      </c>
      <c r="M493" s="81">
        <v>497.57409586571663</v>
      </c>
      <c r="N493" s="81">
        <v>429.72601350999139</v>
      </c>
      <c r="O493" s="81">
        <v>221.26568627192881</v>
      </c>
      <c r="P493" s="81">
        <v>157.67865487966665</v>
      </c>
      <c r="Q493" s="81">
        <v>15.116332808852173</v>
      </c>
      <c r="R493" s="81">
        <v>0</v>
      </c>
      <c r="S493" s="81">
        <v>17.66158370466</v>
      </c>
      <c r="T493" s="82"/>
      <c r="U493" s="81">
        <v>17285651</v>
      </c>
      <c r="V493" s="81">
        <v>6882</v>
      </c>
      <c r="W493" s="81">
        <v>1011</v>
      </c>
      <c r="X493" s="81">
        <v>83516</v>
      </c>
      <c r="Y493" s="81">
        <v>86193</v>
      </c>
      <c r="Z493" s="81">
        <v>120894</v>
      </c>
      <c r="AA493" s="81">
        <v>31565</v>
      </c>
      <c r="AB493" s="81">
        <v>195412</v>
      </c>
      <c r="AC493" s="81">
        <v>0</v>
      </c>
      <c r="AD493" s="81">
        <v>17.66158370466</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62.027999999999999</v>
      </c>
      <c r="BJ493" s="81">
        <v>0</v>
      </c>
      <c r="BK493" s="81">
        <v>74.74799999999999</v>
      </c>
      <c r="BL493" s="81">
        <v>0</v>
      </c>
      <c r="BM493" s="82"/>
      <c r="BN493" s="81">
        <v>0</v>
      </c>
      <c r="BO493" s="81">
        <v>0</v>
      </c>
      <c r="BP493" s="81">
        <v>3</v>
      </c>
      <c r="BQ493" s="81">
        <v>0</v>
      </c>
      <c r="BR493" s="81">
        <v>9</v>
      </c>
      <c r="BS493" s="81">
        <v>0</v>
      </c>
      <c r="BT493"/>
      <c r="BU493" s="80">
        <v>104.07599999999999</v>
      </c>
      <c r="BV493" s="80">
        <v>32.700000000000003</v>
      </c>
      <c r="BW493" s="80">
        <v>0</v>
      </c>
      <c r="BX493" s="80">
        <v>0</v>
      </c>
      <c r="BY493" s="80">
        <v>0</v>
      </c>
      <c r="BZ493" s="80">
        <v>0</v>
      </c>
      <c r="CA493" s="80">
        <v>0</v>
      </c>
      <c r="CB493" s="80">
        <v>0</v>
      </c>
      <c r="CC493" s="80">
        <v>0</v>
      </c>
    </row>
    <row r="494" spans="1:81">
      <c r="A494" s="80" t="s">
        <v>2287</v>
      </c>
      <c r="B494" s="80">
        <v>385</v>
      </c>
      <c r="C494" s="80">
        <v>11</v>
      </c>
      <c r="D494" s="80">
        <v>23</v>
      </c>
      <c r="E494" s="80">
        <v>2014</v>
      </c>
      <c r="F494" s="80" t="s">
        <v>90</v>
      </c>
      <c r="G494" s="80" t="s">
        <v>2276</v>
      </c>
      <c r="H494" s="80" t="s">
        <v>2277</v>
      </c>
      <c r="I494" s="177"/>
      <c r="J494" s="81">
        <v>615.81180923059878</v>
      </c>
      <c r="K494" s="81">
        <v>20.2939311202651</v>
      </c>
      <c r="L494" s="81">
        <v>41.921555281562163</v>
      </c>
      <c r="M494" s="81">
        <v>494.97652384769106</v>
      </c>
      <c r="N494" s="81">
        <v>412.93890112074206</v>
      </c>
      <c r="O494" s="81">
        <v>212.6221311038764</v>
      </c>
      <c r="P494" s="81">
        <v>157.41414442556578</v>
      </c>
      <c r="Q494" s="81">
        <v>14.46358271013319</v>
      </c>
      <c r="R494" s="81">
        <v>0</v>
      </c>
      <c r="S494" s="81">
        <v>24.595879342199996</v>
      </c>
      <c r="T494" s="82"/>
      <c r="U494" s="81">
        <v>17896205</v>
      </c>
      <c r="V494" s="81">
        <v>6347</v>
      </c>
      <c r="W494" s="81">
        <v>1002</v>
      </c>
      <c r="X494" s="81">
        <v>83812</v>
      </c>
      <c r="Y494" s="81">
        <v>86705</v>
      </c>
      <c r="Z494" s="81">
        <v>122353</v>
      </c>
      <c r="AA494" s="81">
        <v>31349</v>
      </c>
      <c r="AB494" s="81">
        <v>194875</v>
      </c>
      <c r="AC494" s="81">
        <v>0</v>
      </c>
      <c r="AD494" s="81">
        <v>24.595879342199996</v>
      </c>
      <c r="AE494" s="82"/>
      <c r="AF494" s="81">
        <v>190265245.77557182</v>
      </c>
      <c r="AG494" s="81">
        <v>14830538.280353263</v>
      </c>
      <c r="AH494" s="81">
        <v>7566215.6198548619</v>
      </c>
      <c r="AI494" s="81">
        <v>502487326.50328177</v>
      </c>
      <c r="AJ494" s="81">
        <v>475252489.67023021</v>
      </c>
      <c r="AK494" s="81">
        <v>0</v>
      </c>
      <c r="AL494" s="81">
        <v>0</v>
      </c>
      <c r="AM494" s="81">
        <v>26753425.440983202</v>
      </c>
      <c r="AN494" s="81">
        <v>0</v>
      </c>
      <c r="AO494" s="81">
        <v>0</v>
      </c>
      <c r="AP494" s="82"/>
      <c r="AQ494" s="81">
        <v>5070</v>
      </c>
      <c r="AR494" s="81">
        <v>730</v>
      </c>
      <c r="AS494" s="81">
        <v>0</v>
      </c>
      <c r="AT494" s="81">
        <v>0</v>
      </c>
      <c r="AU494" s="81">
        <v>0</v>
      </c>
      <c r="AV494" s="81">
        <v>1</v>
      </c>
      <c r="AW494" s="81" t="s">
        <v>564</v>
      </c>
      <c r="AX494" s="82"/>
      <c r="AY494" s="81">
        <v>21522.735000000001</v>
      </c>
      <c r="AZ494" s="81">
        <v>30949.185000000001</v>
      </c>
      <c r="BA494" s="81">
        <v>0</v>
      </c>
      <c r="BB494" s="81">
        <v>0</v>
      </c>
      <c r="BC494" s="81">
        <v>0</v>
      </c>
      <c r="BD494" s="81">
        <v>893</v>
      </c>
      <c r="BE494" s="81" t="s">
        <v>564</v>
      </c>
      <c r="BF494" s="82"/>
      <c r="BG494" s="81">
        <v>0</v>
      </c>
      <c r="BH494" s="81">
        <v>0</v>
      </c>
      <c r="BI494" s="81">
        <v>71.186000000000007</v>
      </c>
      <c r="BJ494" s="81">
        <v>0</v>
      </c>
      <c r="BK494" s="81">
        <v>73.611000000000004</v>
      </c>
      <c r="BL494" s="81">
        <v>0</v>
      </c>
      <c r="BM494" s="82"/>
      <c r="BN494" s="81">
        <v>0</v>
      </c>
      <c r="BO494" s="81">
        <v>0</v>
      </c>
      <c r="BP494" s="81">
        <v>4</v>
      </c>
      <c r="BQ494" s="81">
        <v>0</v>
      </c>
      <c r="BR494" s="81">
        <v>9</v>
      </c>
      <c r="BS494" s="81">
        <v>0</v>
      </c>
      <c r="BT494"/>
      <c r="BU494" s="80">
        <v>107.797</v>
      </c>
      <c r="BV494" s="80">
        <v>37</v>
      </c>
      <c r="BW494" s="80">
        <v>0</v>
      </c>
      <c r="BX494" s="80">
        <v>0</v>
      </c>
      <c r="BY494" s="80">
        <v>0</v>
      </c>
      <c r="BZ494" s="80">
        <v>0</v>
      </c>
      <c r="CA494" s="80">
        <v>0</v>
      </c>
      <c r="CB494" s="80">
        <v>0</v>
      </c>
      <c r="CC494" s="80">
        <v>0</v>
      </c>
    </row>
    <row r="495" spans="1:81">
      <c r="A495" s="80" t="s">
        <v>2288</v>
      </c>
      <c r="B495" s="80">
        <v>386</v>
      </c>
      <c r="C495" s="80">
        <v>12</v>
      </c>
      <c r="D495" s="80">
        <v>23</v>
      </c>
      <c r="E495" s="80">
        <v>2015</v>
      </c>
      <c r="F495" s="80" t="s">
        <v>91</v>
      </c>
      <c r="G495" s="80" t="s">
        <v>2276</v>
      </c>
      <c r="H495" s="80" t="s">
        <v>2277</v>
      </c>
      <c r="I495" s="177"/>
      <c r="J495" s="81">
        <v>665.72575420001954</v>
      </c>
      <c r="K495" s="81">
        <v>19.155013610826856</v>
      </c>
      <c r="L495" s="81">
        <v>42.008189927714952</v>
      </c>
      <c r="M495" s="81">
        <v>500.03499670621659</v>
      </c>
      <c r="N495" s="81">
        <v>368.9235500746434</v>
      </c>
      <c r="O495" s="81">
        <v>212.2127593473021</v>
      </c>
      <c r="P495" s="81">
        <v>156.28167654631915</v>
      </c>
      <c r="Q495" s="81">
        <v>14.104345699330867</v>
      </c>
      <c r="R495" s="81">
        <v>0</v>
      </c>
      <c r="S495" s="81">
        <v>30.118959808959996</v>
      </c>
      <c r="T495" s="82"/>
      <c r="U495" s="81">
        <v>18973948</v>
      </c>
      <c r="V495" s="81">
        <v>6347</v>
      </c>
      <c r="W495" s="81">
        <v>1002</v>
      </c>
      <c r="X495" s="81">
        <v>83812</v>
      </c>
      <c r="Y495" s="81">
        <v>87049</v>
      </c>
      <c r="Z495" s="81">
        <v>123294</v>
      </c>
      <c r="AA495" s="81">
        <v>31099</v>
      </c>
      <c r="AB495" s="81">
        <v>194121</v>
      </c>
      <c r="AC495" s="81">
        <v>0</v>
      </c>
      <c r="AD495" s="81">
        <v>30.118959808959996</v>
      </c>
      <c r="AE495" s="82"/>
      <c r="AF495" s="81">
        <v>194471897.43634787</v>
      </c>
      <c r="AG495" s="81">
        <v>12637294.66006594</v>
      </c>
      <c r="AH495" s="81">
        <v>6224071.0360955857</v>
      </c>
      <c r="AI495" s="81">
        <v>516719955.58467603</v>
      </c>
      <c r="AJ495" s="81">
        <v>426925577.62009555</v>
      </c>
      <c r="AK495" s="81">
        <v>0</v>
      </c>
      <c r="AL495" s="81">
        <v>0</v>
      </c>
      <c r="AM495" s="81">
        <v>26603468.743031669</v>
      </c>
      <c r="AN495" s="81">
        <v>0</v>
      </c>
      <c r="AO495" s="81">
        <v>0</v>
      </c>
      <c r="AP495" s="82"/>
      <c r="AQ495" s="81">
        <v>5532</v>
      </c>
      <c r="AR495" s="81">
        <v>1116</v>
      </c>
      <c r="AS495" s="81">
        <v>0</v>
      </c>
      <c r="AT495" s="81">
        <v>1</v>
      </c>
      <c r="AU495" s="81">
        <v>0</v>
      </c>
      <c r="AV495" s="81">
        <v>1</v>
      </c>
      <c r="AW495" s="81" t="s">
        <v>564</v>
      </c>
      <c r="AX495" s="82"/>
      <c r="AY495" s="81">
        <v>23773.109</v>
      </c>
      <c r="AZ495" s="81">
        <v>52331.185000000005</v>
      </c>
      <c r="BA495" s="81">
        <v>0</v>
      </c>
      <c r="BB495" s="81">
        <v>3.7</v>
      </c>
      <c r="BC495" s="81">
        <v>0</v>
      </c>
      <c r="BD495" s="81">
        <v>893</v>
      </c>
      <c r="BE495" s="81" t="s">
        <v>564</v>
      </c>
      <c r="BF495" s="82"/>
      <c r="BG495" s="81">
        <v>0</v>
      </c>
      <c r="BH495" s="81">
        <v>0</v>
      </c>
      <c r="BI495" s="81">
        <v>77.819000000000003</v>
      </c>
      <c r="BJ495" s="81">
        <v>0</v>
      </c>
      <c r="BK495" s="81">
        <v>71.754999999999995</v>
      </c>
      <c r="BL495" s="81">
        <v>0</v>
      </c>
      <c r="BM495" s="82"/>
      <c r="BN495" s="81">
        <v>0</v>
      </c>
      <c r="BO495" s="81">
        <v>0</v>
      </c>
      <c r="BP495" s="81">
        <v>4</v>
      </c>
      <c r="BQ495" s="81">
        <v>0</v>
      </c>
      <c r="BR495" s="81">
        <v>8</v>
      </c>
      <c r="BS495" s="81">
        <v>0</v>
      </c>
      <c r="BT495"/>
      <c r="BU495" s="80">
        <v>109.474</v>
      </c>
      <c r="BV495" s="80">
        <v>40.1</v>
      </c>
      <c r="BW495" s="80">
        <v>0</v>
      </c>
      <c r="BX495" s="80">
        <v>0</v>
      </c>
      <c r="BY495" s="80">
        <v>0</v>
      </c>
      <c r="BZ495" s="80">
        <v>0</v>
      </c>
      <c r="CA495" s="80">
        <v>0</v>
      </c>
      <c r="CB495" s="80">
        <v>0</v>
      </c>
      <c r="CC495" s="80">
        <v>0</v>
      </c>
    </row>
    <row r="496" spans="1:81">
      <c r="A496" s="80" t="s">
        <v>2289</v>
      </c>
      <c r="B496" s="80">
        <v>387</v>
      </c>
      <c r="C496" s="80">
        <v>13</v>
      </c>
      <c r="D496" s="80">
        <v>23</v>
      </c>
      <c r="E496" s="80">
        <v>2016</v>
      </c>
      <c r="F496" s="80" t="s">
        <v>92</v>
      </c>
      <c r="G496" s="80" t="s">
        <v>2276</v>
      </c>
      <c r="H496" s="80" t="s">
        <v>2277</v>
      </c>
      <c r="I496" s="177"/>
      <c r="J496" s="81">
        <v>691.36338476096523</v>
      </c>
      <c r="K496" s="81">
        <v>18.170194567701362</v>
      </c>
      <c r="L496" s="81">
        <v>46.788128489930976</v>
      </c>
      <c r="M496" s="81">
        <v>440.24667876600557</v>
      </c>
      <c r="N496" s="81">
        <v>353.83981871382178</v>
      </c>
      <c r="O496" s="81">
        <v>211.08781411040826</v>
      </c>
      <c r="P496" s="81">
        <v>151.78647322005685</v>
      </c>
      <c r="Q496" s="81">
        <v>13.687921941360308</v>
      </c>
      <c r="R496" s="81">
        <v>0</v>
      </c>
      <c r="S496" s="81">
        <v>31.517428683159999</v>
      </c>
      <c r="T496" s="82"/>
      <c r="U496" s="81">
        <v>17719014</v>
      </c>
      <c r="V496" s="81">
        <v>6347</v>
      </c>
      <c r="W496" s="81">
        <v>1002</v>
      </c>
      <c r="X496" s="81">
        <v>83812</v>
      </c>
      <c r="Y496" s="81">
        <v>87726</v>
      </c>
      <c r="Z496" s="81">
        <v>124148</v>
      </c>
      <c r="AA496" s="81">
        <v>31240</v>
      </c>
      <c r="AB496" s="81">
        <v>193792</v>
      </c>
      <c r="AC496" s="81">
        <v>0</v>
      </c>
      <c r="AD496" s="81">
        <v>31.517428683159999</v>
      </c>
      <c r="AE496" s="82"/>
      <c r="AF496" s="81">
        <v>205923304.55543181</v>
      </c>
      <c r="AG496" s="81">
        <v>11748947.0476515</v>
      </c>
      <c r="AH496" s="81">
        <v>5961479.2637696508</v>
      </c>
      <c r="AI496" s="81">
        <v>515617223.34187162</v>
      </c>
      <c r="AJ496" s="81">
        <v>424555754.79589307</v>
      </c>
      <c r="AK496" s="81">
        <v>0</v>
      </c>
      <c r="AL496" s="81">
        <v>0</v>
      </c>
      <c r="AM496" s="81">
        <v>26579013.92903284</v>
      </c>
      <c r="AN496" s="81">
        <v>0</v>
      </c>
      <c r="AO496" s="81">
        <v>0</v>
      </c>
      <c r="AP496" s="82"/>
      <c r="AQ496" s="81">
        <v>5942</v>
      </c>
      <c r="AR496" s="81">
        <v>1316</v>
      </c>
      <c r="AS496" s="81">
        <v>0</v>
      </c>
      <c r="AT496" s="81">
        <v>1</v>
      </c>
      <c r="AU496" s="81">
        <v>0</v>
      </c>
      <c r="AV496" s="81">
        <v>1</v>
      </c>
      <c r="AW496" s="81" t="s">
        <v>564</v>
      </c>
      <c r="AX496" s="82"/>
      <c r="AY496" s="81">
        <v>25873.362000000001</v>
      </c>
      <c r="AZ496" s="81">
        <v>92393.385000000009</v>
      </c>
      <c r="BA496" s="81">
        <v>0</v>
      </c>
      <c r="BB496" s="81">
        <v>3.7</v>
      </c>
      <c r="BC496" s="81">
        <v>0</v>
      </c>
      <c r="BD496" s="81">
        <v>893</v>
      </c>
      <c r="BE496" s="81" t="s">
        <v>564</v>
      </c>
      <c r="BF496" s="82"/>
      <c r="BG496" s="81">
        <v>0</v>
      </c>
      <c r="BH496" s="81">
        <v>0</v>
      </c>
      <c r="BI496" s="81">
        <v>80.308000000000007</v>
      </c>
      <c r="BJ496" s="81">
        <v>0</v>
      </c>
      <c r="BK496" s="81">
        <v>70.670999999999992</v>
      </c>
      <c r="BL496" s="81">
        <v>0</v>
      </c>
      <c r="BM496" s="82"/>
      <c r="BN496" s="81">
        <v>0</v>
      </c>
      <c r="BO496" s="81">
        <v>0</v>
      </c>
      <c r="BP496" s="81">
        <v>5</v>
      </c>
      <c r="BQ496" s="81">
        <v>0</v>
      </c>
      <c r="BR496" s="81">
        <v>8</v>
      </c>
      <c r="BS496" s="81">
        <v>0</v>
      </c>
      <c r="BT496"/>
      <c r="BU496" s="80">
        <v>110.57899999999999</v>
      </c>
      <c r="BV496" s="80">
        <v>40.4</v>
      </c>
      <c r="BW496" s="80">
        <v>0</v>
      </c>
      <c r="BX496" s="80">
        <v>0</v>
      </c>
      <c r="BY496" s="80">
        <v>0</v>
      </c>
      <c r="BZ496" s="80">
        <v>0</v>
      </c>
      <c r="CA496" s="80">
        <v>0</v>
      </c>
      <c r="CB496" s="80">
        <v>0</v>
      </c>
      <c r="CC496" s="80">
        <v>0</v>
      </c>
    </row>
    <row r="497" spans="1:81">
      <c r="A497" s="80" t="s">
        <v>2290</v>
      </c>
      <c r="B497" s="80">
        <v>388</v>
      </c>
      <c r="C497" s="80">
        <v>14</v>
      </c>
      <c r="D497" s="80">
        <v>23</v>
      </c>
      <c r="E497" s="80">
        <v>2017</v>
      </c>
      <c r="F497" s="80" t="s">
        <v>71</v>
      </c>
      <c r="G497" s="80" t="s">
        <v>2276</v>
      </c>
      <c r="H497" s="80" t="s">
        <v>2277</v>
      </c>
      <c r="I497" s="177"/>
      <c r="J497" s="81">
        <v>643.29595658755238</v>
      </c>
      <c r="K497" s="81">
        <v>20.544417759068192</v>
      </c>
      <c r="L497" s="81">
        <v>42.941343354296379</v>
      </c>
      <c r="M497" s="81">
        <v>427.4190393088133</v>
      </c>
      <c r="N497" s="81">
        <v>359.20047313504222</v>
      </c>
      <c r="O497" s="81">
        <v>209.13193077511625</v>
      </c>
      <c r="P497" s="81">
        <v>149.8014360560924</v>
      </c>
      <c r="Q497" s="81">
        <v>13.191384351296358</v>
      </c>
      <c r="R497" s="81">
        <v>0</v>
      </c>
      <c r="S497" s="81">
        <v>32.590838961199999</v>
      </c>
      <c r="T497" s="82"/>
      <c r="U497" s="81">
        <v>17757835</v>
      </c>
      <c r="V497" s="81">
        <v>6347</v>
      </c>
      <c r="W497" s="81">
        <v>1002</v>
      </c>
      <c r="X497" s="81">
        <v>83812</v>
      </c>
      <c r="Y497" s="81">
        <v>88160</v>
      </c>
      <c r="Z497" s="81">
        <v>125038</v>
      </c>
      <c r="AA497" s="81">
        <v>31028</v>
      </c>
      <c r="AB497" s="81">
        <v>193137</v>
      </c>
      <c r="AC497" s="81">
        <v>0</v>
      </c>
      <c r="AD497" s="81">
        <v>32.590838961199999</v>
      </c>
      <c r="AE497" s="82"/>
      <c r="AF497" s="81">
        <v>191400215.44935739</v>
      </c>
      <c r="AG497" s="81">
        <v>14714346.639570409</v>
      </c>
      <c r="AH497" s="81">
        <v>7204012.1361609017</v>
      </c>
      <c r="AI497" s="81">
        <v>529164502.42463708</v>
      </c>
      <c r="AJ497" s="81">
        <v>447608967.25236028</v>
      </c>
      <c r="AK497" s="81">
        <v>0</v>
      </c>
      <c r="AL497" s="81">
        <v>0</v>
      </c>
      <c r="AM497" s="81">
        <v>26530627.522715852</v>
      </c>
      <c r="AN497" s="81">
        <v>0</v>
      </c>
      <c r="AO497" s="81">
        <v>0</v>
      </c>
      <c r="AP497" s="82"/>
      <c r="AQ497" s="81">
        <v>6256</v>
      </c>
      <c r="AR497" s="81">
        <v>1491</v>
      </c>
      <c r="AS497" s="81">
        <v>0</v>
      </c>
      <c r="AT497" s="81">
        <v>1</v>
      </c>
      <c r="AU497" s="81">
        <v>0</v>
      </c>
      <c r="AV497" s="81">
        <v>0</v>
      </c>
      <c r="AW497" s="81" t="s">
        <v>564</v>
      </c>
      <c r="AX497" s="82"/>
      <c r="AY497" s="81">
        <v>27421.992999999999</v>
      </c>
      <c r="AZ497" s="81">
        <v>103094.6849999999</v>
      </c>
      <c r="BA497" s="81">
        <v>0</v>
      </c>
      <c r="BB497" s="81">
        <v>3.7</v>
      </c>
      <c r="BC497" s="81">
        <v>0</v>
      </c>
      <c r="BD497" s="81">
        <v>0</v>
      </c>
      <c r="BE497" s="81" t="s">
        <v>564</v>
      </c>
      <c r="BF497" s="82"/>
      <c r="BG497" s="81">
        <v>0</v>
      </c>
      <c r="BH497" s="81">
        <v>0</v>
      </c>
      <c r="BI497" s="81">
        <v>80.429000000000002</v>
      </c>
      <c r="BJ497" s="81">
        <v>0</v>
      </c>
      <c r="BK497" s="81">
        <v>66.75</v>
      </c>
      <c r="BL497" s="81">
        <v>0</v>
      </c>
      <c r="BM497" s="82"/>
      <c r="BN497" s="81">
        <v>0</v>
      </c>
      <c r="BO497" s="81">
        <v>0</v>
      </c>
      <c r="BP497" s="81">
        <v>6</v>
      </c>
      <c r="BQ497" s="81">
        <v>0</v>
      </c>
      <c r="BR497" s="81">
        <v>8</v>
      </c>
      <c r="BS497" s="81">
        <v>0</v>
      </c>
      <c r="BT497"/>
      <c r="BU497" s="80">
        <v>108.479</v>
      </c>
      <c r="BV497" s="80">
        <v>38.700000000000003</v>
      </c>
      <c r="BW497" s="80">
        <v>0</v>
      </c>
      <c r="BX497" s="80">
        <v>0</v>
      </c>
      <c r="BY497" s="80">
        <v>0</v>
      </c>
      <c r="BZ497" s="80">
        <v>0</v>
      </c>
      <c r="CA497" s="80">
        <v>0</v>
      </c>
      <c r="CB497" s="80">
        <v>0</v>
      </c>
      <c r="CC497" s="80">
        <v>0</v>
      </c>
    </row>
    <row r="498" spans="1:81">
      <c r="A498" s="80" t="s">
        <v>2291</v>
      </c>
      <c r="B498" s="80">
        <v>389</v>
      </c>
      <c r="C498" s="80">
        <v>15</v>
      </c>
      <c r="D498" s="80">
        <v>23</v>
      </c>
      <c r="E498" s="80">
        <v>2018</v>
      </c>
      <c r="F498" s="80" t="s">
        <v>93</v>
      </c>
      <c r="G498" s="80" t="s">
        <v>2276</v>
      </c>
      <c r="H498" s="80" t="s">
        <v>2277</v>
      </c>
      <c r="I498" s="177"/>
      <c r="J498" s="81">
        <v>598.43791007400011</v>
      </c>
      <c r="K498" s="81">
        <v>17.159968522294065</v>
      </c>
      <c r="L498" s="81">
        <v>39.096402865133633</v>
      </c>
      <c r="M498" s="81">
        <v>379.79538775974015</v>
      </c>
      <c r="N498" s="81">
        <v>330.9675032432873</v>
      </c>
      <c r="O498" s="81">
        <v>206.96208258950475</v>
      </c>
      <c r="P498" s="81">
        <v>148.23857872765996</v>
      </c>
      <c r="Q498" s="81">
        <v>12.184467771138952</v>
      </c>
      <c r="R498" s="81">
        <v>0</v>
      </c>
      <c r="S498" s="81">
        <v>23.294363243840003</v>
      </c>
      <c r="T498" s="82"/>
      <c r="U498" s="81">
        <v>18507564</v>
      </c>
      <c r="V498" s="81">
        <v>6347</v>
      </c>
      <c r="W498" s="81">
        <v>1002</v>
      </c>
      <c r="X498" s="81">
        <v>83812</v>
      </c>
      <c r="Y498" s="81">
        <v>88652</v>
      </c>
      <c r="Z498" s="81">
        <v>126110</v>
      </c>
      <c r="AA498" s="81">
        <v>31013</v>
      </c>
      <c r="AB498" s="81">
        <v>192246</v>
      </c>
      <c r="AC498" s="81">
        <v>0</v>
      </c>
      <c r="AD498" s="81">
        <v>23.294363243839999</v>
      </c>
      <c r="AE498" s="82"/>
      <c r="AF498" s="81">
        <v>186170316.2133922</v>
      </c>
      <c r="AG498" s="81">
        <v>11082940.883837581</v>
      </c>
      <c r="AH498" s="81">
        <v>6699513.3846978834</v>
      </c>
      <c r="AI498" s="81">
        <v>480615211.05778188</v>
      </c>
      <c r="AJ498" s="81">
        <v>450681208.33670169</v>
      </c>
      <c r="AK498" s="81">
        <v>0</v>
      </c>
      <c r="AL498" s="81">
        <v>0</v>
      </c>
      <c r="AM498" s="81">
        <v>26462875.429871649</v>
      </c>
      <c r="AN498" s="81">
        <v>0</v>
      </c>
      <c r="AO498" s="81">
        <v>0</v>
      </c>
      <c r="AP498" s="82"/>
      <c r="AQ498" s="81">
        <v>6647</v>
      </c>
      <c r="AR498" s="81">
        <v>1648</v>
      </c>
      <c r="AS498" s="81">
        <v>0</v>
      </c>
      <c r="AT498" s="81">
        <v>1</v>
      </c>
      <c r="AU498" s="81">
        <v>0</v>
      </c>
      <c r="AV498" s="81">
        <v>0</v>
      </c>
      <c r="AW498" s="81" t="s">
        <v>564</v>
      </c>
      <c r="AX498" s="82"/>
      <c r="AY498" s="81">
        <v>29431.98200000004</v>
      </c>
      <c r="AZ498" s="81">
        <v>109247.285</v>
      </c>
      <c r="BA498" s="81">
        <v>0</v>
      </c>
      <c r="BB498" s="81">
        <v>4</v>
      </c>
      <c r="BC498" s="81">
        <v>0</v>
      </c>
      <c r="BD498" s="81">
        <v>0</v>
      </c>
      <c r="BE498" s="81" t="s">
        <v>564</v>
      </c>
      <c r="BF498" s="82"/>
      <c r="BG498" s="81">
        <v>0</v>
      </c>
      <c r="BH498" s="81">
        <v>0</v>
      </c>
      <c r="BI498" s="81">
        <v>84.248000000000005</v>
      </c>
      <c r="BJ498" s="81">
        <v>0</v>
      </c>
      <c r="BK498" s="81">
        <v>55.231999999999999</v>
      </c>
      <c r="BL498" s="81">
        <v>0</v>
      </c>
      <c r="BM498" s="82"/>
      <c r="BN498" s="81">
        <v>0</v>
      </c>
      <c r="BO498" s="81">
        <v>0</v>
      </c>
      <c r="BP498" s="81">
        <v>6</v>
      </c>
      <c r="BQ498" s="81">
        <v>0</v>
      </c>
      <c r="BR498" s="81">
        <v>8</v>
      </c>
      <c r="BS498" s="81">
        <v>0</v>
      </c>
      <c r="BT498"/>
      <c r="BU498" s="80">
        <v>110.58</v>
      </c>
      <c r="BV498" s="80">
        <v>28.9</v>
      </c>
      <c r="BW498" s="80">
        <v>0</v>
      </c>
      <c r="BX498" s="80">
        <v>0</v>
      </c>
      <c r="BY498" s="80">
        <v>0</v>
      </c>
      <c r="BZ498" s="80">
        <v>0</v>
      </c>
      <c r="CA498" s="80">
        <v>0</v>
      </c>
      <c r="CB498" s="80">
        <v>0</v>
      </c>
      <c r="CC498" s="80">
        <v>0</v>
      </c>
    </row>
    <row r="499" spans="1:81">
      <c r="A499" s="80" t="s">
        <v>2292</v>
      </c>
      <c r="B499" s="80">
        <v>390</v>
      </c>
      <c r="C499" s="80">
        <v>16</v>
      </c>
      <c r="D499" s="80">
        <v>23</v>
      </c>
      <c r="E499" s="80">
        <v>2019</v>
      </c>
      <c r="F499" s="80" t="s">
        <v>73</v>
      </c>
      <c r="G499" s="80" t="s">
        <v>2276</v>
      </c>
      <c r="H499" s="80" t="s">
        <v>2277</v>
      </c>
      <c r="I499" s="177"/>
      <c r="J499" s="81">
        <v>556.69476663532532</v>
      </c>
      <c r="K499" s="81">
        <v>17.341251378355821</v>
      </c>
      <c r="L499" s="81">
        <v>39.121476939471144</v>
      </c>
      <c r="M499" s="81">
        <v>342.5097225700049</v>
      </c>
      <c r="N499" s="81">
        <v>266.94500706376044</v>
      </c>
      <c r="O499" s="81">
        <v>201.36454003819262</v>
      </c>
      <c r="P499" s="81">
        <v>148.30174059967155</v>
      </c>
      <c r="Q499" s="81">
        <v>11.819022824739305</v>
      </c>
      <c r="R499" s="81">
        <v>9.6972847659109376E-3</v>
      </c>
      <c r="S499" s="81">
        <v>28.029552375999998</v>
      </c>
      <c r="T499" s="82"/>
      <c r="U499" s="81">
        <v>18798664</v>
      </c>
      <c r="V499" s="81">
        <v>6347</v>
      </c>
      <c r="W499" s="81">
        <v>1002</v>
      </c>
      <c r="X499" s="81">
        <v>83812</v>
      </c>
      <c r="Y499" s="81">
        <v>89273</v>
      </c>
      <c r="Z499" s="81">
        <v>126068</v>
      </c>
      <c r="AA499" s="81">
        <v>30794</v>
      </c>
      <c r="AB499" s="81">
        <v>191529</v>
      </c>
      <c r="AC499" s="81">
        <v>1710</v>
      </c>
      <c r="AD499" s="81">
        <v>28.029552376000002</v>
      </c>
      <c r="AE499" s="82"/>
      <c r="AF499" s="81">
        <v>184672564.7861757</v>
      </c>
      <c r="AG499" s="81">
        <v>13516628.41648376</v>
      </c>
      <c r="AH499" s="81">
        <v>7279511.0734520461</v>
      </c>
      <c r="AI499" s="81">
        <v>480812477.68063301</v>
      </c>
      <c r="AJ499" s="81">
        <v>390470218.4126423</v>
      </c>
      <c r="AK499" s="81">
        <v>0</v>
      </c>
      <c r="AL499" s="81">
        <v>0</v>
      </c>
      <c r="AM499" s="81">
        <v>26084807.970459953</v>
      </c>
      <c r="AN499" s="81">
        <v>0</v>
      </c>
      <c r="AO499" s="81">
        <v>0</v>
      </c>
      <c r="AP499" s="82"/>
      <c r="AQ499" s="81">
        <v>7082</v>
      </c>
      <c r="AR499" s="81">
        <v>1811</v>
      </c>
      <c r="AS499" s="81">
        <v>0</v>
      </c>
      <c r="AT499" s="81">
        <v>1</v>
      </c>
      <c r="AU499" s="81">
        <v>0</v>
      </c>
      <c r="AV499" s="81">
        <v>1</v>
      </c>
      <c r="AW499" s="81" t="s">
        <v>564</v>
      </c>
      <c r="AX499" s="82"/>
      <c r="AY499" s="81">
        <v>31578.229999999941</v>
      </c>
      <c r="AZ499" s="81">
        <v>123351.285</v>
      </c>
      <c r="BA499" s="81">
        <v>0</v>
      </c>
      <c r="BB499" s="81">
        <v>3.7</v>
      </c>
      <c r="BC499" s="81">
        <v>0</v>
      </c>
      <c r="BD499" s="81">
        <v>300</v>
      </c>
      <c r="BE499" s="81" t="s">
        <v>564</v>
      </c>
      <c r="BF499" s="82"/>
      <c r="BG499" s="81">
        <v>0</v>
      </c>
      <c r="BH499" s="81">
        <v>2.0910000000000002</v>
      </c>
      <c r="BI499" s="81">
        <v>70.180999999999997</v>
      </c>
      <c r="BJ499" s="81">
        <v>0</v>
      </c>
      <c r="BK499" s="81">
        <v>51.664000000000001</v>
      </c>
      <c r="BL499" s="81">
        <v>0</v>
      </c>
      <c r="BM499" s="82"/>
      <c r="BN499" s="81">
        <v>0</v>
      </c>
      <c r="BO499" s="81">
        <v>1</v>
      </c>
      <c r="BP499" s="81">
        <v>6</v>
      </c>
      <c r="BQ499" s="81">
        <v>0</v>
      </c>
      <c r="BR499" s="81">
        <v>6</v>
      </c>
      <c r="BS499" s="81">
        <v>0</v>
      </c>
      <c r="BT499"/>
      <c r="BU499" s="80">
        <v>90.635999999999996</v>
      </c>
      <c r="BV499" s="80">
        <v>33.299999999999997</v>
      </c>
      <c r="BW499" s="80">
        <v>0</v>
      </c>
      <c r="BX499" s="80">
        <v>0</v>
      </c>
      <c r="BY499" s="80">
        <v>0</v>
      </c>
      <c r="BZ499" s="80">
        <v>0</v>
      </c>
      <c r="CA499" s="80">
        <v>0</v>
      </c>
      <c r="CB499" s="80">
        <v>0</v>
      </c>
      <c r="CC499" s="80">
        <v>0</v>
      </c>
    </row>
    <row r="500" spans="1:81">
      <c r="A500" s="80" t="s">
        <v>2293</v>
      </c>
      <c r="B500" s="80">
        <v>391</v>
      </c>
      <c r="C500" s="80">
        <v>17</v>
      </c>
      <c r="D500" s="80">
        <v>23</v>
      </c>
      <c r="E500" s="80">
        <v>2020</v>
      </c>
      <c r="F500" s="80" t="s">
        <v>218</v>
      </c>
      <c r="G500" s="80" t="s">
        <v>2276</v>
      </c>
      <c r="H500" s="80" t="s">
        <v>2277</v>
      </c>
      <c r="I500" s="177"/>
      <c r="J500" s="81">
        <v>675.90614052100398</v>
      </c>
      <c r="K500" s="81">
        <v>18.698963217481701</v>
      </c>
      <c r="L500" s="81">
        <v>52.753528368702732</v>
      </c>
      <c r="M500" s="81">
        <v>323.71939066452586</v>
      </c>
      <c r="N500" s="81">
        <v>291.11723326183738</v>
      </c>
      <c r="O500" s="81">
        <v>176.81987024919621</v>
      </c>
      <c r="P500" s="81">
        <v>137.58303770004753</v>
      </c>
      <c r="Q500" s="81">
        <v>11.242095082325235</v>
      </c>
      <c r="R500" s="81">
        <v>0</v>
      </c>
      <c r="S500" s="81">
        <v>30.36719574</v>
      </c>
      <c r="T500" s="82"/>
      <c r="U500" s="81">
        <v>21473180</v>
      </c>
      <c r="V500" s="81">
        <v>6243</v>
      </c>
      <c r="W500" s="81">
        <v>1423</v>
      </c>
      <c r="X500" s="81">
        <v>86225</v>
      </c>
      <c r="Y500" s="81">
        <v>89739</v>
      </c>
      <c r="Z500" s="81">
        <v>126351</v>
      </c>
      <c r="AA500" s="81">
        <v>31039</v>
      </c>
      <c r="AB500" s="81">
        <v>190663</v>
      </c>
      <c r="AC500" s="81">
        <v>0</v>
      </c>
      <c r="AD500" s="81">
        <v>30.36719574</v>
      </c>
      <c r="AE500" s="82"/>
      <c r="AF500" s="81">
        <v>230146636.94453749</v>
      </c>
      <c r="AG500" s="81">
        <v>14408203.750089264</v>
      </c>
      <c r="AH500" s="81">
        <v>10197296.954577416</v>
      </c>
      <c r="AI500" s="81">
        <v>469662745.68491316</v>
      </c>
      <c r="AJ500" s="81">
        <v>430339770.06928259</v>
      </c>
      <c r="AK500" s="81"/>
      <c r="AL500" s="81"/>
      <c r="AM500" s="81">
        <v>24883639.81011169</v>
      </c>
      <c r="AN500" s="81"/>
      <c r="AO500" s="81"/>
      <c r="AP500" s="82"/>
      <c r="AQ500" s="81">
        <v>7454</v>
      </c>
      <c r="AR500" s="81">
        <v>1969</v>
      </c>
      <c r="AS500" s="81">
        <v>0</v>
      </c>
      <c r="AT500" s="81">
        <v>1</v>
      </c>
      <c r="AU500" s="81">
        <v>0</v>
      </c>
      <c r="AV500" s="81">
        <v>1</v>
      </c>
      <c r="AW500" s="81">
        <v>0</v>
      </c>
      <c r="AX500" s="82"/>
      <c r="AY500" s="81">
        <v>33474.669999999911</v>
      </c>
      <c r="AZ500" s="81">
        <v>133873.57500000001</v>
      </c>
      <c r="BA500" s="81">
        <v>0</v>
      </c>
      <c r="BB500" s="81">
        <v>3.7</v>
      </c>
      <c r="BC500" s="81">
        <v>0</v>
      </c>
      <c r="BD500" s="81">
        <v>300</v>
      </c>
      <c r="BE500" s="81">
        <v>0</v>
      </c>
      <c r="BF500" s="82"/>
      <c r="BG500" s="81">
        <v>0</v>
      </c>
      <c r="BH500" s="81">
        <v>0</v>
      </c>
      <c r="BI500" s="81">
        <v>73.763000000000005</v>
      </c>
      <c r="BJ500" s="81">
        <v>0</v>
      </c>
      <c r="BK500" s="81">
        <v>18.437999999999999</v>
      </c>
      <c r="BL500" s="81">
        <v>0</v>
      </c>
      <c r="BM500" s="82"/>
      <c r="BN500" s="81">
        <v>0</v>
      </c>
      <c r="BO500" s="81">
        <v>0</v>
      </c>
      <c r="BP500" s="81">
        <v>7</v>
      </c>
      <c r="BQ500" s="81">
        <v>0</v>
      </c>
      <c r="BR500" s="81">
        <v>5</v>
      </c>
      <c r="BS500" s="81">
        <v>0</v>
      </c>
      <c r="BT500"/>
      <c r="BU500" s="80">
        <v>92.200999999999993</v>
      </c>
      <c r="BV500" s="80">
        <v>0</v>
      </c>
      <c r="BW500" s="80">
        <v>0</v>
      </c>
      <c r="BX500" s="80">
        <v>0</v>
      </c>
      <c r="BY500" s="80">
        <v>0</v>
      </c>
      <c r="BZ500" s="80">
        <v>0</v>
      </c>
      <c r="CA500" s="80">
        <v>0</v>
      </c>
      <c r="CB500" s="80">
        <v>0</v>
      </c>
      <c r="CC500" s="80">
        <v>0</v>
      </c>
    </row>
    <row r="501" spans="1:81">
      <c r="A501" s="80" t="s">
        <v>2294</v>
      </c>
      <c r="B501" s="80">
        <v>391</v>
      </c>
      <c r="C501" s="80">
        <v>18</v>
      </c>
      <c r="D501" s="80">
        <v>23</v>
      </c>
      <c r="E501" s="80">
        <v>2021</v>
      </c>
      <c r="F501" s="80" t="s">
        <v>75</v>
      </c>
      <c r="G501" s="174" t="s">
        <v>2276</v>
      </c>
      <c r="H501" s="80" t="s">
        <v>2277</v>
      </c>
      <c r="I501" s="177"/>
      <c r="J501" s="81">
        <v>1022.4277563359803</v>
      </c>
      <c r="K501" s="81">
        <v>21.693741980407939</v>
      </c>
      <c r="L501" s="81">
        <v>47.622502656658007</v>
      </c>
      <c r="M501" s="81">
        <v>347.57746493577929</v>
      </c>
      <c r="N501" s="81">
        <v>299.4494708817769</v>
      </c>
      <c r="O501" s="81">
        <v>172.11366202948744</v>
      </c>
      <c r="P501" s="81">
        <v>141.87674173432012</v>
      </c>
      <c r="Q501" s="81">
        <v>11.31214720499262</v>
      </c>
      <c r="R501" s="81">
        <v>0</v>
      </c>
      <c r="S501" s="81">
        <v>29.716140254079988</v>
      </c>
      <c r="T501" s="82"/>
      <c r="U501" s="81">
        <v>34244514</v>
      </c>
      <c r="V501" s="81">
        <v>6243</v>
      </c>
      <c r="W501" s="81">
        <v>1423</v>
      </c>
      <c r="X501" s="81">
        <v>86225</v>
      </c>
      <c r="Y501" s="81">
        <v>90057</v>
      </c>
      <c r="Z501" s="81">
        <v>126639</v>
      </c>
      <c r="AA501" s="81">
        <v>31214</v>
      </c>
      <c r="AB501" s="81">
        <v>189576</v>
      </c>
      <c r="AC501" s="81">
        <v>0</v>
      </c>
      <c r="AD501" s="81">
        <v>29.716140254079988</v>
      </c>
      <c r="AE501" s="82"/>
      <c r="AF501" s="81">
        <v>325528599.10106641</v>
      </c>
      <c r="AG501" s="81">
        <v>16166248.252526212</v>
      </c>
      <c r="AH501" s="81">
        <v>8465780.8995755408</v>
      </c>
      <c r="AI501" s="81">
        <v>512914065.01019347</v>
      </c>
      <c r="AJ501" s="81">
        <v>448001796.78532547</v>
      </c>
      <c r="AK501" s="81">
        <v>0</v>
      </c>
      <c r="AL501" s="81">
        <v>0</v>
      </c>
      <c r="AM501" s="81">
        <v>24884482.795052048</v>
      </c>
      <c r="AN501" s="81">
        <v>0</v>
      </c>
      <c r="AO501" s="81">
        <v>0</v>
      </c>
      <c r="AP501" s="82"/>
      <c r="AQ501" s="81">
        <v>7840</v>
      </c>
      <c r="AR501" s="81">
        <v>2036</v>
      </c>
      <c r="AS501" s="81">
        <v>0</v>
      </c>
      <c r="AT501" s="81">
        <v>1</v>
      </c>
      <c r="AU501" s="81">
        <v>0</v>
      </c>
      <c r="AV501" s="81">
        <v>1</v>
      </c>
      <c r="AW501" s="81"/>
      <c r="AX501" s="82"/>
      <c r="AY501" s="81">
        <v>35492.760999999977</v>
      </c>
      <c r="AZ501" s="81">
        <v>164735.5750000001</v>
      </c>
      <c r="BA501" s="81">
        <v>0</v>
      </c>
      <c r="BB501" s="81">
        <v>3.7</v>
      </c>
      <c r="BC501" s="81">
        <v>0</v>
      </c>
      <c r="BD501" s="81">
        <v>300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2295</v>
      </c>
      <c r="B502" s="80">
        <v>391</v>
      </c>
      <c r="C502" s="80">
        <v>19</v>
      </c>
      <c r="D502" s="80">
        <v>23</v>
      </c>
      <c r="E502" s="80">
        <v>2022</v>
      </c>
      <c r="F502" s="80" t="s">
        <v>568</v>
      </c>
      <c r="G502" s="174" t="s">
        <v>2276</v>
      </c>
      <c r="H502" s="80" t="s">
        <v>2277</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8348</v>
      </c>
      <c r="AR502" s="81">
        <v>2100</v>
      </c>
      <c r="AS502" s="81">
        <v>0</v>
      </c>
      <c r="AT502" s="81">
        <v>1</v>
      </c>
      <c r="AU502" s="81">
        <v>0</v>
      </c>
      <c r="AV502" s="81">
        <v>1</v>
      </c>
      <c r="AW502" s="81"/>
      <c r="AX502" s="82"/>
      <c r="AY502" s="81">
        <v>38183.858000000037</v>
      </c>
      <c r="AZ502" s="81">
        <v>172365.87500000006</v>
      </c>
      <c r="BA502" s="81">
        <v>0</v>
      </c>
      <c r="BB502" s="81">
        <v>3.7</v>
      </c>
      <c r="BC502" s="81">
        <v>0</v>
      </c>
      <c r="BD502" s="81">
        <v>300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2296</v>
      </c>
      <c r="B503" s="80">
        <v>392</v>
      </c>
      <c r="C503" s="80">
        <v>1</v>
      </c>
      <c r="D503" s="80">
        <v>24</v>
      </c>
      <c r="E503" s="80">
        <v>1990</v>
      </c>
      <c r="F503" s="80" t="s">
        <v>562</v>
      </c>
      <c r="G503" s="80" t="s">
        <v>2297</v>
      </c>
      <c r="H503" s="80" t="s">
        <v>2298</v>
      </c>
      <c r="I503" s="177"/>
      <c r="J503" s="81">
        <v>1332.7731419502115</v>
      </c>
      <c r="K503" s="81">
        <v>17.510684483494764</v>
      </c>
      <c r="L503" s="81">
        <v>13.826001411225985</v>
      </c>
      <c r="M503" s="81">
        <v>186.8035382838342</v>
      </c>
      <c r="N503" s="81">
        <v>154.45819867000921</v>
      </c>
      <c r="O503" s="81">
        <v>142.34703484199008</v>
      </c>
      <c r="P503" s="81">
        <v>122.35025831006301</v>
      </c>
      <c r="Q503" s="81">
        <v>11.912405422834707</v>
      </c>
      <c r="R503" s="81">
        <v>0</v>
      </c>
      <c r="S503" s="81">
        <v>17.587613247810793</v>
      </c>
      <c r="T503" s="82"/>
      <c r="U503" s="81">
        <v>109251277</v>
      </c>
      <c r="V503" s="81">
        <v>7331</v>
      </c>
      <c r="W503" s="81">
        <v>126</v>
      </c>
      <c r="X503" s="81">
        <v>63721</v>
      </c>
      <c r="Y503" s="81">
        <v>61360</v>
      </c>
      <c r="Z503" s="81">
        <v>58549</v>
      </c>
      <c r="AA503" s="81">
        <v>29708</v>
      </c>
      <c r="AB503" s="81">
        <v>193417</v>
      </c>
      <c r="AC503" s="81">
        <v>0</v>
      </c>
      <c r="AD503" s="81">
        <v>17.587613247810793</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2299</v>
      </c>
      <c r="B504" s="80">
        <v>393</v>
      </c>
      <c r="C504" s="80">
        <v>2</v>
      </c>
      <c r="D504" s="80">
        <v>24</v>
      </c>
      <c r="E504" s="80">
        <v>2005</v>
      </c>
      <c r="F504" s="80" t="s">
        <v>565</v>
      </c>
      <c r="G504" s="80" t="s">
        <v>2297</v>
      </c>
      <c r="H504" s="80" t="s">
        <v>2298</v>
      </c>
      <c r="I504" s="177"/>
      <c r="J504" s="81">
        <v>1246.2179964819288</v>
      </c>
      <c r="K504" s="81">
        <v>10.820682139395176</v>
      </c>
      <c r="L504" s="81">
        <v>4.0646308200901684</v>
      </c>
      <c r="M504" s="81">
        <v>309.25028022996145</v>
      </c>
      <c r="N504" s="81">
        <v>219.5354961722625</v>
      </c>
      <c r="O504" s="81">
        <v>187.4902614339322</v>
      </c>
      <c r="P504" s="81">
        <v>111.18877882614466</v>
      </c>
      <c r="Q504" s="81">
        <v>11.617233238173498</v>
      </c>
      <c r="R504" s="81">
        <v>0</v>
      </c>
      <c r="S504" s="81">
        <v>14.727756011000002</v>
      </c>
      <c r="T504" s="82"/>
      <c r="U504" s="81">
        <v>83692863</v>
      </c>
      <c r="V504" s="81">
        <v>5477</v>
      </c>
      <c r="W504" s="81">
        <v>45</v>
      </c>
      <c r="X504" s="81">
        <v>58918</v>
      </c>
      <c r="Y504" s="81">
        <v>77277</v>
      </c>
      <c r="Z504" s="81">
        <v>89239</v>
      </c>
      <c r="AA504" s="81">
        <v>22111</v>
      </c>
      <c r="AB504" s="81">
        <v>197187</v>
      </c>
      <c r="AC504" s="81">
        <v>0</v>
      </c>
      <c r="AD504" s="81">
        <v>14.727756011000002</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2300</v>
      </c>
      <c r="B505" s="80">
        <v>394</v>
      </c>
      <c r="C505" s="80">
        <v>3</v>
      </c>
      <c r="D505" s="80">
        <v>24</v>
      </c>
      <c r="E505" s="80">
        <v>2006</v>
      </c>
      <c r="F505" s="80" t="s">
        <v>566</v>
      </c>
      <c r="G505" s="80" t="s">
        <v>2297</v>
      </c>
      <c r="H505" s="80" t="s">
        <v>2298</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2301</v>
      </c>
      <c r="B506" s="80">
        <v>395</v>
      </c>
      <c r="C506" s="80">
        <v>4</v>
      </c>
      <c r="D506" s="80">
        <v>24</v>
      </c>
      <c r="E506" s="80">
        <v>2007</v>
      </c>
      <c r="F506" s="80" t="s">
        <v>567</v>
      </c>
      <c r="G506" s="80" t="s">
        <v>2297</v>
      </c>
      <c r="H506" s="80" t="s">
        <v>2298</v>
      </c>
      <c r="I506" s="177"/>
      <c r="J506" s="81">
        <v>1251.4695539438515</v>
      </c>
      <c r="K506" s="81">
        <v>10.349601799960366</v>
      </c>
      <c r="L506" s="81">
        <v>6.8759619513139505</v>
      </c>
      <c r="M506" s="81">
        <v>302.95844503445392</v>
      </c>
      <c r="N506" s="81">
        <v>240.72658199137715</v>
      </c>
      <c r="O506" s="81">
        <v>180.83180450088906</v>
      </c>
      <c r="P506" s="81">
        <v>108.86039706664678</v>
      </c>
      <c r="Q506" s="81">
        <v>12.271642867053952</v>
      </c>
      <c r="R506" s="81">
        <v>0</v>
      </c>
      <c r="S506" s="81">
        <v>16.793417456000004</v>
      </c>
      <c r="T506" s="82"/>
      <c r="U506" s="81">
        <v>84442023</v>
      </c>
      <c r="V506" s="81">
        <v>4918</v>
      </c>
      <c r="W506" s="81">
        <v>70</v>
      </c>
      <c r="X506" s="81">
        <v>66881</v>
      </c>
      <c r="Y506" s="81">
        <v>79173</v>
      </c>
      <c r="Z506" s="81">
        <v>89474</v>
      </c>
      <c r="AA506" s="81">
        <v>21318</v>
      </c>
      <c r="AB506" s="81">
        <v>197279</v>
      </c>
      <c r="AC506" s="81">
        <v>0</v>
      </c>
      <c r="AD506" s="81">
        <v>16.793417456000004</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2302</v>
      </c>
      <c r="B507" s="80">
        <v>396</v>
      </c>
      <c r="C507" s="80">
        <v>5</v>
      </c>
      <c r="D507" s="80">
        <v>24</v>
      </c>
      <c r="E507" s="80">
        <v>2008</v>
      </c>
      <c r="F507" s="80" t="s">
        <v>84</v>
      </c>
      <c r="G507" s="80" t="s">
        <v>2297</v>
      </c>
      <c r="H507" s="80" t="s">
        <v>2298</v>
      </c>
      <c r="I507" s="177"/>
      <c r="J507" s="81">
        <v>1153.9104650870288</v>
      </c>
      <c r="K507" s="81">
        <v>7.8425859270788676</v>
      </c>
      <c r="L507" s="81">
        <v>3.4362432427191023</v>
      </c>
      <c r="M507" s="81">
        <v>316.88373522178159</v>
      </c>
      <c r="N507" s="81">
        <v>233.37034540469418</v>
      </c>
      <c r="O507" s="81">
        <v>174.41506738034514</v>
      </c>
      <c r="P507" s="81">
        <v>106.49203454026178</v>
      </c>
      <c r="Q507" s="81">
        <v>12.051037988773841</v>
      </c>
      <c r="R507" s="81">
        <v>0</v>
      </c>
      <c r="S507" s="81">
        <v>16.353536176000002</v>
      </c>
      <c r="T507" s="82"/>
      <c r="U507" s="81">
        <v>81692957</v>
      </c>
      <c r="V507" s="81">
        <v>4918</v>
      </c>
      <c r="W507" s="81">
        <v>44</v>
      </c>
      <c r="X507" s="81">
        <v>66881</v>
      </c>
      <c r="Y507" s="81">
        <v>80105</v>
      </c>
      <c r="Z507" s="81">
        <v>89328</v>
      </c>
      <c r="AA507" s="81">
        <v>20878</v>
      </c>
      <c r="AB507" s="81">
        <v>196916</v>
      </c>
      <c r="AC507" s="81">
        <v>0</v>
      </c>
      <c r="AD507" s="81">
        <v>16.353536176000002</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2303</v>
      </c>
      <c r="B508" s="80">
        <v>397</v>
      </c>
      <c r="C508" s="80">
        <v>6</v>
      </c>
      <c r="D508" s="80">
        <v>24</v>
      </c>
      <c r="E508" s="80">
        <v>2009</v>
      </c>
      <c r="F508" s="80" t="s">
        <v>85</v>
      </c>
      <c r="G508" s="80" t="s">
        <v>2297</v>
      </c>
      <c r="H508" s="80" t="s">
        <v>2298</v>
      </c>
      <c r="I508" s="177"/>
      <c r="J508" s="81">
        <v>1125.531370118058</v>
      </c>
      <c r="K508" s="81">
        <v>7.5281448547954382</v>
      </c>
      <c r="L508" s="81">
        <v>10.840132815603269</v>
      </c>
      <c r="M508" s="81">
        <v>293.53508631099947</v>
      </c>
      <c r="N508" s="81">
        <v>201.49763464631937</v>
      </c>
      <c r="O508" s="81">
        <v>177.01815329982338</v>
      </c>
      <c r="P508" s="81">
        <v>101.80864989486352</v>
      </c>
      <c r="Q508" s="81">
        <v>11.489471034205909</v>
      </c>
      <c r="R508" s="81">
        <v>0</v>
      </c>
      <c r="S508" s="81">
        <v>15.077313575</v>
      </c>
      <c r="T508" s="82"/>
      <c r="U508" s="81">
        <v>62968278</v>
      </c>
      <c r="V508" s="81">
        <v>5760</v>
      </c>
      <c r="W508" s="81">
        <v>205</v>
      </c>
      <c r="X508" s="81">
        <v>72328</v>
      </c>
      <c r="Y508" s="81">
        <v>80982</v>
      </c>
      <c r="Z508" s="81">
        <v>89487</v>
      </c>
      <c r="AA508" s="81">
        <v>20491</v>
      </c>
      <c r="AB508" s="81">
        <v>197081</v>
      </c>
      <c r="AC508" s="81">
        <v>0</v>
      </c>
      <c r="AD508" s="81">
        <v>15.077313575</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215.93</v>
      </c>
      <c r="BJ508" s="81">
        <v>0</v>
      </c>
      <c r="BK508" s="81">
        <v>67.227000000000004</v>
      </c>
      <c r="BL508" s="81">
        <v>0</v>
      </c>
      <c r="BM508" s="82"/>
      <c r="BN508" s="81">
        <v>0</v>
      </c>
      <c r="BO508" s="81">
        <v>0</v>
      </c>
      <c r="BP508" s="81">
        <v>18</v>
      </c>
      <c r="BQ508" s="81">
        <v>0</v>
      </c>
      <c r="BR508" s="81">
        <v>10</v>
      </c>
      <c r="BS508" s="81">
        <v>0</v>
      </c>
      <c r="BT508"/>
      <c r="BU508" s="80"/>
      <c r="BV508" s="80"/>
      <c r="BW508" s="80"/>
      <c r="BX508" s="80"/>
      <c r="BY508" s="80"/>
      <c r="BZ508" s="80"/>
      <c r="CA508" s="80"/>
      <c r="CB508" s="80"/>
      <c r="CC508" s="80"/>
    </row>
    <row r="509" spans="1:81">
      <c r="A509" s="80" t="s">
        <v>2304</v>
      </c>
      <c r="B509" s="80">
        <v>398</v>
      </c>
      <c r="C509" s="80">
        <v>7</v>
      </c>
      <c r="D509" s="80">
        <v>24</v>
      </c>
      <c r="E509" s="80">
        <v>2010</v>
      </c>
      <c r="F509" s="80" t="s">
        <v>86</v>
      </c>
      <c r="G509" s="80" t="s">
        <v>2297</v>
      </c>
      <c r="H509" s="80" t="s">
        <v>2298</v>
      </c>
      <c r="I509" s="177"/>
      <c r="J509" s="81">
        <v>1025.1577442829923</v>
      </c>
      <c r="K509" s="81">
        <v>8.048616665567442</v>
      </c>
      <c r="L509" s="81">
        <v>10.04389210210976</v>
      </c>
      <c r="M509" s="81">
        <v>297.2341212593239</v>
      </c>
      <c r="N509" s="81">
        <v>215.1201914384184</v>
      </c>
      <c r="O509" s="81">
        <v>176.70345258899872</v>
      </c>
      <c r="P509" s="81">
        <v>103.37168869187684</v>
      </c>
      <c r="Q509" s="81">
        <v>11.97045973569038</v>
      </c>
      <c r="R509" s="81">
        <v>0</v>
      </c>
      <c r="S509" s="81">
        <v>19.388434780000004</v>
      </c>
      <c r="T509" s="82"/>
      <c r="U509" s="81">
        <v>67342391</v>
      </c>
      <c r="V509" s="81">
        <v>5760</v>
      </c>
      <c r="W509" s="81">
        <v>205</v>
      </c>
      <c r="X509" s="81">
        <v>72328</v>
      </c>
      <c r="Y509" s="81">
        <v>81677</v>
      </c>
      <c r="Z509" s="81">
        <v>89743</v>
      </c>
      <c r="AA509" s="81">
        <v>20286</v>
      </c>
      <c r="AB509" s="81">
        <v>196749</v>
      </c>
      <c r="AC509" s="81">
        <v>0</v>
      </c>
      <c r="AD509" s="81">
        <v>19.388434780000004</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202.08199999999999</v>
      </c>
      <c r="BJ509" s="81">
        <v>0</v>
      </c>
      <c r="BK509" s="81">
        <v>67.924000000000007</v>
      </c>
      <c r="BL509" s="81">
        <v>0</v>
      </c>
      <c r="BM509" s="82"/>
      <c r="BN509" s="81">
        <v>0</v>
      </c>
      <c r="BO509" s="81">
        <v>0</v>
      </c>
      <c r="BP509" s="81">
        <v>17</v>
      </c>
      <c r="BQ509" s="81">
        <v>0</v>
      </c>
      <c r="BR509" s="81">
        <v>11</v>
      </c>
      <c r="BS509" s="81">
        <v>0</v>
      </c>
      <c r="BT509"/>
      <c r="BU509" s="80">
        <v>255.81</v>
      </c>
      <c r="BV509" s="80">
        <v>5.9130000000000003</v>
      </c>
      <c r="BW509" s="80">
        <v>0</v>
      </c>
      <c r="BX509" s="80">
        <v>0.68600000000000005</v>
      </c>
      <c r="BY509" s="80">
        <v>7.5970000000000004</v>
      </c>
      <c r="BZ509" s="80">
        <v>0</v>
      </c>
      <c r="CA509" s="80">
        <v>0</v>
      </c>
      <c r="CB509" s="80">
        <v>0</v>
      </c>
      <c r="CC509" s="80">
        <v>0</v>
      </c>
    </row>
    <row r="510" spans="1:81">
      <c r="A510" s="80" t="s">
        <v>2305</v>
      </c>
      <c r="B510" s="80">
        <v>399</v>
      </c>
      <c r="C510" s="80">
        <v>8</v>
      </c>
      <c r="D510" s="80">
        <v>24</v>
      </c>
      <c r="E510" s="80">
        <v>2011</v>
      </c>
      <c r="F510" s="80" t="s">
        <v>87</v>
      </c>
      <c r="G510" s="80" t="s">
        <v>2297</v>
      </c>
      <c r="H510" s="80" t="s">
        <v>2298</v>
      </c>
      <c r="I510" s="177"/>
      <c r="J510" s="81">
        <v>1084.9517606174215</v>
      </c>
      <c r="K510" s="81">
        <v>12.593952344639783</v>
      </c>
      <c r="L510" s="81">
        <v>9.2056127816026336</v>
      </c>
      <c r="M510" s="81">
        <v>375.54830797861143</v>
      </c>
      <c r="N510" s="81">
        <v>227.9232294584244</v>
      </c>
      <c r="O510" s="81">
        <v>173.85001857839694</v>
      </c>
      <c r="P510" s="81">
        <v>99.048324989275045</v>
      </c>
      <c r="Q510" s="81">
        <v>13.748142594504433</v>
      </c>
      <c r="R510" s="81">
        <v>0</v>
      </c>
      <c r="S510" s="81">
        <v>14.82517754172</v>
      </c>
      <c r="T510" s="82"/>
      <c r="U510" s="81">
        <v>71686006</v>
      </c>
      <c r="V510" s="81">
        <v>5760</v>
      </c>
      <c r="W510" s="81">
        <v>205</v>
      </c>
      <c r="X510" s="81">
        <v>72328</v>
      </c>
      <c r="Y510" s="81">
        <v>82349</v>
      </c>
      <c r="Z510" s="81">
        <v>90212</v>
      </c>
      <c r="AA510" s="81">
        <v>20016</v>
      </c>
      <c r="AB510" s="81">
        <v>195903</v>
      </c>
      <c r="AC510" s="81">
        <v>0</v>
      </c>
      <c r="AD510" s="81">
        <v>14.82517754172</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191.23699999999999</v>
      </c>
      <c r="BJ510" s="81">
        <v>0</v>
      </c>
      <c r="BK510" s="81">
        <v>62.439</v>
      </c>
      <c r="BL510" s="81">
        <v>0</v>
      </c>
      <c r="BM510" s="82"/>
      <c r="BN510" s="81">
        <v>0</v>
      </c>
      <c r="BO510" s="81">
        <v>0</v>
      </c>
      <c r="BP510" s="81">
        <v>18</v>
      </c>
      <c r="BQ510" s="81">
        <v>0</v>
      </c>
      <c r="BR510" s="81">
        <v>11</v>
      </c>
      <c r="BS510" s="81">
        <v>0</v>
      </c>
      <c r="BT510"/>
      <c r="BU510" s="80">
        <v>240.209</v>
      </c>
      <c r="BV510" s="80">
        <v>5.3730000000000002</v>
      </c>
      <c r="BW510" s="80">
        <v>0</v>
      </c>
      <c r="BX510" s="80">
        <v>0.68200000000000005</v>
      </c>
      <c r="BY510" s="80">
        <v>7.4119999999999999</v>
      </c>
      <c r="BZ510" s="80">
        <v>0</v>
      </c>
      <c r="CA510" s="80">
        <v>0</v>
      </c>
      <c r="CB510" s="80">
        <v>0</v>
      </c>
      <c r="CC510" s="80">
        <v>0</v>
      </c>
    </row>
    <row r="511" spans="1:81">
      <c r="A511" s="80" t="s">
        <v>2306</v>
      </c>
      <c r="B511" s="80">
        <v>400</v>
      </c>
      <c r="C511" s="80">
        <v>9</v>
      </c>
      <c r="D511" s="80">
        <v>24</v>
      </c>
      <c r="E511" s="80">
        <v>2012</v>
      </c>
      <c r="F511" s="80" t="s">
        <v>88</v>
      </c>
      <c r="G511" s="80" t="s">
        <v>2297</v>
      </c>
      <c r="H511" s="80" t="s">
        <v>2298</v>
      </c>
      <c r="I511" s="177"/>
      <c r="J511" s="81">
        <v>1074.5608537793562</v>
      </c>
      <c r="K511" s="81">
        <v>11.940554156139015</v>
      </c>
      <c r="L511" s="81">
        <v>9.077615378933066</v>
      </c>
      <c r="M511" s="81">
        <v>386.28435063308564</v>
      </c>
      <c r="N511" s="81">
        <v>241.55188074950658</v>
      </c>
      <c r="O511" s="81">
        <v>173.40734922320067</v>
      </c>
      <c r="P511" s="81">
        <v>98.770825312215806</v>
      </c>
      <c r="Q511" s="81">
        <v>15.006108160959629</v>
      </c>
      <c r="R511" s="81">
        <v>0</v>
      </c>
      <c r="S511" s="81">
        <v>22.249417451960003</v>
      </c>
      <c r="T511" s="82"/>
      <c r="U511" s="81">
        <v>69513820</v>
      </c>
      <c r="V511" s="81">
        <v>5760</v>
      </c>
      <c r="W511" s="81">
        <v>205</v>
      </c>
      <c r="X511" s="81">
        <v>72328</v>
      </c>
      <c r="Y511" s="81">
        <v>83545</v>
      </c>
      <c r="Z511" s="81">
        <v>90696</v>
      </c>
      <c r="AA511" s="81">
        <v>19847</v>
      </c>
      <c r="AB511" s="81">
        <v>196809</v>
      </c>
      <c r="AC511" s="81">
        <v>0</v>
      </c>
      <c r="AD511" s="81">
        <v>22.249417451960003</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213.715</v>
      </c>
      <c r="BJ511" s="81">
        <v>0</v>
      </c>
      <c r="BK511" s="81">
        <v>84.583000000000013</v>
      </c>
      <c r="BL511" s="81">
        <v>0</v>
      </c>
      <c r="BM511" s="82"/>
      <c r="BN511" s="81">
        <v>0</v>
      </c>
      <c r="BO511" s="81">
        <v>0</v>
      </c>
      <c r="BP511" s="81">
        <v>19</v>
      </c>
      <c r="BQ511" s="81">
        <v>0</v>
      </c>
      <c r="BR511" s="81">
        <v>11</v>
      </c>
      <c r="BS511" s="81">
        <v>0</v>
      </c>
      <c r="BT511"/>
      <c r="BU511" s="80">
        <v>288.15600000000001</v>
      </c>
      <c r="BV511" s="80">
        <v>2.3109999999999999</v>
      </c>
      <c r="BW511" s="80">
        <v>0</v>
      </c>
      <c r="BX511" s="80">
        <v>0.66300000000000003</v>
      </c>
      <c r="BY511" s="80">
        <v>7.1680000000000001</v>
      </c>
      <c r="BZ511" s="80">
        <v>0</v>
      </c>
      <c r="CA511" s="80">
        <v>0</v>
      </c>
      <c r="CB511" s="80">
        <v>0</v>
      </c>
      <c r="CC511" s="80">
        <v>0</v>
      </c>
    </row>
    <row r="512" spans="1:81">
      <c r="A512" s="80" t="s">
        <v>2307</v>
      </c>
      <c r="B512" s="80">
        <v>401</v>
      </c>
      <c r="C512" s="80">
        <v>10</v>
      </c>
      <c r="D512" s="80">
        <v>24</v>
      </c>
      <c r="E512" s="80">
        <v>2013</v>
      </c>
      <c r="F512" s="80" t="s">
        <v>89</v>
      </c>
      <c r="G512" s="80" t="s">
        <v>2297</v>
      </c>
      <c r="H512" s="80" t="s">
        <v>2298</v>
      </c>
      <c r="I512" s="177"/>
      <c r="J512" s="81">
        <v>998.38470220526733</v>
      </c>
      <c r="K512" s="81">
        <v>10.712730953522879</v>
      </c>
      <c r="L512" s="81">
        <v>8.3043155143817575</v>
      </c>
      <c r="M512" s="81">
        <v>408.09245339653233</v>
      </c>
      <c r="N512" s="81">
        <v>256.42591981340428</v>
      </c>
      <c r="O512" s="81">
        <v>167.17461399306811</v>
      </c>
      <c r="P512" s="81">
        <v>98.46361369659779</v>
      </c>
      <c r="Q512" s="81">
        <v>15.1999548779491</v>
      </c>
      <c r="R512" s="81">
        <v>0</v>
      </c>
      <c r="S512" s="81">
        <v>23.147205701760001</v>
      </c>
      <c r="T512" s="82"/>
      <c r="U512" s="81">
        <v>60149533</v>
      </c>
      <c r="V512" s="81">
        <v>5760</v>
      </c>
      <c r="W512" s="81">
        <v>205</v>
      </c>
      <c r="X512" s="81">
        <v>72328</v>
      </c>
      <c r="Y512" s="81">
        <v>84108</v>
      </c>
      <c r="Z512" s="81">
        <v>91340</v>
      </c>
      <c r="AA512" s="81">
        <v>19711</v>
      </c>
      <c r="AB512" s="81">
        <v>196493</v>
      </c>
      <c r="AC512" s="81">
        <v>0</v>
      </c>
      <c r="AD512" s="81">
        <v>23.147205701760001</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216.27500000000001</v>
      </c>
      <c r="BJ512" s="81">
        <v>0</v>
      </c>
      <c r="BK512" s="81">
        <v>102.26900000000001</v>
      </c>
      <c r="BL512" s="81">
        <v>0</v>
      </c>
      <c r="BM512" s="82"/>
      <c r="BN512" s="81">
        <v>0</v>
      </c>
      <c r="BO512" s="81">
        <v>0</v>
      </c>
      <c r="BP512" s="81">
        <v>17</v>
      </c>
      <c r="BQ512" s="81">
        <v>0</v>
      </c>
      <c r="BR512" s="81">
        <v>11</v>
      </c>
      <c r="BS512" s="81">
        <v>0</v>
      </c>
      <c r="BT512"/>
      <c r="BU512" s="80">
        <v>297.49700000000001</v>
      </c>
      <c r="BV512" s="80">
        <v>0</v>
      </c>
      <c r="BW512" s="80">
        <v>21.047000000000001</v>
      </c>
      <c r="BX512" s="80">
        <v>0</v>
      </c>
      <c r="BY512" s="80">
        <v>0</v>
      </c>
      <c r="BZ512" s="80">
        <v>0</v>
      </c>
      <c r="CA512" s="80">
        <v>0</v>
      </c>
      <c r="CB512" s="80">
        <v>0</v>
      </c>
      <c r="CC512" s="80">
        <v>0</v>
      </c>
    </row>
    <row r="513" spans="1:81">
      <c r="A513" s="80" t="s">
        <v>2308</v>
      </c>
      <c r="B513" s="80">
        <v>402</v>
      </c>
      <c r="C513" s="80">
        <v>11</v>
      </c>
      <c r="D513" s="80">
        <v>24</v>
      </c>
      <c r="E513" s="80">
        <v>2014</v>
      </c>
      <c r="F513" s="80" t="s">
        <v>90</v>
      </c>
      <c r="G513" s="80" t="s">
        <v>2297</v>
      </c>
      <c r="H513" s="80" t="s">
        <v>2298</v>
      </c>
      <c r="I513" s="177"/>
      <c r="J513" s="81">
        <v>879.91826343348953</v>
      </c>
      <c r="K513" s="81">
        <v>9.6300280214746223</v>
      </c>
      <c r="L513" s="81">
        <v>7.8806730068757371</v>
      </c>
      <c r="M513" s="81">
        <v>350.3626822932136</v>
      </c>
      <c r="N513" s="81">
        <v>256.24215660381122</v>
      </c>
      <c r="O513" s="81">
        <v>159.10383754666015</v>
      </c>
      <c r="P513" s="81">
        <v>98.172316107825978</v>
      </c>
      <c r="Q513" s="81">
        <v>14.499059772534441</v>
      </c>
      <c r="R513" s="81">
        <v>0</v>
      </c>
      <c r="S513" s="81">
        <v>25.088025648000002</v>
      </c>
      <c r="T513" s="82"/>
      <c r="U513" s="81">
        <v>57603252</v>
      </c>
      <c r="V513" s="81">
        <v>4649</v>
      </c>
      <c r="W513" s="81">
        <v>123</v>
      </c>
      <c r="X513" s="81">
        <v>71945</v>
      </c>
      <c r="Y513" s="81">
        <v>84648</v>
      </c>
      <c r="Z513" s="81">
        <v>91556</v>
      </c>
      <c r="AA513" s="81">
        <v>19551</v>
      </c>
      <c r="AB513" s="81">
        <v>195353</v>
      </c>
      <c r="AC513" s="81">
        <v>0</v>
      </c>
      <c r="AD513" s="81">
        <v>25.088025648000002</v>
      </c>
      <c r="AE513" s="82"/>
      <c r="AF513" s="81">
        <v>442991023.99195039</v>
      </c>
      <c r="AG513" s="81">
        <v>9169649.6847797725</v>
      </c>
      <c r="AH513" s="81">
        <v>1763891.4015047126</v>
      </c>
      <c r="AI513" s="81">
        <v>493077646.37812954</v>
      </c>
      <c r="AJ513" s="81">
        <v>369450051.55736732</v>
      </c>
      <c r="AK513" s="81">
        <v>0</v>
      </c>
      <c r="AL513" s="81">
        <v>0</v>
      </c>
      <c r="AM513" s="81">
        <v>26819047.69812645</v>
      </c>
      <c r="AN513" s="81">
        <v>0</v>
      </c>
      <c r="AO513" s="81">
        <v>0</v>
      </c>
      <c r="AP513" s="82"/>
      <c r="AQ513" s="81">
        <v>3346</v>
      </c>
      <c r="AR513" s="81">
        <v>180</v>
      </c>
      <c r="AS513" s="81">
        <v>0</v>
      </c>
      <c r="AT513" s="81">
        <v>0</v>
      </c>
      <c r="AU513" s="81">
        <v>0</v>
      </c>
      <c r="AV513" s="81">
        <v>0</v>
      </c>
      <c r="AW513" s="81" t="s">
        <v>564</v>
      </c>
      <c r="AX513" s="82"/>
      <c r="AY513" s="81">
        <v>13115.900000000001</v>
      </c>
      <c r="AZ513" s="81">
        <v>4930.1000000000004</v>
      </c>
      <c r="BA513" s="81">
        <v>0</v>
      </c>
      <c r="BB513" s="81">
        <v>0</v>
      </c>
      <c r="BC513" s="81">
        <v>0</v>
      </c>
      <c r="BD513" s="81">
        <v>0</v>
      </c>
      <c r="BE513" s="81" t="s">
        <v>564</v>
      </c>
      <c r="BF513" s="82"/>
      <c r="BG513" s="81">
        <v>0</v>
      </c>
      <c r="BH513" s="81">
        <v>0</v>
      </c>
      <c r="BI513" s="81">
        <v>208.42400000000001</v>
      </c>
      <c r="BJ513" s="81">
        <v>0</v>
      </c>
      <c r="BK513" s="81">
        <v>100.51600000000002</v>
      </c>
      <c r="BL513" s="81">
        <v>0</v>
      </c>
      <c r="BM513" s="82"/>
      <c r="BN513" s="81">
        <v>0</v>
      </c>
      <c r="BO513" s="81">
        <v>0</v>
      </c>
      <c r="BP513" s="81">
        <v>16</v>
      </c>
      <c r="BQ513" s="81">
        <v>0</v>
      </c>
      <c r="BR513" s="81">
        <v>11</v>
      </c>
      <c r="BS513" s="81">
        <v>0</v>
      </c>
      <c r="BT513"/>
      <c r="BU513" s="80">
        <v>283.72500000000002</v>
      </c>
      <c r="BV513" s="80">
        <v>0</v>
      </c>
      <c r="BW513" s="80">
        <v>20.103999999999999</v>
      </c>
      <c r="BX513" s="80">
        <v>0.40100000000000002</v>
      </c>
      <c r="BY513" s="80">
        <v>4.71</v>
      </c>
      <c r="BZ513" s="80">
        <v>0</v>
      </c>
      <c r="CA513" s="80">
        <v>0</v>
      </c>
      <c r="CB513" s="80">
        <v>0</v>
      </c>
      <c r="CC513" s="80">
        <v>0</v>
      </c>
    </row>
    <row r="514" spans="1:81">
      <c r="A514" s="80" t="s">
        <v>2309</v>
      </c>
      <c r="B514" s="80">
        <v>403</v>
      </c>
      <c r="C514" s="80">
        <v>12</v>
      </c>
      <c r="D514" s="80">
        <v>24</v>
      </c>
      <c r="E514" s="80">
        <v>2015</v>
      </c>
      <c r="F514" s="80" t="s">
        <v>91</v>
      </c>
      <c r="G514" s="80" t="s">
        <v>2297</v>
      </c>
      <c r="H514" s="80" t="s">
        <v>2298</v>
      </c>
      <c r="I514" s="177"/>
      <c r="J514" s="81">
        <v>860.47448870914695</v>
      </c>
      <c r="K514" s="81">
        <v>9.1952387122908412</v>
      </c>
      <c r="L514" s="81">
        <v>8.7055930400387904</v>
      </c>
      <c r="M514" s="81">
        <v>352.21639449274335</v>
      </c>
      <c r="N514" s="81">
        <v>228.02918704710763</v>
      </c>
      <c r="O514" s="81">
        <v>157.55627830950968</v>
      </c>
      <c r="P514" s="81">
        <v>97.958092572667908</v>
      </c>
      <c r="Q514" s="81">
        <v>14.132028205146547</v>
      </c>
      <c r="R514" s="81">
        <v>0</v>
      </c>
      <c r="S514" s="81">
        <v>27.427515082319999</v>
      </c>
      <c r="T514" s="82"/>
      <c r="U514" s="81">
        <v>57096074</v>
      </c>
      <c r="V514" s="81">
        <v>4649</v>
      </c>
      <c r="W514" s="81">
        <v>123</v>
      </c>
      <c r="X514" s="81">
        <v>71945</v>
      </c>
      <c r="Y514" s="81">
        <v>85297</v>
      </c>
      <c r="Z514" s="81">
        <v>91539</v>
      </c>
      <c r="AA514" s="81">
        <v>19493</v>
      </c>
      <c r="AB514" s="81">
        <v>194502</v>
      </c>
      <c r="AC514" s="81">
        <v>0</v>
      </c>
      <c r="AD514" s="81">
        <v>27.427515082319999</v>
      </c>
      <c r="AE514" s="82"/>
      <c r="AF514" s="81">
        <v>407376235.48067933</v>
      </c>
      <c r="AG514" s="81">
        <v>7801579.3269408057</v>
      </c>
      <c r="AH514" s="81">
        <v>1663416.4745158134</v>
      </c>
      <c r="AI514" s="81">
        <v>507121150.17604107</v>
      </c>
      <c r="AJ514" s="81">
        <v>319226946.98576605</v>
      </c>
      <c r="AK514" s="81">
        <v>0</v>
      </c>
      <c r="AL514" s="81">
        <v>0</v>
      </c>
      <c r="AM514" s="81">
        <v>26655683.194796782</v>
      </c>
      <c r="AN514" s="81">
        <v>0</v>
      </c>
      <c r="AO514" s="81">
        <v>0</v>
      </c>
      <c r="AP514" s="82"/>
      <c r="AQ514" s="81">
        <v>3727</v>
      </c>
      <c r="AR514" s="81">
        <v>290</v>
      </c>
      <c r="AS514" s="81">
        <v>0</v>
      </c>
      <c r="AT514" s="81">
        <v>0</v>
      </c>
      <c r="AU514" s="81">
        <v>0</v>
      </c>
      <c r="AV514" s="81">
        <v>0</v>
      </c>
      <c r="AW514" s="81" t="s">
        <v>564</v>
      </c>
      <c r="AX514" s="82"/>
      <c r="AY514" s="81">
        <v>14882.1</v>
      </c>
      <c r="AZ514" s="81">
        <v>9183.7000000000007</v>
      </c>
      <c r="BA514" s="81">
        <v>0</v>
      </c>
      <c r="BB514" s="81">
        <v>0</v>
      </c>
      <c r="BC514" s="81">
        <v>0</v>
      </c>
      <c r="BD514" s="81">
        <v>0</v>
      </c>
      <c r="BE514" s="81" t="s">
        <v>564</v>
      </c>
      <c r="BF514" s="82"/>
      <c r="BG514" s="81">
        <v>0</v>
      </c>
      <c r="BH514" s="81">
        <v>0</v>
      </c>
      <c r="BI514" s="81">
        <v>198.93299999999999</v>
      </c>
      <c r="BJ514" s="81">
        <v>0</v>
      </c>
      <c r="BK514" s="81">
        <v>83.957999999999998</v>
      </c>
      <c r="BL514" s="81">
        <v>0</v>
      </c>
      <c r="BM514" s="82"/>
      <c r="BN514" s="81">
        <v>0</v>
      </c>
      <c r="BO514" s="81">
        <v>0</v>
      </c>
      <c r="BP514" s="81">
        <v>17</v>
      </c>
      <c r="BQ514" s="81">
        <v>0</v>
      </c>
      <c r="BR514" s="81">
        <v>12</v>
      </c>
      <c r="BS514" s="81">
        <v>0</v>
      </c>
      <c r="BT514"/>
      <c r="BU514" s="80">
        <v>278.98599999999999</v>
      </c>
      <c r="BV514" s="80">
        <v>3.9049999999999998</v>
      </c>
      <c r="BW514" s="80">
        <v>0</v>
      </c>
      <c r="BX514" s="80">
        <v>0</v>
      </c>
      <c r="BY514" s="80">
        <v>0</v>
      </c>
      <c r="BZ514" s="80">
        <v>0</v>
      </c>
      <c r="CA514" s="80">
        <v>0</v>
      </c>
      <c r="CB514" s="80">
        <v>0</v>
      </c>
      <c r="CC514" s="80">
        <v>0</v>
      </c>
    </row>
    <row r="515" spans="1:81">
      <c r="A515" s="80" t="s">
        <v>2310</v>
      </c>
      <c r="B515" s="80">
        <v>404</v>
      </c>
      <c r="C515" s="80">
        <v>13</v>
      </c>
      <c r="D515" s="80">
        <v>24</v>
      </c>
      <c r="E515" s="80">
        <v>2016</v>
      </c>
      <c r="F515" s="80" t="s">
        <v>92</v>
      </c>
      <c r="G515" s="80" t="s">
        <v>2297</v>
      </c>
      <c r="H515" s="80" t="s">
        <v>2298</v>
      </c>
      <c r="I515" s="177"/>
      <c r="J515" s="81">
        <v>948.2321590799603</v>
      </c>
      <c r="K515" s="81">
        <v>9.0560485221269147</v>
      </c>
      <c r="L515" s="81">
        <v>9.5515082199725505</v>
      </c>
      <c r="M515" s="81">
        <v>298.55876179269029</v>
      </c>
      <c r="N515" s="81">
        <v>220.79069114783343</v>
      </c>
      <c r="O515" s="81">
        <v>156.47104408709305</v>
      </c>
      <c r="P515" s="81">
        <v>96.056932636380395</v>
      </c>
      <c r="Q515" s="81">
        <v>13.688698893666672</v>
      </c>
      <c r="R515" s="81">
        <v>0</v>
      </c>
      <c r="S515" s="81">
        <v>19.60760613966</v>
      </c>
      <c r="T515" s="82"/>
      <c r="U515" s="81">
        <v>59982378</v>
      </c>
      <c r="V515" s="81">
        <v>4649</v>
      </c>
      <c r="W515" s="81">
        <v>123</v>
      </c>
      <c r="X515" s="81">
        <v>71945</v>
      </c>
      <c r="Y515" s="81">
        <v>86183</v>
      </c>
      <c r="Z515" s="81">
        <v>92026</v>
      </c>
      <c r="AA515" s="81">
        <v>19770</v>
      </c>
      <c r="AB515" s="81">
        <v>193803</v>
      </c>
      <c r="AC515" s="81">
        <v>0</v>
      </c>
      <c r="AD515" s="81">
        <v>19.60760613966</v>
      </c>
      <c r="AE515" s="82"/>
      <c r="AF515" s="81">
        <v>459518500.95332283</v>
      </c>
      <c r="AG515" s="81">
        <v>7248228.4714421742</v>
      </c>
      <c r="AH515" s="81">
        <v>1748197.1981722331</v>
      </c>
      <c r="AI515" s="81">
        <v>471992401.65818268</v>
      </c>
      <c r="AJ515" s="81">
        <v>315704223.92663783</v>
      </c>
      <c r="AK515" s="81">
        <v>0</v>
      </c>
      <c r="AL515" s="81">
        <v>0</v>
      </c>
      <c r="AM515" s="81">
        <v>26580522.60407215</v>
      </c>
      <c r="AN515" s="81">
        <v>0</v>
      </c>
      <c r="AO515" s="81">
        <v>0</v>
      </c>
      <c r="AP515" s="82"/>
      <c r="AQ515" s="81">
        <v>4016</v>
      </c>
      <c r="AR515" s="81">
        <v>326</v>
      </c>
      <c r="AS515" s="81">
        <v>0</v>
      </c>
      <c r="AT515" s="81">
        <v>0</v>
      </c>
      <c r="AU515" s="81">
        <v>0</v>
      </c>
      <c r="AV515" s="81">
        <v>0</v>
      </c>
      <c r="AW515" s="81" t="s">
        <v>564</v>
      </c>
      <c r="AX515" s="82"/>
      <c r="AY515" s="81">
        <v>16234.1</v>
      </c>
      <c r="AZ515" s="81">
        <v>11303</v>
      </c>
      <c r="BA515" s="81">
        <v>0</v>
      </c>
      <c r="BB515" s="81">
        <v>0</v>
      </c>
      <c r="BC515" s="81">
        <v>0</v>
      </c>
      <c r="BD515" s="81">
        <v>0</v>
      </c>
      <c r="BE515" s="81" t="s">
        <v>564</v>
      </c>
      <c r="BF515" s="82"/>
      <c r="BG515" s="81">
        <v>0</v>
      </c>
      <c r="BH515" s="81">
        <v>0</v>
      </c>
      <c r="BI515" s="81">
        <v>158.5</v>
      </c>
      <c r="BJ515" s="81">
        <v>0</v>
      </c>
      <c r="BK515" s="81">
        <v>76.581999999999994</v>
      </c>
      <c r="BL515" s="81">
        <v>0</v>
      </c>
      <c r="BM515" s="82"/>
      <c r="BN515" s="81">
        <v>0</v>
      </c>
      <c r="BO515" s="81">
        <v>0</v>
      </c>
      <c r="BP515" s="81">
        <v>14</v>
      </c>
      <c r="BQ515" s="81">
        <v>0</v>
      </c>
      <c r="BR515" s="81">
        <v>11</v>
      </c>
      <c r="BS515" s="81">
        <v>0</v>
      </c>
      <c r="BT515"/>
      <c r="BU515" s="80">
        <v>230.096</v>
      </c>
      <c r="BV515" s="80">
        <v>4.9859999999999998</v>
      </c>
      <c r="BW515" s="80">
        <v>0</v>
      </c>
      <c r="BX515" s="80">
        <v>0</v>
      </c>
      <c r="BY515" s="80">
        <v>0</v>
      </c>
      <c r="BZ515" s="80">
        <v>0</v>
      </c>
      <c r="CA515" s="80">
        <v>0</v>
      </c>
      <c r="CB515" s="80">
        <v>0</v>
      </c>
      <c r="CC515" s="80">
        <v>0</v>
      </c>
    </row>
    <row r="516" spans="1:81">
      <c r="A516" s="80" t="s">
        <v>2311</v>
      </c>
      <c r="B516" s="80">
        <v>405</v>
      </c>
      <c r="C516" s="80">
        <v>14</v>
      </c>
      <c r="D516" s="80">
        <v>24</v>
      </c>
      <c r="E516" s="80">
        <v>2017</v>
      </c>
      <c r="F516" s="80" t="s">
        <v>71</v>
      </c>
      <c r="G516" s="80" t="s">
        <v>2297</v>
      </c>
      <c r="H516" s="80" t="s">
        <v>2298</v>
      </c>
      <c r="I516" s="177"/>
      <c r="J516" s="81">
        <v>871.4179961727981</v>
      </c>
      <c r="K516" s="81">
        <v>9.3465802025914559</v>
      </c>
      <c r="L516" s="81">
        <v>11.296235438375954</v>
      </c>
      <c r="M516" s="81">
        <v>297.83113766093817</v>
      </c>
      <c r="N516" s="81">
        <v>225.99227371618326</v>
      </c>
      <c r="O516" s="81">
        <v>154.36605207183877</v>
      </c>
      <c r="P516" s="81">
        <v>95.491897761810364</v>
      </c>
      <c r="Q516" s="81">
        <v>13.159761146241655</v>
      </c>
      <c r="R516" s="81">
        <v>0</v>
      </c>
      <c r="S516" s="81">
        <v>23.124454385200004</v>
      </c>
      <c r="T516" s="82"/>
      <c r="U516" s="81">
        <v>60275754</v>
      </c>
      <c r="V516" s="81">
        <v>4649</v>
      </c>
      <c r="W516" s="81">
        <v>123</v>
      </c>
      <c r="X516" s="81">
        <v>71945</v>
      </c>
      <c r="Y516" s="81">
        <v>86766</v>
      </c>
      <c r="Z516" s="81">
        <v>92294</v>
      </c>
      <c r="AA516" s="81">
        <v>19779</v>
      </c>
      <c r="AB516" s="81">
        <v>192674</v>
      </c>
      <c r="AC516" s="81">
        <v>0</v>
      </c>
      <c r="AD516" s="81">
        <v>23.1244543852</v>
      </c>
      <c r="AE516" s="82"/>
      <c r="AF516" s="81">
        <v>433695366.2680403</v>
      </c>
      <c r="AG516" s="81">
        <v>7537189.7537219645</v>
      </c>
      <c r="AH516" s="81">
        <v>2488559.830278222</v>
      </c>
      <c r="AI516" s="81">
        <v>488838268.53082049</v>
      </c>
      <c r="AJ516" s="81">
        <v>322199433.58095491</v>
      </c>
      <c r="AK516" s="81">
        <v>0</v>
      </c>
      <c r="AL516" s="81">
        <v>0</v>
      </c>
      <c r="AM516" s="81">
        <v>26467026.65626863</v>
      </c>
      <c r="AN516" s="81">
        <v>0</v>
      </c>
      <c r="AO516" s="81">
        <v>0</v>
      </c>
      <c r="AP516" s="82"/>
      <c r="AQ516" s="81">
        <v>4273</v>
      </c>
      <c r="AR516" s="81">
        <v>362</v>
      </c>
      <c r="AS516" s="81">
        <v>0</v>
      </c>
      <c r="AT516" s="81">
        <v>0</v>
      </c>
      <c r="AU516" s="81">
        <v>0</v>
      </c>
      <c r="AV516" s="81">
        <v>0</v>
      </c>
      <c r="AW516" s="81" t="s">
        <v>564</v>
      </c>
      <c r="AX516" s="82"/>
      <c r="AY516" s="81">
        <v>17428.3</v>
      </c>
      <c r="AZ516" s="81">
        <v>11924.1</v>
      </c>
      <c r="BA516" s="81">
        <v>0</v>
      </c>
      <c r="BB516" s="81">
        <v>0</v>
      </c>
      <c r="BC516" s="81">
        <v>0</v>
      </c>
      <c r="BD516" s="81">
        <v>0</v>
      </c>
      <c r="BE516" s="81" t="s">
        <v>564</v>
      </c>
      <c r="BF516" s="82"/>
      <c r="BG516" s="81">
        <v>0</v>
      </c>
      <c r="BH516" s="81">
        <v>0</v>
      </c>
      <c r="BI516" s="81">
        <v>162.048</v>
      </c>
      <c r="BJ516" s="81">
        <v>0</v>
      </c>
      <c r="BK516" s="81">
        <v>88.725000000000009</v>
      </c>
      <c r="BL516" s="81">
        <v>0</v>
      </c>
      <c r="BM516" s="82"/>
      <c r="BN516" s="81">
        <v>0</v>
      </c>
      <c r="BO516" s="81">
        <v>0</v>
      </c>
      <c r="BP516" s="81">
        <v>14</v>
      </c>
      <c r="BQ516" s="81">
        <v>0</v>
      </c>
      <c r="BR516" s="81">
        <v>11</v>
      </c>
      <c r="BS516" s="81">
        <v>0</v>
      </c>
      <c r="BT516"/>
      <c r="BU516" s="80">
        <v>241.357</v>
      </c>
      <c r="BV516" s="80">
        <v>3.6179999999999999</v>
      </c>
      <c r="BW516" s="80">
        <v>0</v>
      </c>
      <c r="BX516" s="80">
        <v>0.73099999999999998</v>
      </c>
      <c r="BY516" s="80">
        <v>5.0659999999999998</v>
      </c>
      <c r="BZ516" s="80">
        <v>1E-3</v>
      </c>
      <c r="CA516" s="80">
        <v>0</v>
      </c>
      <c r="CB516" s="80">
        <v>0</v>
      </c>
      <c r="CC516" s="80">
        <v>0</v>
      </c>
    </row>
    <row r="517" spans="1:81">
      <c r="A517" s="80" t="s">
        <v>2312</v>
      </c>
      <c r="B517" s="80">
        <v>406</v>
      </c>
      <c r="C517" s="80">
        <v>15</v>
      </c>
      <c r="D517" s="80">
        <v>24</v>
      </c>
      <c r="E517" s="80">
        <v>2018</v>
      </c>
      <c r="F517" s="80" t="s">
        <v>93</v>
      </c>
      <c r="G517" s="80" t="s">
        <v>2297</v>
      </c>
      <c r="H517" s="80" t="s">
        <v>2298</v>
      </c>
      <c r="I517" s="177"/>
      <c r="J517" s="81">
        <v>835.23737003009501</v>
      </c>
      <c r="K517" s="81">
        <v>8.7299728385286084</v>
      </c>
      <c r="L517" s="81">
        <v>7.4162614139865832</v>
      </c>
      <c r="M517" s="81">
        <v>293.5151666769849</v>
      </c>
      <c r="N517" s="81">
        <v>218.49001233511189</v>
      </c>
      <c r="O517" s="81">
        <v>151.63652769094489</v>
      </c>
      <c r="P517" s="81">
        <v>94.909399903795702</v>
      </c>
      <c r="Q517" s="81">
        <v>12.140799251147302</v>
      </c>
      <c r="R517" s="81">
        <v>0</v>
      </c>
      <c r="S517" s="81">
        <v>24.811594990560003</v>
      </c>
      <c r="T517" s="82"/>
      <c r="U517" s="81">
        <v>60696164</v>
      </c>
      <c r="V517" s="81">
        <v>4649</v>
      </c>
      <c r="W517" s="81">
        <v>123</v>
      </c>
      <c r="X517" s="81">
        <v>71945</v>
      </c>
      <c r="Y517" s="81">
        <v>87342</v>
      </c>
      <c r="Z517" s="81">
        <v>92398</v>
      </c>
      <c r="AA517" s="81">
        <v>19856</v>
      </c>
      <c r="AB517" s="81">
        <v>191557</v>
      </c>
      <c r="AC517" s="81">
        <v>0</v>
      </c>
      <c r="AD517" s="81">
        <v>24.81159499056</v>
      </c>
      <c r="AE517" s="82"/>
      <c r="AF517" s="81">
        <v>403047394.71209872</v>
      </c>
      <c r="AG517" s="81">
        <v>6692464.1542036198</v>
      </c>
      <c r="AH517" s="81">
        <v>1482595.403419666</v>
      </c>
      <c r="AI517" s="81">
        <v>473954817.20710099</v>
      </c>
      <c r="AJ517" s="81">
        <v>323107788.31577879</v>
      </c>
      <c r="AK517" s="81">
        <v>0</v>
      </c>
      <c r="AL517" s="81">
        <v>0</v>
      </c>
      <c r="AM517" s="81">
        <v>26368033.814591318</v>
      </c>
      <c r="AN517" s="81">
        <v>0</v>
      </c>
      <c r="AO517" s="81">
        <v>0</v>
      </c>
      <c r="AP517" s="82"/>
      <c r="AQ517" s="81">
        <v>4535</v>
      </c>
      <c r="AR517" s="81">
        <v>414</v>
      </c>
      <c r="AS517" s="81">
        <v>0</v>
      </c>
      <c r="AT517" s="81">
        <v>0</v>
      </c>
      <c r="AU517" s="81">
        <v>0</v>
      </c>
      <c r="AV517" s="81">
        <v>0</v>
      </c>
      <c r="AW517" s="81" t="s">
        <v>564</v>
      </c>
      <c r="AX517" s="82"/>
      <c r="AY517" s="81">
        <v>18636.399999999991</v>
      </c>
      <c r="AZ517" s="81">
        <v>13048.1</v>
      </c>
      <c r="BA517" s="81">
        <v>0</v>
      </c>
      <c r="BB517" s="81">
        <v>0</v>
      </c>
      <c r="BC517" s="81">
        <v>0</v>
      </c>
      <c r="BD517" s="81">
        <v>0</v>
      </c>
      <c r="BE517" s="81" t="s">
        <v>564</v>
      </c>
      <c r="BF517" s="82"/>
      <c r="BG517" s="81">
        <v>0</v>
      </c>
      <c r="BH517" s="81">
        <v>0</v>
      </c>
      <c r="BI517" s="81">
        <v>151.893</v>
      </c>
      <c r="BJ517" s="81">
        <v>0</v>
      </c>
      <c r="BK517" s="81">
        <v>88.257000000000005</v>
      </c>
      <c r="BL517" s="81">
        <v>0</v>
      </c>
      <c r="BM517" s="82"/>
      <c r="BN517" s="81">
        <v>0</v>
      </c>
      <c r="BO517" s="81">
        <v>0</v>
      </c>
      <c r="BP517" s="81">
        <v>15</v>
      </c>
      <c r="BQ517" s="81">
        <v>0</v>
      </c>
      <c r="BR517" s="81">
        <v>11</v>
      </c>
      <c r="BS517" s="81">
        <v>0</v>
      </c>
      <c r="BT517"/>
      <c r="BU517" s="80">
        <v>228.57300000000001</v>
      </c>
      <c r="BV517" s="80">
        <v>3.0840000000000001</v>
      </c>
      <c r="BW517" s="80">
        <v>0</v>
      </c>
      <c r="BX517" s="80">
        <v>1.0549999999999999</v>
      </c>
      <c r="BY517" s="80">
        <v>7.4290000000000003</v>
      </c>
      <c r="BZ517" s="80">
        <v>8.9999999999999993E-3</v>
      </c>
      <c r="CA517" s="80">
        <v>0</v>
      </c>
      <c r="CB517" s="80">
        <v>0</v>
      </c>
      <c r="CC517" s="80">
        <v>0</v>
      </c>
    </row>
    <row r="518" spans="1:81">
      <c r="A518" s="80" t="s">
        <v>2313</v>
      </c>
      <c r="B518" s="80">
        <v>407</v>
      </c>
      <c r="C518" s="80">
        <v>16</v>
      </c>
      <c r="D518" s="80">
        <v>24</v>
      </c>
      <c r="E518" s="80">
        <v>2019</v>
      </c>
      <c r="F518" s="80" t="s">
        <v>73</v>
      </c>
      <c r="G518" s="80" t="s">
        <v>2297</v>
      </c>
      <c r="H518" s="80" t="s">
        <v>2298</v>
      </c>
      <c r="I518" s="177"/>
      <c r="J518" s="81">
        <v>839.80065349490826</v>
      </c>
      <c r="K518" s="81">
        <v>7.9401125385197853</v>
      </c>
      <c r="L518" s="81">
        <v>7.4794182497586732</v>
      </c>
      <c r="M518" s="81">
        <v>293.41960477315155</v>
      </c>
      <c r="N518" s="81">
        <v>224.1279696419883</v>
      </c>
      <c r="O518" s="81">
        <v>147.95505079590205</v>
      </c>
      <c r="P518" s="81">
        <v>95.894793103223336</v>
      </c>
      <c r="Q518" s="81">
        <v>11.760461183104471</v>
      </c>
      <c r="R518" s="81">
        <v>0</v>
      </c>
      <c r="S518" s="81">
        <v>15.847572264</v>
      </c>
      <c r="T518" s="82"/>
      <c r="U518" s="81">
        <v>61488601</v>
      </c>
      <c r="V518" s="81">
        <v>4649</v>
      </c>
      <c r="W518" s="81">
        <v>123</v>
      </c>
      <c r="X518" s="81">
        <v>71945</v>
      </c>
      <c r="Y518" s="81">
        <v>88002</v>
      </c>
      <c r="Z518" s="81">
        <v>92630</v>
      </c>
      <c r="AA518" s="81">
        <v>19912</v>
      </c>
      <c r="AB518" s="81">
        <v>190580</v>
      </c>
      <c r="AC518" s="81">
        <v>0</v>
      </c>
      <c r="AD518" s="81">
        <v>15.847572264</v>
      </c>
      <c r="AE518" s="82"/>
      <c r="AF518" s="81">
        <v>419126649.39336443</v>
      </c>
      <c r="AG518" s="81">
        <v>6439208.8377022222</v>
      </c>
      <c r="AH518" s="81">
        <v>1564810.6047783259</v>
      </c>
      <c r="AI518" s="81">
        <v>492172945.30641091</v>
      </c>
      <c r="AJ518" s="81">
        <v>326607662.76729292</v>
      </c>
      <c r="AK518" s="81">
        <v>0</v>
      </c>
      <c r="AL518" s="81">
        <v>0</v>
      </c>
      <c r="AM518" s="81">
        <v>25955561.314528126</v>
      </c>
      <c r="AN518" s="81">
        <v>0</v>
      </c>
      <c r="AO518" s="81">
        <v>0</v>
      </c>
      <c r="AP518" s="82"/>
      <c r="AQ518" s="81">
        <v>4801</v>
      </c>
      <c r="AR518" s="81">
        <v>455</v>
      </c>
      <c r="AS518" s="81">
        <v>0</v>
      </c>
      <c r="AT518" s="81">
        <v>0</v>
      </c>
      <c r="AU518" s="81">
        <v>0</v>
      </c>
      <c r="AV518" s="81">
        <v>0</v>
      </c>
      <c r="AW518" s="81" t="s">
        <v>564</v>
      </c>
      <c r="AX518" s="82"/>
      <c r="AY518" s="81">
        <v>19855.99999999996</v>
      </c>
      <c r="AZ518" s="81">
        <v>13837.7</v>
      </c>
      <c r="BA518" s="81">
        <v>0</v>
      </c>
      <c r="BB518" s="81">
        <v>0</v>
      </c>
      <c r="BC518" s="81">
        <v>0</v>
      </c>
      <c r="BD518" s="81">
        <v>0</v>
      </c>
      <c r="BE518" s="81" t="s">
        <v>564</v>
      </c>
      <c r="BF518" s="82"/>
      <c r="BG518" s="81">
        <v>0</v>
      </c>
      <c r="BH518" s="81">
        <v>0</v>
      </c>
      <c r="BI518" s="81">
        <v>168.81299999999999</v>
      </c>
      <c r="BJ518" s="81">
        <v>0</v>
      </c>
      <c r="BK518" s="81">
        <v>73.85499999999999</v>
      </c>
      <c r="BL518" s="81">
        <v>0</v>
      </c>
      <c r="BM518" s="82"/>
      <c r="BN518" s="81">
        <v>0</v>
      </c>
      <c r="BO518" s="81">
        <v>0</v>
      </c>
      <c r="BP518" s="81">
        <v>15</v>
      </c>
      <c r="BQ518" s="81">
        <v>0</v>
      </c>
      <c r="BR518" s="81">
        <v>10</v>
      </c>
      <c r="BS518" s="81">
        <v>0</v>
      </c>
      <c r="BT518"/>
      <c r="BU518" s="80">
        <v>229.322</v>
      </c>
      <c r="BV518" s="80">
        <v>8.282</v>
      </c>
      <c r="BW518" s="80">
        <v>0</v>
      </c>
      <c r="BX518" s="80">
        <v>0</v>
      </c>
      <c r="BY518" s="80">
        <v>5.0640000000000001</v>
      </c>
      <c r="BZ518" s="80">
        <v>0</v>
      </c>
      <c r="CA518" s="80">
        <v>0</v>
      </c>
      <c r="CB518" s="80">
        <v>0</v>
      </c>
      <c r="CC518" s="80">
        <v>0</v>
      </c>
    </row>
    <row r="519" spans="1:81">
      <c r="A519" s="80" t="s">
        <v>2314</v>
      </c>
      <c r="B519" s="80">
        <v>408</v>
      </c>
      <c r="C519" s="80">
        <v>17</v>
      </c>
      <c r="D519" s="80">
        <v>24</v>
      </c>
      <c r="E519" s="80">
        <v>2020</v>
      </c>
      <c r="F519" s="80" t="s">
        <v>218</v>
      </c>
      <c r="G519" s="80" t="s">
        <v>2297</v>
      </c>
      <c r="H519" s="80" t="s">
        <v>2298</v>
      </c>
      <c r="I519" s="177"/>
      <c r="J519" s="81">
        <v>794.70437051259967</v>
      </c>
      <c r="K519" s="81">
        <v>7.5322464563718681</v>
      </c>
      <c r="L519" s="81">
        <v>11.714597500216273</v>
      </c>
      <c r="M519" s="81">
        <v>263.91423930907217</v>
      </c>
      <c r="N519" s="81">
        <v>229.06335675002489</v>
      </c>
      <c r="O519" s="81">
        <v>129.99761147168275</v>
      </c>
      <c r="P519" s="81">
        <v>90.269614445100288</v>
      </c>
      <c r="Q519" s="81">
        <v>11.169098676562616</v>
      </c>
      <c r="R519" s="81">
        <v>0</v>
      </c>
      <c r="S519" s="81">
        <v>14.004165221019999</v>
      </c>
      <c r="T519" s="82"/>
      <c r="U519" s="81">
        <v>57136679</v>
      </c>
      <c r="V519" s="81">
        <v>4140</v>
      </c>
      <c r="W519" s="81">
        <v>199</v>
      </c>
      <c r="X519" s="81">
        <v>73423</v>
      </c>
      <c r="Y519" s="81">
        <v>88558</v>
      </c>
      <c r="Z519" s="81">
        <v>92893</v>
      </c>
      <c r="AA519" s="81">
        <v>20365</v>
      </c>
      <c r="AB519" s="81">
        <v>189425</v>
      </c>
      <c r="AC519" s="81">
        <v>0</v>
      </c>
      <c r="AD519" s="81">
        <v>14.004165221019999</v>
      </c>
      <c r="AE519" s="82"/>
      <c r="AF519" s="81">
        <v>398027698.90337008</v>
      </c>
      <c r="AG519" s="81">
        <v>5756028.2878470933</v>
      </c>
      <c r="AH519" s="81">
        <v>2426696.3176704762</v>
      </c>
      <c r="AI519" s="81">
        <v>445803465.1390655</v>
      </c>
      <c r="AJ519" s="81">
        <v>356033038.07497054</v>
      </c>
      <c r="AK519" s="81"/>
      <c r="AL519" s="81"/>
      <c r="AM519" s="81">
        <v>24722067.055644814</v>
      </c>
      <c r="AN519" s="81"/>
      <c r="AO519" s="81"/>
      <c r="AP519" s="82"/>
      <c r="AQ519" s="81">
        <v>5062</v>
      </c>
      <c r="AR519" s="81">
        <v>461</v>
      </c>
      <c r="AS519" s="81">
        <v>0</v>
      </c>
      <c r="AT519" s="81">
        <v>0</v>
      </c>
      <c r="AU519" s="81">
        <v>0</v>
      </c>
      <c r="AV519" s="81">
        <v>0</v>
      </c>
      <c r="AW519" s="81">
        <v>0</v>
      </c>
      <c r="AX519" s="82"/>
      <c r="AY519" s="81">
        <v>21129.799999999941</v>
      </c>
      <c r="AZ519" s="81">
        <v>14149.79999999999</v>
      </c>
      <c r="BA519" s="81">
        <v>0</v>
      </c>
      <c r="BB519" s="81">
        <v>0</v>
      </c>
      <c r="BC519" s="81">
        <v>0</v>
      </c>
      <c r="BD519" s="81">
        <v>0</v>
      </c>
      <c r="BE519" s="81">
        <v>0</v>
      </c>
      <c r="BF519" s="82"/>
      <c r="BG519" s="81">
        <v>0</v>
      </c>
      <c r="BH519" s="81">
        <v>0</v>
      </c>
      <c r="BI519" s="81">
        <v>152.49100000000001</v>
      </c>
      <c r="BJ519" s="81">
        <v>0</v>
      </c>
      <c r="BK519" s="81">
        <v>75.962999999999994</v>
      </c>
      <c r="BL519" s="81">
        <v>0</v>
      </c>
      <c r="BM519" s="82"/>
      <c r="BN519" s="81">
        <v>0</v>
      </c>
      <c r="BO519" s="81">
        <v>0</v>
      </c>
      <c r="BP519" s="81">
        <v>14</v>
      </c>
      <c r="BQ519" s="81">
        <v>0</v>
      </c>
      <c r="BR519" s="81">
        <v>11</v>
      </c>
      <c r="BS519" s="81">
        <v>0</v>
      </c>
      <c r="BT519"/>
      <c r="BU519" s="80">
        <v>213.642</v>
      </c>
      <c r="BV519" s="80">
        <v>9.8350000000000009</v>
      </c>
      <c r="BW519" s="80">
        <v>0</v>
      </c>
      <c r="BX519" s="80">
        <v>0</v>
      </c>
      <c r="BY519" s="80">
        <v>4.9770000000000003</v>
      </c>
      <c r="BZ519" s="80">
        <v>0</v>
      </c>
      <c r="CA519" s="80">
        <v>0</v>
      </c>
      <c r="CB519" s="80">
        <v>0</v>
      </c>
      <c r="CC519" s="80">
        <v>0</v>
      </c>
    </row>
    <row r="520" spans="1:81">
      <c r="A520" s="80" t="s">
        <v>2315</v>
      </c>
      <c r="B520" s="80">
        <v>408</v>
      </c>
      <c r="C520" s="80">
        <v>18</v>
      </c>
      <c r="D520" s="80">
        <v>24</v>
      </c>
      <c r="E520" s="80">
        <v>2021</v>
      </c>
      <c r="F520" s="80" t="s">
        <v>75</v>
      </c>
      <c r="G520" s="174" t="s">
        <v>2297</v>
      </c>
      <c r="H520" s="80" t="s">
        <v>2298</v>
      </c>
      <c r="I520" s="177"/>
      <c r="J520" s="81">
        <v>752.61579451616194</v>
      </c>
      <c r="K520" s="81">
        <v>9.4595330724563365</v>
      </c>
      <c r="L520" s="81">
        <v>11.418441465116175</v>
      </c>
      <c r="M520" s="81">
        <v>282.93832394193288</v>
      </c>
      <c r="N520" s="81">
        <v>207.74785936042218</v>
      </c>
      <c r="O520" s="81">
        <v>126.95113714189461</v>
      </c>
      <c r="P520" s="81">
        <v>93.651194550327801</v>
      </c>
      <c r="Q520" s="81">
        <v>11.262202764712315</v>
      </c>
      <c r="R520" s="81">
        <v>0</v>
      </c>
      <c r="S520" s="81">
        <v>9.7162289370000003</v>
      </c>
      <c r="T520" s="82"/>
      <c r="U520" s="81">
        <v>56582360</v>
      </c>
      <c r="V520" s="81">
        <v>4140</v>
      </c>
      <c r="W520" s="81">
        <v>199</v>
      </c>
      <c r="X520" s="81">
        <v>73423</v>
      </c>
      <c r="Y520" s="81">
        <v>89474</v>
      </c>
      <c r="Z520" s="81">
        <v>93409</v>
      </c>
      <c r="AA520" s="81">
        <v>20604</v>
      </c>
      <c r="AB520" s="81">
        <v>188739</v>
      </c>
      <c r="AC520" s="81">
        <v>0</v>
      </c>
      <c r="AD520" s="81">
        <v>9.7162289370000003</v>
      </c>
      <c r="AE520" s="82"/>
      <c r="AF520" s="81">
        <v>348339123.05521715</v>
      </c>
      <c r="AG520" s="81">
        <v>7133974.9915978927</v>
      </c>
      <c r="AH520" s="81">
        <v>2297050.6893345295</v>
      </c>
      <c r="AI520" s="81">
        <v>472249981.90770167</v>
      </c>
      <c r="AJ520" s="81">
        <v>300979547.41979235</v>
      </c>
      <c r="AK520" s="81">
        <v>0</v>
      </c>
      <c r="AL520" s="81">
        <v>0</v>
      </c>
      <c r="AM520" s="81">
        <v>24774614.920956913</v>
      </c>
      <c r="AN520" s="81">
        <v>0</v>
      </c>
      <c r="AO520" s="81">
        <v>0</v>
      </c>
      <c r="AP520" s="82"/>
      <c r="AQ520" s="81">
        <v>5331</v>
      </c>
      <c r="AR520" s="81">
        <v>463</v>
      </c>
      <c r="AS520" s="81">
        <v>0</v>
      </c>
      <c r="AT520" s="81">
        <v>0</v>
      </c>
      <c r="AU520" s="81">
        <v>0</v>
      </c>
      <c r="AV520" s="81">
        <v>0</v>
      </c>
      <c r="AW520" s="81"/>
      <c r="AX520" s="82"/>
      <c r="AY520" s="81">
        <v>22644.099999999929</v>
      </c>
      <c r="AZ520" s="81">
        <v>14248.79999999999</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2316</v>
      </c>
      <c r="B521" s="80">
        <v>408</v>
      </c>
      <c r="C521" s="80">
        <v>19</v>
      </c>
      <c r="D521" s="80">
        <v>24</v>
      </c>
      <c r="E521" s="80">
        <v>2022</v>
      </c>
      <c r="F521" s="80" t="s">
        <v>568</v>
      </c>
      <c r="G521" s="174" t="s">
        <v>2297</v>
      </c>
      <c r="H521" s="80" t="s">
        <v>2298</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5646</v>
      </c>
      <c r="AR521" s="81">
        <v>465</v>
      </c>
      <c r="AS521" s="81">
        <v>0</v>
      </c>
      <c r="AT521" s="81">
        <v>0</v>
      </c>
      <c r="AU521" s="81">
        <v>0</v>
      </c>
      <c r="AV521" s="81">
        <v>0</v>
      </c>
      <c r="AW521" s="81"/>
      <c r="AX521" s="82"/>
      <c r="AY521" s="81">
        <v>24239.699999999921</v>
      </c>
      <c r="AZ521" s="81">
        <v>14269.799999999992</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2317</v>
      </c>
      <c r="B522" s="80">
        <v>69</v>
      </c>
      <c r="C522" s="80">
        <v>1</v>
      </c>
      <c r="D522" s="80">
        <v>5</v>
      </c>
      <c r="E522" s="80">
        <v>1990</v>
      </c>
      <c r="F522" s="80" t="s">
        <v>562</v>
      </c>
      <c r="G522" s="80" t="s">
        <v>2318</v>
      </c>
      <c r="H522" s="80" t="s">
        <v>2319</v>
      </c>
      <c r="I522" s="177"/>
      <c r="J522" s="81">
        <v>350.02445549499765</v>
      </c>
      <c r="K522" s="81">
        <v>9.5167961972699686</v>
      </c>
      <c r="L522" s="81">
        <v>1.2041986345707956</v>
      </c>
      <c r="M522" s="81">
        <v>87.62505331286377</v>
      </c>
      <c r="N522" s="81">
        <v>145.06560120461873</v>
      </c>
      <c r="O522" s="81">
        <v>105.88806655063613</v>
      </c>
      <c r="P522" s="81">
        <v>50.07184733182126</v>
      </c>
      <c r="Q522" s="81">
        <v>10.219378891204585</v>
      </c>
      <c r="R522" s="81">
        <v>0</v>
      </c>
      <c r="S522" s="81">
        <v>12.851361187675355</v>
      </c>
      <c r="T522" s="82"/>
      <c r="U522" s="81">
        <v>87312070</v>
      </c>
      <c r="V522" s="81">
        <v>3654</v>
      </c>
      <c r="W522" s="81">
        <v>11</v>
      </c>
      <c r="X522" s="81">
        <v>36550</v>
      </c>
      <c r="Y522" s="81">
        <v>63504</v>
      </c>
      <c r="Z522" s="81">
        <v>43553</v>
      </c>
      <c r="AA522" s="81">
        <v>12158</v>
      </c>
      <c r="AB522" s="81">
        <v>165928</v>
      </c>
      <c r="AC522" s="81">
        <v>0</v>
      </c>
      <c r="AD522" s="81">
        <v>12.851361187675355</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2320</v>
      </c>
      <c r="B523" s="80">
        <v>70</v>
      </c>
      <c r="C523" s="80">
        <v>2</v>
      </c>
      <c r="D523" s="80">
        <v>5</v>
      </c>
      <c r="E523" s="80">
        <v>2005</v>
      </c>
      <c r="F523" s="80" t="s">
        <v>565</v>
      </c>
      <c r="G523" s="80" t="s">
        <v>2318</v>
      </c>
      <c r="H523" s="80" t="s">
        <v>2319</v>
      </c>
      <c r="I523" s="177"/>
      <c r="J523" s="81">
        <v>846.29192582431972</v>
      </c>
      <c r="K523" s="81">
        <v>7.7139101732774016</v>
      </c>
      <c r="L523" s="81">
        <v>0.83252473011934425</v>
      </c>
      <c r="M523" s="81">
        <v>143.61142231664178</v>
      </c>
      <c r="N523" s="81">
        <v>199.12932190968348</v>
      </c>
      <c r="O523" s="81">
        <v>120.09469888529678</v>
      </c>
      <c r="P523" s="81">
        <v>45.026653050938414</v>
      </c>
      <c r="Q523" s="81">
        <v>10.030775425855564</v>
      </c>
      <c r="R523" s="81">
        <v>0</v>
      </c>
      <c r="S523" s="81">
        <v>18.368647299999999</v>
      </c>
      <c r="T523" s="82"/>
      <c r="U523" s="81">
        <v>107543816</v>
      </c>
      <c r="V523" s="81">
        <v>3615</v>
      </c>
      <c r="W523" s="81">
        <v>10</v>
      </c>
      <c r="X523" s="81">
        <v>34201</v>
      </c>
      <c r="Y523" s="81">
        <v>75235</v>
      </c>
      <c r="Z523" s="81">
        <v>57161</v>
      </c>
      <c r="AA523" s="81">
        <v>8954</v>
      </c>
      <c r="AB523" s="81">
        <v>170259</v>
      </c>
      <c r="AC523" s="81">
        <v>0</v>
      </c>
      <c r="AD523" s="81">
        <v>18.368647299999999</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2321</v>
      </c>
      <c r="B524" s="80">
        <v>71</v>
      </c>
      <c r="C524" s="80">
        <v>3</v>
      </c>
      <c r="D524" s="80">
        <v>5</v>
      </c>
      <c r="E524" s="80">
        <v>2006</v>
      </c>
      <c r="F524" s="80" t="s">
        <v>566</v>
      </c>
      <c r="G524" s="80" t="s">
        <v>2318</v>
      </c>
      <c r="H524" s="80" t="s">
        <v>2319</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2322</v>
      </c>
      <c r="B525" s="80">
        <v>72</v>
      </c>
      <c r="C525" s="80">
        <v>4</v>
      </c>
      <c r="D525" s="80">
        <v>5</v>
      </c>
      <c r="E525" s="80">
        <v>2007</v>
      </c>
      <c r="F525" s="80" t="s">
        <v>567</v>
      </c>
      <c r="G525" s="80" t="s">
        <v>2318</v>
      </c>
      <c r="H525" s="80" t="s">
        <v>2319</v>
      </c>
      <c r="I525" s="177"/>
      <c r="J525" s="81">
        <v>918.64233193070197</v>
      </c>
      <c r="K525" s="81">
        <v>7.0963029174025412</v>
      </c>
      <c r="L525" s="81">
        <v>1.2278072292537754</v>
      </c>
      <c r="M525" s="81">
        <v>152.01177407350116</v>
      </c>
      <c r="N525" s="81">
        <v>214.38909810443167</v>
      </c>
      <c r="O525" s="81">
        <v>116.45314365448317</v>
      </c>
      <c r="P525" s="81">
        <v>44.579757312685359</v>
      </c>
      <c r="Q525" s="81">
        <v>10.733325417643503</v>
      </c>
      <c r="R525" s="81">
        <v>0</v>
      </c>
      <c r="S525" s="81">
        <v>11.119905865599998</v>
      </c>
      <c r="T525" s="82"/>
      <c r="U525" s="81">
        <v>101039739</v>
      </c>
      <c r="V525" s="81">
        <v>2994</v>
      </c>
      <c r="W525" s="81">
        <v>11</v>
      </c>
      <c r="X525" s="81">
        <v>38777</v>
      </c>
      <c r="Y525" s="81">
        <v>77173</v>
      </c>
      <c r="Z525" s="81">
        <v>57620</v>
      </c>
      <c r="AA525" s="81">
        <v>8730</v>
      </c>
      <c r="AB525" s="81">
        <v>172549</v>
      </c>
      <c r="AC525" s="81">
        <v>0</v>
      </c>
      <c r="AD525" s="81">
        <v>11.119905865599998</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2323</v>
      </c>
      <c r="B526" s="80">
        <v>73</v>
      </c>
      <c r="C526" s="80">
        <v>5</v>
      </c>
      <c r="D526" s="80">
        <v>5</v>
      </c>
      <c r="E526" s="80">
        <v>2008</v>
      </c>
      <c r="F526" s="80" t="s">
        <v>84</v>
      </c>
      <c r="G526" s="80" t="s">
        <v>2318</v>
      </c>
      <c r="H526" s="80" t="s">
        <v>2319</v>
      </c>
      <c r="I526" s="177"/>
      <c r="J526" s="81">
        <v>667.74905971640317</v>
      </c>
      <c r="K526" s="81">
        <v>5.6292163234528436</v>
      </c>
      <c r="L526" s="81">
        <v>1.098732417271048</v>
      </c>
      <c r="M526" s="81">
        <v>151.69213479353752</v>
      </c>
      <c r="N526" s="81">
        <v>212.97223967734976</v>
      </c>
      <c r="O526" s="81">
        <v>111.85814968601775</v>
      </c>
      <c r="P526" s="81">
        <v>42.616196406930122</v>
      </c>
      <c r="Q526" s="81">
        <v>10.616842315152018</v>
      </c>
      <c r="R526" s="81">
        <v>0</v>
      </c>
      <c r="S526" s="81">
        <v>13.326916988000001</v>
      </c>
      <c r="T526" s="82"/>
      <c r="U526" s="81">
        <v>93661066</v>
      </c>
      <c r="V526" s="81">
        <v>2994</v>
      </c>
      <c r="W526" s="81">
        <v>11</v>
      </c>
      <c r="X526" s="81">
        <v>38777</v>
      </c>
      <c r="Y526" s="81">
        <v>77979</v>
      </c>
      <c r="Z526" s="81">
        <v>57289</v>
      </c>
      <c r="AA526" s="81">
        <v>8355</v>
      </c>
      <c r="AB526" s="81">
        <v>173481</v>
      </c>
      <c r="AC526" s="81">
        <v>0</v>
      </c>
      <c r="AD526" s="81">
        <v>13.326916988000001</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2324</v>
      </c>
      <c r="B527" s="80">
        <v>74</v>
      </c>
      <c r="C527" s="80">
        <v>6</v>
      </c>
      <c r="D527" s="80">
        <v>5</v>
      </c>
      <c r="E527" s="80">
        <v>2009</v>
      </c>
      <c r="F527" s="80" t="s">
        <v>85</v>
      </c>
      <c r="G527" s="80" t="s">
        <v>2318</v>
      </c>
      <c r="H527" s="80" t="s">
        <v>2319</v>
      </c>
      <c r="I527" s="177"/>
      <c r="J527" s="81">
        <v>536.17192788975603</v>
      </c>
      <c r="K527" s="81">
        <v>5.1222292980745081</v>
      </c>
      <c r="L527" s="81">
        <v>1.9699642789999217</v>
      </c>
      <c r="M527" s="81">
        <v>148.97507782920485</v>
      </c>
      <c r="N527" s="81">
        <v>196.88810044467115</v>
      </c>
      <c r="O527" s="81">
        <v>113.44259004590914</v>
      </c>
      <c r="P527" s="81">
        <v>40.532671213815661</v>
      </c>
      <c r="Q527" s="81">
        <v>10.177236452947742</v>
      </c>
      <c r="R527" s="81">
        <v>0</v>
      </c>
      <c r="S527" s="81">
        <v>14.864348499919998</v>
      </c>
      <c r="T527" s="82"/>
      <c r="U527" s="81">
        <v>66235169</v>
      </c>
      <c r="V527" s="81">
        <v>3141</v>
      </c>
      <c r="W527" s="81">
        <v>19</v>
      </c>
      <c r="X527" s="81">
        <v>43515</v>
      </c>
      <c r="Y527" s="81">
        <v>78996</v>
      </c>
      <c r="Z527" s="81">
        <v>57348</v>
      </c>
      <c r="AA527" s="81">
        <v>8158</v>
      </c>
      <c r="AB527" s="81">
        <v>174572</v>
      </c>
      <c r="AC527" s="81">
        <v>0</v>
      </c>
      <c r="AD527" s="81">
        <v>14.864348499919998</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140.20999999999998</v>
      </c>
      <c r="BJ527" s="81">
        <v>0</v>
      </c>
      <c r="BK527" s="81">
        <v>34.716000000000001</v>
      </c>
      <c r="BL527" s="81">
        <v>0</v>
      </c>
      <c r="BM527" s="82"/>
      <c r="BN527" s="81">
        <v>0</v>
      </c>
      <c r="BO527" s="81">
        <v>0</v>
      </c>
      <c r="BP527" s="81">
        <v>8</v>
      </c>
      <c r="BQ527" s="81">
        <v>0</v>
      </c>
      <c r="BR527" s="81">
        <v>6</v>
      </c>
      <c r="BS527" s="81">
        <v>0</v>
      </c>
      <c r="BT527"/>
      <c r="BU527" s="80"/>
      <c r="BV527" s="80"/>
      <c r="BW527" s="80"/>
      <c r="BX527" s="80"/>
      <c r="BY527" s="80"/>
      <c r="BZ527" s="80"/>
      <c r="CA527" s="80"/>
      <c r="CB527" s="80"/>
      <c r="CC527" s="80"/>
    </row>
    <row r="528" spans="1:81">
      <c r="A528" s="80" t="s">
        <v>2325</v>
      </c>
      <c r="B528" s="80">
        <v>75</v>
      </c>
      <c r="C528" s="80">
        <v>7</v>
      </c>
      <c r="D528" s="80">
        <v>5</v>
      </c>
      <c r="E528" s="80">
        <v>2010</v>
      </c>
      <c r="F528" s="80" t="s">
        <v>86</v>
      </c>
      <c r="G528" s="80" t="s">
        <v>2318</v>
      </c>
      <c r="H528" s="80" t="s">
        <v>2319</v>
      </c>
      <c r="I528" s="177"/>
      <c r="J528" s="81">
        <v>530.03874789398265</v>
      </c>
      <c r="K528" s="81">
        <v>4.5918781471592389</v>
      </c>
      <c r="L528" s="81">
        <v>1.8400507012543361</v>
      </c>
      <c r="M528" s="81">
        <v>150.70806349009314</v>
      </c>
      <c r="N528" s="81">
        <v>201.53179005616707</v>
      </c>
      <c r="O528" s="81">
        <v>113.24473632710821</v>
      </c>
      <c r="P528" s="81">
        <v>40.903309924563516</v>
      </c>
      <c r="Q528" s="81">
        <v>10.663163290266112</v>
      </c>
      <c r="R528" s="81">
        <v>0</v>
      </c>
      <c r="S528" s="81">
        <v>14.310949416959996</v>
      </c>
      <c r="T528" s="82"/>
      <c r="U528" s="81">
        <v>69989609</v>
      </c>
      <c r="V528" s="81">
        <v>3141</v>
      </c>
      <c r="W528" s="81">
        <v>19</v>
      </c>
      <c r="X528" s="81">
        <v>43515</v>
      </c>
      <c r="Y528" s="81">
        <v>79760</v>
      </c>
      <c r="Z528" s="81">
        <v>57514</v>
      </c>
      <c r="AA528" s="81">
        <v>8027</v>
      </c>
      <c r="AB528" s="81">
        <v>175262</v>
      </c>
      <c r="AC528" s="81">
        <v>0</v>
      </c>
      <c r="AD528" s="81">
        <v>14.310949416959996</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130.38800000000001</v>
      </c>
      <c r="BJ528" s="81">
        <v>0</v>
      </c>
      <c r="BK528" s="81">
        <v>28.525000000000002</v>
      </c>
      <c r="BL528" s="81">
        <v>0</v>
      </c>
      <c r="BM528" s="82"/>
      <c r="BN528" s="81">
        <v>0</v>
      </c>
      <c r="BO528" s="81">
        <v>0</v>
      </c>
      <c r="BP528" s="81">
        <v>8</v>
      </c>
      <c r="BQ528" s="81">
        <v>0</v>
      </c>
      <c r="BR528" s="81">
        <v>5</v>
      </c>
      <c r="BS528" s="81">
        <v>0</v>
      </c>
      <c r="BT528"/>
      <c r="BU528" s="80">
        <v>155.042</v>
      </c>
      <c r="BV528" s="80">
        <v>0</v>
      </c>
      <c r="BW528" s="80">
        <v>0</v>
      </c>
      <c r="BX528" s="80">
        <v>0</v>
      </c>
      <c r="BY528" s="80">
        <v>3.871</v>
      </c>
      <c r="BZ528" s="80">
        <v>0</v>
      </c>
      <c r="CA528" s="80">
        <v>0</v>
      </c>
      <c r="CB528" s="80">
        <v>0</v>
      </c>
      <c r="CC528" s="80">
        <v>0</v>
      </c>
    </row>
    <row r="529" spans="1:81">
      <c r="A529" s="80" t="s">
        <v>2326</v>
      </c>
      <c r="B529" s="80">
        <v>76</v>
      </c>
      <c r="C529" s="80">
        <v>8</v>
      </c>
      <c r="D529" s="80">
        <v>5</v>
      </c>
      <c r="E529" s="80">
        <v>2011</v>
      </c>
      <c r="F529" s="80" t="s">
        <v>87</v>
      </c>
      <c r="G529" s="80" t="s">
        <v>2318</v>
      </c>
      <c r="H529" s="80" t="s">
        <v>2319</v>
      </c>
      <c r="I529" s="177"/>
      <c r="J529" s="81">
        <v>614.0987077193688</v>
      </c>
      <c r="K529" s="81">
        <v>6.9321348009919701</v>
      </c>
      <c r="L529" s="81">
        <v>0.8113307420450242</v>
      </c>
      <c r="M529" s="81">
        <v>191.64354493414567</v>
      </c>
      <c r="N529" s="81">
        <v>234.89825180514273</v>
      </c>
      <c r="O529" s="81">
        <v>111.62692852541862</v>
      </c>
      <c r="P529" s="81">
        <v>39.94889726410959</v>
      </c>
      <c r="Q529" s="81">
        <v>12.343313069398693</v>
      </c>
      <c r="R529" s="81">
        <v>0</v>
      </c>
      <c r="S529" s="81">
        <v>11.9223450465</v>
      </c>
      <c r="T529" s="82"/>
      <c r="U529" s="81">
        <v>76188619</v>
      </c>
      <c r="V529" s="81">
        <v>3141</v>
      </c>
      <c r="W529" s="81">
        <v>19</v>
      </c>
      <c r="X529" s="81">
        <v>43515</v>
      </c>
      <c r="Y529" s="81">
        <v>80483</v>
      </c>
      <c r="Z529" s="81">
        <v>57924</v>
      </c>
      <c r="AA529" s="81">
        <v>8073</v>
      </c>
      <c r="AB529" s="81">
        <v>175885</v>
      </c>
      <c r="AC529" s="81">
        <v>0</v>
      </c>
      <c r="AD529" s="81">
        <v>11.9223450465</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119.324</v>
      </c>
      <c r="BJ529" s="81">
        <v>0</v>
      </c>
      <c r="BK529" s="81">
        <v>23.573</v>
      </c>
      <c r="BL529" s="81">
        <v>0</v>
      </c>
      <c r="BM529" s="82"/>
      <c r="BN529" s="81">
        <v>0</v>
      </c>
      <c r="BO529" s="81">
        <v>0</v>
      </c>
      <c r="BP529" s="81">
        <v>7</v>
      </c>
      <c r="BQ529" s="81">
        <v>0</v>
      </c>
      <c r="BR529" s="81">
        <v>5</v>
      </c>
      <c r="BS529" s="81">
        <v>0</v>
      </c>
      <c r="BT529"/>
      <c r="BU529" s="80">
        <v>142.89699999999999</v>
      </c>
      <c r="BV529" s="80">
        <v>0</v>
      </c>
      <c r="BW529" s="80">
        <v>0</v>
      </c>
      <c r="BX529" s="80">
        <v>0</v>
      </c>
      <c r="BY529" s="80">
        <v>0</v>
      </c>
      <c r="BZ529" s="80">
        <v>0</v>
      </c>
      <c r="CA529" s="80">
        <v>0</v>
      </c>
      <c r="CB529" s="80">
        <v>0</v>
      </c>
      <c r="CC529" s="80">
        <v>0</v>
      </c>
    </row>
    <row r="530" spans="1:81">
      <c r="A530" s="80" t="s">
        <v>2327</v>
      </c>
      <c r="B530" s="80">
        <v>77</v>
      </c>
      <c r="C530" s="80">
        <v>9</v>
      </c>
      <c r="D530" s="80">
        <v>5</v>
      </c>
      <c r="E530" s="80">
        <v>2012</v>
      </c>
      <c r="F530" s="80" t="s">
        <v>88</v>
      </c>
      <c r="G530" s="80" t="s">
        <v>2318</v>
      </c>
      <c r="H530" s="80" t="s">
        <v>2319</v>
      </c>
      <c r="I530" s="177"/>
      <c r="J530" s="81">
        <v>572.84212628009209</v>
      </c>
      <c r="K530" s="81">
        <v>6.8380618608175405</v>
      </c>
      <c r="L530" s="81">
        <v>0.80326013728053713</v>
      </c>
      <c r="M530" s="81">
        <v>201.78416053120912</v>
      </c>
      <c r="N530" s="81">
        <v>253.22982437275755</v>
      </c>
      <c r="O530" s="81">
        <v>111.5840423835143</v>
      </c>
      <c r="P530" s="81">
        <v>40.036846356465766</v>
      </c>
      <c r="Q530" s="81">
        <v>13.613379313863771</v>
      </c>
      <c r="R530" s="81">
        <v>0</v>
      </c>
      <c r="S530" s="81">
        <v>10.545246402899997</v>
      </c>
      <c r="T530" s="82"/>
      <c r="U530" s="81">
        <v>76635483</v>
      </c>
      <c r="V530" s="81">
        <v>3141</v>
      </c>
      <c r="W530" s="81">
        <v>19</v>
      </c>
      <c r="X530" s="81">
        <v>43515</v>
      </c>
      <c r="Y530" s="81">
        <v>82180</v>
      </c>
      <c r="Z530" s="81">
        <v>58361</v>
      </c>
      <c r="AA530" s="81">
        <v>8045</v>
      </c>
      <c r="AB530" s="81">
        <v>178543</v>
      </c>
      <c r="AC530" s="81">
        <v>0</v>
      </c>
      <c r="AD530" s="81">
        <v>10.545246402899997</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144.84800000000001</v>
      </c>
      <c r="BJ530" s="81">
        <v>0</v>
      </c>
      <c r="BK530" s="81">
        <v>30.621000000000002</v>
      </c>
      <c r="BL530" s="81">
        <v>0</v>
      </c>
      <c r="BM530" s="82"/>
      <c r="BN530" s="81">
        <v>0</v>
      </c>
      <c r="BO530" s="81">
        <v>0</v>
      </c>
      <c r="BP530" s="81">
        <v>8</v>
      </c>
      <c r="BQ530" s="81">
        <v>0</v>
      </c>
      <c r="BR530" s="81">
        <v>5</v>
      </c>
      <c r="BS530" s="81">
        <v>0</v>
      </c>
      <c r="BT530"/>
      <c r="BU530" s="80">
        <v>171.99299999999999</v>
      </c>
      <c r="BV530" s="80">
        <v>0</v>
      </c>
      <c r="BW530" s="80">
        <v>0</v>
      </c>
      <c r="BX530" s="80">
        <v>0</v>
      </c>
      <c r="BY530" s="80">
        <v>3.476</v>
      </c>
      <c r="BZ530" s="80">
        <v>0</v>
      </c>
      <c r="CA530" s="80">
        <v>0</v>
      </c>
      <c r="CB530" s="80">
        <v>0</v>
      </c>
      <c r="CC530" s="80">
        <v>0</v>
      </c>
    </row>
    <row r="531" spans="1:81">
      <c r="A531" s="80" t="s">
        <v>2328</v>
      </c>
      <c r="B531" s="80">
        <v>78</v>
      </c>
      <c r="C531" s="80">
        <v>10</v>
      </c>
      <c r="D531" s="80">
        <v>5</v>
      </c>
      <c r="E531" s="80">
        <v>2013</v>
      </c>
      <c r="F531" s="80" t="s">
        <v>89</v>
      </c>
      <c r="G531" s="80" t="s">
        <v>2318</v>
      </c>
      <c r="H531" s="80" t="s">
        <v>2319</v>
      </c>
      <c r="I531" s="177"/>
      <c r="J531" s="81">
        <v>543.92270490626402</v>
      </c>
      <c r="K531" s="81">
        <v>5.8966540832744467</v>
      </c>
      <c r="L531" s="81">
        <v>0.73620791583101852</v>
      </c>
      <c r="M531" s="81">
        <v>214.70225939476018</v>
      </c>
      <c r="N531" s="81">
        <v>245.60325482795861</v>
      </c>
      <c r="O531" s="81">
        <v>107.77033934479779</v>
      </c>
      <c r="P531" s="81">
        <v>40.172714796207167</v>
      </c>
      <c r="Q531" s="81">
        <v>13.890932997044159</v>
      </c>
      <c r="R531" s="81">
        <v>0</v>
      </c>
      <c r="S531" s="81">
        <v>11.539304727160001</v>
      </c>
      <c r="T531" s="82"/>
      <c r="U531" s="81">
        <v>70410257</v>
      </c>
      <c r="V531" s="81">
        <v>3141</v>
      </c>
      <c r="W531" s="81">
        <v>19</v>
      </c>
      <c r="X531" s="81">
        <v>43515</v>
      </c>
      <c r="Y531" s="81">
        <v>82906</v>
      </c>
      <c r="Z531" s="81">
        <v>58883</v>
      </c>
      <c r="AA531" s="81">
        <v>8042</v>
      </c>
      <c r="AB531" s="81">
        <v>179571</v>
      </c>
      <c r="AC531" s="81">
        <v>0</v>
      </c>
      <c r="AD531" s="81">
        <v>11.539304727160001</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133.303</v>
      </c>
      <c r="BJ531" s="81">
        <v>0</v>
      </c>
      <c r="BK531" s="81">
        <v>33.852000000000004</v>
      </c>
      <c r="BL531" s="81">
        <v>0</v>
      </c>
      <c r="BM531" s="82"/>
      <c r="BN531" s="81">
        <v>0</v>
      </c>
      <c r="BO531" s="81">
        <v>0</v>
      </c>
      <c r="BP531" s="81">
        <v>8</v>
      </c>
      <c r="BQ531" s="81">
        <v>0</v>
      </c>
      <c r="BR531" s="81">
        <v>5</v>
      </c>
      <c r="BS531" s="81">
        <v>0</v>
      </c>
      <c r="BT531"/>
      <c r="BU531" s="80">
        <v>162.48099999999999</v>
      </c>
      <c r="BV531" s="80">
        <v>0</v>
      </c>
      <c r="BW531" s="80">
        <v>0</v>
      </c>
      <c r="BX531" s="80">
        <v>0</v>
      </c>
      <c r="BY531" s="80">
        <v>4.6740000000000004</v>
      </c>
      <c r="BZ531" s="80">
        <v>0</v>
      </c>
      <c r="CA531" s="80">
        <v>0</v>
      </c>
      <c r="CB531" s="80">
        <v>0</v>
      </c>
      <c r="CC531" s="80">
        <v>0</v>
      </c>
    </row>
    <row r="532" spans="1:81">
      <c r="A532" s="80" t="s">
        <v>2329</v>
      </c>
      <c r="B532" s="80">
        <v>79</v>
      </c>
      <c r="C532" s="80">
        <v>11</v>
      </c>
      <c r="D532" s="80">
        <v>5</v>
      </c>
      <c r="E532" s="80">
        <v>2014</v>
      </c>
      <c r="F532" s="80" t="s">
        <v>90</v>
      </c>
      <c r="G532" s="80" t="s">
        <v>2318</v>
      </c>
      <c r="H532" s="80" t="s">
        <v>2319</v>
      </c>
      <c r="I532" s="177"/>
      <c r="J532" s="81">
        <v>525.39315500585724</v>
      </c>
      <c r="K532" s="81">
        <v>4.5236751035492446</v>
      </c>
      <c r="L532" s="81">
        <v>1.8583595684642216</v>
      </c>
      <c r="M532" s="81">
        <v>199.09427744587123</v>
      </c>
      <c r="N532" s="81">
        <v>223.27004914076466</v>
      </c>
      <c r="O532" s="81">
        <v>102.49925346252191</v>
      </c>
      <c r="P532" s="81">
        <v>40.125567900242309</v>
      </c>
      <c r="Q532" s="81">
        <v>13.431927548255826</v>
      </c>
      <c r="R532" s="81">
        <v>0</v>
      </c>
      <c r="S532" s="81">
        <v>16.606374428600002</v>
      </c>
      <c r="T532" s="82"/>
      <c r="U532" s="81">
        <v>78011391</v>
      </c>
      <c r="V532" s="81">
        <v>2304</v>
      </c>
      <c r="W532" s="81">
        <v>21</v>
      </c>
      <c r="X532" s="81">
        <v>44562</v>
      </c>
      <c r="Y532" s="81">
        <v>84008</v>
      </c>
      <c r="Z532" s="81">
        <v>58983</v>
      </c>
      <c r="AA532" s="81">
        <v>7991</v>
      </c>
      <c r="AB532" s="81">
        <v>180975</v>
      </c>
      <c r="AC532" s="81">
        <v>0</v>
      </c>
      <c r="AD532" s="81">
        <v>16.606374428600002</v>
      </c>
      <c r="AE532" s="82"/>
      <c r="AF532" s="81">
        <v>730122903.48360705</v>
      </c>
      <c r="AG532" s="81">
        <v>4261978.8528895937</v>
      </c>
      <c r="AH532" s="81">
        <v>467730.22242160991</v>
      </c>
      <c r="AI532" s="81">
        <v>273409184.77810323</v>
      </c>
      <c r="AJ532" s="81">
        <v>310260588.56411141</v>
      </c>
      <c r="AK532" s="81">
        <v>0</v>
      </c>
      <c r="AL532" s="81">
        <v>0</v>
      </c>
      <c r="AM532" s="81">
        <v>24845163.151671253</v>
      </c>
      <c r="AN532" s="81">
        <v>0</v>
      </c>
      <c r="AO532" s="81">
        <v>0</v>
      </c>
      <c r="AP532" s="82"/>
      <c r="AQ532" s="81">
        <v>2152</v>
      </c>
      <c r="AR532" s="81">
        <v>66</v>
      </c>
      <c r="AS532" s="81">
        <v>0</v>
      </c>
      <c r="AT532" s="81">
        <v>0</v>
      </c>
      <c r="AU532" s="81">
        <v>0</v>
      </c>
      <c r="AV532" s="81">
        <v>0</v>
      </c>
      <c r="AW532" s="81" t="s">
        <v>564</v>
      </c>
      <c r="AX532" s="82"/>
      <c r="AY532" s="81">
        <v>7796.9</v>
      </c>
      <c r="AZ532" s="81">
        <v>984.3</v>
      </c>
      <c r="BA532" s="81">
        <v>0</v>
      </c>
      <c r="BB532" s="81">
        <v>0</v>
      </c>
      <c r="BC532" s="81">
        <v>0</v>
      </c>
      <c r="BD532" s="81">
        <v>0</v>
      </c>
      <c r="BE532" s="81" t="s">
        <v>564</v>
      </c>
      <c r="BF532" s="82"/>
      <c r="BG532" s="81">
        <v>0</v>
      </c>
      <c r="BH532" s="81">
        <v>0</v>
      </c>
      <c r="BI532" s="81">
        <v>112.893</v>
      </c>
      <c r="BJ532" s="81">
        <v>0</v>
      </c>
      <c r="BK532" s="81">
        <v>40.701999999999998</v>
      </c>
      <c r="BL532" s="81">
        <v>0</v>
      </c>
      <c r="BM532" s="82"/>
      <c r="BN532" s="81">
        <v>0</v>
      </c>
      <c r="BO532" s="81">
        <v>0</v>
      </c>
      <c r="BP532" s="81">
        <v>4</v>
      </c>
      <c r="BQ532" s="81">
        <v>0</v>
      </c>
      <c r="BR532" s="81">
        <v>6</v>
      </c>
      <c r="BS532" s="81">
        <v>0</v>
      </c>
      <c r="BT532"/>
      <c r="BU532" s="80">
        <v>149.68899999999999</v>
      </c>
      <c r="BV532" s="80">
        <v>0</v>
      </c>
      <c r="BW532" s="80">
        <v>0</v>
      </c>
      <c r="BX532" s="80">
        <v>0</v>
      </c>
      <c r="BY532" s="80">
        <v>3.9060000000000001</v>
      </c>
      <c r="BZ532" s="80">
        <v>0</v>
      </c>
      <c r="CA532" s="80">
        <v>0</v>
      </c>
      <c r="CB532" s="80">
        <v>0</v>
      </c>
      <c r="CC532" s="80">
        <v>0</v>
      </c>
    </row>
    <row r="533" spans="1:81">
      <c r="A533" s="80" t="s">
        <v>2330</v>
      </c>
      <c r="B533" s="80">
        <v>80</v>
      </c>
      <c r="C533" s="80">
        <v>12</v>
      </c>
      <c r="D533" s="80">
        <v>5</v>
      </c>
      <c r="E533" s="80">
        <v>2015</v>
      </c>
      <c r="F533" s="80" t="s">
        <v>91</v>
      </c>
      <c r="G533" s="80" t="s">
        <v>2318</v>
      </c>
      <c r="H533" s="80" t="s">
        <v>2319</v>
      </c>
      <c r="I533" s="177"/>
      <c r="J533" s="81">
        <v>601.76504046773493</v>
      </c>
      <c r="K533" s="81">
        <v>4.8109901208638668</v>
      </c>
      <c r="L533" s="81">
        <v>2.3163958873197847</v>
      </c>
      <c r="M533" s="81">
        <v>211.82424797574802</v>
      </c>
      <c r="N533" s="81">
        <v>225.98057298707209</v>
      </c>
      <c r="O533" s="81">
        <v>102.10804853049905</v>
      </c>
      <c r="P533" s="81">
        <v>39.815419250666793</v>
      </c>
      <c r="Q533" s="81">
        <v>13.279247179533415</v>
      </c>
      <c r="R533" s="81">
        <v>0</v>
      </c>
      <c r="S533" s="81">
        <v>18.912463439360003</v>
      </c>
      <c r="T533" s="82"/>
      <c r="U533" s="81">
        <v>81057470</v>
      </c>
      <c r="V533" s="81">
        <v>2304</v>
      </c>
      <c r="W533" s="81">
        <v>21</v>
      </c>
      <c r="X533" s="81">
        <v>44562</v>
      </c>
      <c r="Y533" s="81">
        <v>85408</v>
      </c>
      <c r="Z533" s="81">
        <v>59324</v>
      </c>
      <c r="AA533" s="81">
        <v>7923</v>
      </c>
      <c r="AB533" s="81">
        <v>182765</v>
      </c>
      <c r="AC533" s="81">
        <v>0</v>
      </c>
      <c r="AD533" s="81">
        <v>18.912463439360003</v>
      </c>
      <c r="AE533" s="82"/>
      <c r="AF533" s="81">
        <v>815111637.78629625</v>
      </c>
      <c r="AG533" s="81">
        <v>3987682.531972988</v>
      </c>
      <c r="AH533" s="81">
        <v>472103.79332216259</v>
      </c>
      <c r="AI533" s="81">
        <v>260732321.12496614</v>
      </c>
      <c r="AJ533" s="81">
        <v>322429943.90437883</v>
      </c>
      <c r="AK533" s="81">
        <v>0</v>
      </c>
      <c r="AL533" s="81">
        <v>0</v>
      </c>
      <c r="AM533" s="81">
        <v>25047176.579660024</v>
      </c>
      <c r="AN533" s="81">
        <v>0</v>
      </c>
      <c r="AO533" s="81">
        <v>0</v>
      </c>
      <c r="AP533" s="82"/>
      <c r="AQ533" s="81">
        <v>2376</v>
      </c>
      <c r="AR533" s="81">
        <v>98</v>
      </c>
      <c r="AS533" s="81">
        <v>0</v>
      </c>
      <c r="AT533" s="81">
        <v>0</v>
      </c>
      <c r="AU533" s="81">
        <v>0</v>
      </c>
      <c r="AV533" s="81">
        <v>0</v>
      </c>
      <c r="AW533" s="81" t="s">
        <v>564</v>
      </c>
      <c r="AX533" s="82"/>
      <c r="AY533" s="81">
        <v>8712.4</v>
      </c>
      <c r="AZ533" s="81">
        <v>3413.8</v>
      </c>
      <c r="BA533" s="81">
        <v>0</v>
      </c>
      <c r="BB533" s="81">
        <v>0</v>
      </c>
      <c r="BC533" s="81">
        <v>0</v>
      </c>
      <c r="BD533" s="81">
        <v>0</v>
      </c>
      <c r="BE533" s="81" t="s">
        <v>564</v>
      </c>
      <c r="BF533" s="82"/>
      <c r="BG533" s="81">
        <v>0</v>
      </c>
      <c r="BH533" s="81">
        <v>0</v>
      </c>
      <c r="BI533" s="81">
        <v>96.271000000000001</v>
      </c>
      <c r="BJ533" s="81">
        <v>0</v>
      </c>
      <c r="BK533" s="81">
        <v>38.093000000000004</v>
      </c>
      <c r="BL533" s="81">
        <v>0</v>
      </c>
      <c r="BM533" s="82"/>
      <c r="BN533" s="81">
        <v>0</v>
      </c>
      <c r="BO533" s="81">
        <v>0</v>
      </c>
      <c r="BP533" s="81">
        <v>3</v>
      </c>
      <c r="BQ533" s="81">
        <v>0</v>
      </c>
      <c r="BR533" s="81">
        <v>6</v>
      </c>
      <c r="BS533" s="81">
        <v>0</v>
      </c>
      <c r="BT533"/>
      <c r="BU533" s="80">
        <v>129.804</v>
      </c>
      <c r="BV533" s="80">
        <v>0</v>
      </c>
      <c r="BW533" s="80">
        <v>0</v>
      </c>
      <c r="BX533" s="80">
        <v>0</v>
      </c>
      <c r="BY533" s="80">
        <v>4.5599999999999996</v>
      </c>
      <c r="BZ533" s="80">
        <v>0</v>
      </c>
      <c r="CA533" s="80">
        <v>0</v>
      </c>
      <c r="CB533" s="80">
        <v>0</v>
      </c>
      <c r="CC533" s="80">
        <v>0</v>
      </c>
    </row>
    <row r="534" spans="1:81">
      <c r="A534" s="80" t="s">
        <v>2331</v>
      </c>
      <c r="B534" s="80">
        <v>81</v>
      </c>
      <c r="C534" s="80">
        <v>13</v>
      </c>
      <c r="D534" s="80">
        <v>5</v>
      </c>
      <c r="E534" s="80">
        <v>2016</v>
      </c>
      <c r="F534" s="80" t="s">
        <v>92</v>
      </c>
      <c r="G534" s="80" t="s">
        <v>2318</v>
      </c>
      <c r="H534" s="80" t="s">
        <v>2319</v>
      </c>
      <c r="I534" s="177"/>
      <c r="J534" s="81">
        <v>508.31699269152853</v>
      </c>
      <c r="K534" s="81">
        <v>4.9552637396815342</v>
      </c>
      <c r="L534" s="81">
        <v>2.6176273599175461</v>
      </c>
      <c r="M534" s="81">
        <v>163.15928337069224</v>
      </c>
      <c r="N534" s="81">
        <v>216.48335940428925</v>
      </c>
      <c r="O534" s="81">
        <v>101.60773176711575</v>
      </c>
      <c r="P534" s="81">
        <v>39.428528494902736</v>
      </c>
      <c r="Q534" s="81">
        <v>12.967263361193432</v>
      </c>
      <c r="R534" s="81">
        <v>0</v>
      </c>
      <c r="S534" s="81">
        <v>22.209755628549999</v>
      </c>
      <c r="T534" s="82"/>
      <c r="U534" s="81">
        <v>80062123</v>
      </c>
      <c r="V534" s="81">
        <v>2304</v>
      </c>
      <c r="W534" s="81">
        <v>21</v>
      </c>
      <c r="X534" s="81">
        <v>44562</v>
      </c>
      <c r="Y534" s="81">
        <v>86257</v>
      </c>
      <c r="Z534" s="81">
        <v>59759</v>
      </c>
      <c r="AA534" s="81">
        <v>8115</v>
      </c>
      <c r="AB534" s="81">
        <v>183589</v>
      </c>
      <c r="AC534" s="81">
        <v>0</v>
      </c>
      <c r="AD534" s="81">
        <v>22.209755628549999</v>
      </c>
      <c r="AE534" s="82"/>
      <c r="AF534" s="81">
        <v>731413054.36554682</v>
      </c>
      <c r="AG534" s="81">
        <v>3919997.695208644</v>
      </c>
      <c r="AH534" s="81">
        <v>406016.76767908962</v>
      </c>
      <c r="AI534" s="81">
        <v>252092829.31844369</v>
      </c>
      <c r="AJ534" s="81">
        <v>312464766.48066008</v>
      </c>
      <c r="AK534" s="81">
        <v>0</v>
      </c>
      <c r="AL534" s="81">
        <v>0</v>
      </c>
      <c r="AM534" s="81">
        <v>25179649.25392798</v>
      </c>
      <c r="AN534" s="81">
        <v>0</v>
      </c>
      <c r="AO534" s="81">
        <v>0</v>
      </c>
      <c r="AP534" s="82"/>
      <c r="AQ534" s="81">
        <v>2523</v>
      </c>
      <c r="AR534" s="81">
        <v>121</v>
      </c>
      <c r="AS534" s="81">
        <v>0</v>
      </c>
      <c r="AT534" s="81">
        <v>0</v>
      </c>
      <c r="AU534" s="81">
        <v>0</v>
      </c>
      <c r="AV534" s="81">
        <v>0</v>
      </c>
      <c r="AW534" s="81" t="s">
        <v>564</v>
      </c>
      <c r="AX534" s="82"/>
      <c r="AY534" s="81">
        <v>9361.2000000000007</v>
      </c>
      <c r="AZ534" s="81">
        <v>3745.3</v>
      </c>
      <c r="BA534" s="81">
        <v>0</v>
      </c>
      <c r="BB534" s="81">
        <v>0</v>
      </c>
      <c r="BC534" s="81">
        <v>0</v>
      </c>
      <c r="BD534" s="81">
        <v>0</v>
      </c>
      <c r="BE534" s="81" t="s">
        <v>564</v>
      </c>
      <c r="BF534" s="82"/>
      <c r="BG534" s="81">
        <v>0</v>
      </c>
      <c r="BH534" s="81">
        <v>0</v>
      </c>
      <c r="BI534" s="81">
        <v>99.23</v>
      </c>
      <c r="BJ534" s="81">
        <v>0</v>
      </c>
      <c r="BK534" s="81">
        <v>29.547000000000004</v>
      </c>
      <c r="BL534" s="81">
        <v>0</v>
      </c>
      <c r="BM534" s="82"/>
      <c r="BN534" s="81">
        <v>0</v>
      </c>
      <c r="BO534" s="81">
        <v>0</v>
      </c>
      <c r="BP534" s="81">
        <v>4</v>
      </c>
      <c r="BQ534" s="81">
        <v>0</v>
      </c>
      <c r="BR534" s="81">
        <v>5</v>
      </c>
      <c r="BS534" s="81">
        <v>0</v>
      </c>
      <c r="BT534"/>
      <c r="BU534" s="80">
        <v>128.77699999999999</v>
      </c>
      <c r="BV534" s="80">
        <v>0</v>
      </c>
      <c r="BW534" s="80">
        <v>0</v>
      </c>
      <c r="BX534" s="80">
        <v>0</v>
      </c>
      <c r="BY534" s="80">
        <v>0</v>
      </c>
      <c r="BZ534" s="80">
        <v>0</v>
      </c>
      <c r="CA534" s="80">
        <v>0</v>
      </c>
      <c r="CB534" s="80">
        <v>0</v>
      </c>
      <c r="CC534" s="80">
        <v>0</v>
      </c>
    </row>
    <row r="535" spans="1:81">
      <c r="A535" s="80" t="s">
        <v>2332</v>
      </c>
      <c r="B535" s="80">
        <v>82</v>
      </c>
      <c r="C535" s="80">
        <v>14</v>
      </c>
      <c r="D535" s="80">
        <v>5</v>
      </c>
      <c r="E535" s="80">
        <v>2017</v>
      </c>
      <c r="F535" s="80" t="s">
        <v>71</v>
      </c>
      <c r="G535" s="80" t="s">
        <v>2318</v>
      </c>
      <c r="H535" s="80" t="s">
        <v>2319</v>
      </c>
      <c r="I535" s="177"/>
      <c r="J535" s="81">
        <v>328.89164062190343</v>
      </c>
      <c r="K535" s="81">
        <v>5.0693218100774438</v>
      </c>
      <c r="L535" s="81">
        <v>2.1558731462765057</v>
      </c>
      <c r="M535" s="81">
        <v>163.6900040438401</v>
      </c>
      <c r="N535" s="81">
        <v>223.89409641984506</v>
      </c>
      <c r="O535" s="81">
        <v>100.239086319473</v>
      </c>
      <c r="P535" s="81">
        <v>40.472651748685792</v>
      </c>
      <c r="Q535" s="81">
        <v>12.612877770706</v>
      </c>
      <c r="R535" s="81">
        <v>0</v>
      </c>
      <c r="S535" s="81">
        <v>21.859513075039995</v>
      </c>
      <c r="T535" s="82"/>
      <c r="U535" s="81">
        <v>55956107.999999993</v>
      </c>
      <c r="V535" s="81">
        <v>2304</v>
      </c>
      <c r="W535" s="81">
        <v>21</v>
      </c>
      <c r="X535" s="81">
        <v>44562</v>
      </c>
      <c r="Y535" s="81">
        <v>87444</v>
      </c>
      <c r="Z535" s="81">
        <v>59932</v>
      </c>
      <c r="AA535" s="81">
        <v>8383</v>
      </c>
      <c r="AB535" s="81">
        <v>184667</v>
      </c>
      <c r="AC535" s="81">
        <v>0</v>
      </c>
      <c r="AD535" s="81">
        <v>21.859513075039999</v>
      </c>
      <c r="AE535" s="82"/>
      <c r="AF535" s="81">
        <v>486302383.75425923</v>
      </c>
      <c r="AG535" s="81">
        <v>4099643.0700881691</v>
      </c>
      <c r="AH535" s="81">
        <v>454376.53116679878</v>
      </c>
      <c r="AI535" s="81">
        <v>263842214.75430441</v>
      </c>
      <c r="AJ535" s="81">
        <v>323329041.55649823</v>
      </c>
      <c r="AK535" s="81">
        <v>0</v>
      </c>
      <c r="AL535" s="81">
        <v>0</v>
      </c>
      <c r="AM535" s="81">
        <v>25367130.030689958</v>
      </c>
      <c r="AN535" s="81">
        <v>0</v>
      </c>
      <c r="AO535" s="81">
        <v>0</v>
      </c>
      <c r="AP535" s="82"/>
      <c r="AQ535" s="81">
        <v>2667</v>
      </c>
      <c r="AR535" s="81">
        <v>133</v>
      </c>
      <c r="AS535" s="81">
        <v>0</v>
      </c>
      <c r="AT535" s="81">
        <v>0</v>
      </c>
      <c r="AU535" s="81">
        <v>0</v>
      </c>
      <c r="AV535" s="81">
        <v>0</v>
      </c>
      <c r="AW535" s="81" t="s">
        <v>564</v>
      </c>
      <c r="AX535" s="82"/>
      <c r="AY535" s="81">
        <v>10004.5</v>
      </c>
      <c r="AZ535" s="81">
        <v>3934.8999999999992</v>
      </c>
      <c r="BA535" s="81">
        <v>0</v>
      </c>
      <c r="BB535" s="81">
        <v>0</v>
      </c>
      <c r="BC535" s="81">
        <v>0</v>
      </c>
      <c r="BD535" s="81">
        <v>0</v>
      </c>
      <c r="BE535" s="81" t="s">
        <v>564</v>
      </c>
      <c r="BF535" s="82"/>
      <c r="BG535" s="81">
        <v>0</v>
      </c>
      <c r="BH535" s="81">
        <v>0</v>
      </c>
      <c r="BI535" s="81">
        <v>83.668999999999997</v>
      </c>
      <c r="BJ535" s="81">
        <v>0</v>
      </c>
      <c r="BK535" s="81">
        <v>28.696999999999999</v>
      </c>
      <c r="BL535" s="81">
        <v>0</v>
      </c>
      <c r="BM535" s="82"/>
      <c r="BN535" s="81">
        <v>0</v>
      </c>
      <c r="BO535" s="81">
        <v>0</v>
      </c>
      <c r="BP535" s="81">
        <v>4</v>
      </c>
      <c r="BQ535" s="81">
        <v>0</v>
      </c>
      <c r="BR535" s="81">
        <v>5</v>
      </c>
      <c r="BS535" s="81">
        <v>0</v>
      </c>
      <c r="BT535"/>
      <c r="BU535" s="80">
        <v>112.366</v>
      </c>
      <c r="BV535" s="80">
        <v>0</v>
      </c>
      <c r="BW535" s="80">
        <v>0</v>
      </c>
      <c r="BX535" s="80">
        <v>0</v>
      </c>
      <c r="BY535" s="80">
        <v>0</v>
      </c>
      <c r="BZ535" s="80">
        <v>0</v>
      </c>
      <c r="CA535" s="80">
        <v>0</v>
      </c>
      <c r="CB535" s="80">
        <v>0</v>
      </c>
      <c r="CC535" s="80">
        <v>0</v>
      </c>
    </row>
    <row r="536" spans="1:81">
      <c r="A536" s="80" t="s">
        <v>2333</v>
      </c>
      <c r="B536" s="80">
        <v>83</v>
      </c>
      <c r="C536" s="80">
        <v>15</v>
      </c>
      <c r="D536" s="80">
        <v>5</v>
      </c>
      <c r="E536" s="80">
        <v>2018</v>
      </c>
      <c r="F536" s="80" t="s">
        <v>93</v>
      </c>
      <c r="G536" s="80" t="s">
        <v>2318</v>
      </c>
      <c r="H536" s="80" t="s">
        <v>2319</v>
      </c>
      <c r="I536" s="177"/>
      <c r="J536" s="81">
        <v>212.38824604049572</v>
      </c>
      <c r="K536" s="81">
        <v>4.7657824364067993</v>
      </c>
      <c r="L536" s="81">
        <v>2.0147282161289475</v>
      </c>
      <c r="M536" s="81">
        <v>162.44187036466428</v>
      </c>
      <c r="N536" s="81">
        <v>215.34596248923009</v>
      </c>
      <c r="O536" s="81">
        <v>98.48053803846642</v>
      </c>
      <c r="P536" s="81">
        <v>40.060217596379516</v>
      </c>
      <c r="Q536" s="81">
        <v>11.750127615111699</v>
      </c>
      <c r="R536" s="81">
        <v>0</v>
      </c>
      <c r="S536" s="81">
        <v>21.535683719129995</v>
      </c>
      <c r="T536" s="82"/>
      <c r="U536" s="81">
        <v>36507407</v>
      </c>
      <c r="V536" s="81">
        <v>2304</v>
      </c>
      <c r="W536" s="81">
        <v>21</v>
      </c>
      <c r="X536" s="81">
        <v>44562</v>
      </c>
      <c r="Y536" s="81">
        <v>88402</v>
      </c>
      <c r="Z536" s="81">
        <v>60008</v>
      </c>
      <c r="AA536" s="81">
        <v>8381</v>
      </c>
      <c r="AB536" s="81">
        <v>185393</v>
      </c>
      <c r="AC536" s="81">
        <v>0</v>
      </c>
      <c r="AD536" s="81">
        <v>21.535683719129999</v>
      </c>
      <c r="AE536" s="82"/>
      <c r="AF536" s="81">
        <v>308595310.96933728</v>
      </c>
      <c r="AG536" s="81">
        <v>3636088.6546613602</v>
      </c>
      <c r="AH536" s="81">
        <v>432801.46767173591</v>
      </c>
      <c r="AI536" s="81">
        <v>252656956.66663271</v>
      </c>
      <c r="AJ536" s="81">
        <v>319741336.25587422</v>
      </c>
      <c r="AK536" s="81">
        <v>0</v>
      </c>
      <c r="AL536" s="81">
        <v>0</v>
      </c>
      <c r="AM536" s="81">
        <v>25519552.368164718</v>
      </c>
      <c r="AN536" s="81">
        <v>0</v>
      </c>
      <c r="AO536" s="81">
        <v>0</v>
      </c>
      <c r="AP536" s="82"/>
      <c r="AQ536" s="81">
        <v>2826</v>
      </c>
      <c r="AR536" s="81">
        <v>154</v>
      </c>
      <c r="AS536" s="81">
        <v>0</v>
      </c>
      <c r="AT536" s="81">
        <v>0</v>
      </c>
      <c r="AU536" s="81">
        <v>0</v>
      </c>
      <c r="AV536" s="81">
        <v>0</v>
      </c>
      <c r="AW536" s="81" t="s">
        <v>564</v>
      </c>
      <c r="AX536" s="82"/>
      <c r="AY536" s="81">
        <v>10726.4</v>
      </c>
      <c r="AZ536" s="81">
        <v>4253.3999999999996</v>
      </c>
      <c r="BA536" s="81">
        <v>0</v>
      </c>
      <c r="BB536" s="81">
        <v>0</v>
      </c>
      <c r="BC536" s="81">
        <v>0</v>
      </c>
      <c r="BD536" s="81">
        <v>0</v>
      </c>
      <c r="BE536" s="81" t="s">
        <v>564</v>
      </c>
      <c r="BF536" s="82"/>
      <c r="BG536" s="81">
        <v>0</v>
      </c>
      <c r="BH536" s="81">
        <v>0</v>
      </c>
      <c r="BI536" s="81">
        <v>77.706999999999994</v>
      </c>
      <c r="BJ536" s="81">
        <v>0</v>
      </c>
      <c r="BK536" s="81">
        <v>27.283000000000001</v>
      </c>
      <c r="BL536" s="81">
        <v>0</v>
      </c>
      <c r="BM536" s="82"/>
      <c r="BN536" s="81">
        <v>0</v>
      </c>
      <c r="BO536" s="81">
        <v>0</v>
      </c>
      <c r="BP536" s="81">
        <v>4</v>
      </c>
      <c r="BQ536" s="81">
        <v>0</v>
      </c>
      <c r="BR536" s="81">
        <v>5</v>
      </c>
      <c r="BS536" s="81">
        <v>0</v>
      </c>
      <c r="BT536"/>
      <c r="BU536" s="80">
        <v>104.99</v>
      </c>
      <c r="BV536" s="80">
        <v>0</v>
      </c>
      <c r="BW536" s="80">
        <v>0</v>
      </c>
      <c r="BX536" s="80">
        <v>0</v>
      </c>
      <c r="BY536" s="80">
        <v>0</v>
      </c>
      <c r="BZ536" s="80">
        <v>0</v>
      </c>
      <c r="CA536" s="80">
        <v>0</v>
      </c>
      <c r="CB536" s="80">
        <v>0</v>
      </c>
      <c r="CC536" s="80">
        <v>0</v>
      </c>
    </row>
    <row r="537" spans="1:81">
      <c r="A537" s="80" t="s">
        <v>2334</v>
      </c>
      <c r="B537" s="80">
        <v>84</v>
      </c>
      <c r="C537" s="80">
        <v>16</v>
      </c>
      <c r="D537" s="80">
        <v>5</v>
      </c>
      <c r="E537" s="80">
        <v>2019</v>
      </c>
      <c r="F537" s="80" t="s">
        <v>73</v>
      </c>
      <c r="G537" s="80" t="s">
        <v>2318</v>
      </c>
      <c r="H537" s="80" t="s">
        <v>2319</v>
      </c>
      <c r="I537" s="177"/>
      <c r="J537" s="81">
        <v>179.90182582522291</v>
      </c>
      <c r="K537" s="81">
        <v>4.3157087624905976</v>
      </c>
      <c r="L537" s="81">
        <v>2.0428085331287407</v>
      </c>
      <c r="M537" s="81">
        <v>157.16975075083522</v>
      </c>
      <c r="N537" s="81">
        <v>204.39763457438181</v>
      </c>
      <c r="O537" s="81">
        <v>95.754694377237755</v>
      </c>
      <c r="P537" s="81">
        <v>40.121510714290565</v>
      </c>
      <c r="Q537" s="81">
        <v>11.49918616657984</v>
      </c>
      <c r="R537" s="81">
        <v>0</v>
      </c>
      <c r="S537" s="81">
        <v>25.638765037372806</v>
      </c>
      <c r="T537" s="82"/>
      <c r="U537" s="81">
        <v>32334530</v>
      </c>
      <c r="V537" s="81">
        <v>2304</v>
      </c>
      <c r="W537" s="81">
        <v>21</v>
      </c>
      <c r="X537" s="81">
        <v>44562</v>
      </c>
      <c r="Y537" s="81">
        <v>89585</v>
      </c>
      <c r="Z537" s="81">
        <v>59949</v>
      </c>
      <c r="AA537" s="81">
        <v>8331</v>
      </c>
      <c r="AB537" s="81">
        <v>186346</v>
      </c>
      <c r="AC537" s="81">
        <v>0</v>
      </c>
      <c r="AD537" s="81">
        <v>25.63876503737281</v>
      </c>
      <c r="AE537" s="82"/>
      <c r="AF537" s="81">
        <v>274990509.75559777</v>
      </c>
      <c r="AG537" s="81">
        <v>3507126.225448498</v>
      </c>
      <c r="AH537" s="81">
        <v>460057.40065577597</v>
      </c>
      <c r="AI537" s="81">
        <v>255101247.9547776</v>
      </c>
      <c r="AJ537" s="81">
        <v>304405666.92551607</v>
      </c>
      <c r="AK537" s="81">
        <v>0</v>
      </c>
      <c r="AL537" s="81">
        <v>0</v>
      </c>
      <c r="AM537" s="81">
        <v>25378922.388063058</v>
      </c>
      <c r="AN537" s="81">
        <v>0</v>
      </c>
      <c r="AO537" s="81">
        <v>0</v>
      </c>
      <c r="AP537" s="82"/>
      <c r="AQ537" s="81">
        <v>3012</v>
      </c>
      <c r="AR537" s="81">
        <v>168</v>
      </c>
      <c r="AS537" s="81">
        <v>0</v>
      </c>
      <c r="AT537" s="81">
        <v>0</v>
      </c>
      <c r="AU537" s="81">
        <v>0</v>
      </c>
      <c r="AV537" s="81">
        <v>0</v>
      </c>
      <c r="AW537" s="81" t="s">
        <v>564</v>
      </c>
      <c r="AX537" s="82"/>
      <c r="AY537" s="81">
        <v>11547.599999999989</v>
      </c>
      <c r="AZ537" s="81">
        <v>4457.8999999999996</v>
      </c>
      <c r="BA537" s="81">
        <v>0</v>
      </c>
      <c r="BB537" s="81">
        <v>0</v>
      </c>
      <c r="BC537" s="81">
        <v>0</v>
      </c>
      <c r="BD537" s="81">
        <v>0</v>
      </c>
      <c r="BE537" s="81" t="s">
        <v>564</v>
      </c>
      <c r="BF537" s="82"/>
      <c r="BG537" s="81">
        <v>0</v>
      </c>
      <c r="BH537" s="81">
        <v>0</v>
      </c>
      <c r="BI537" s="81">
        <v>82.051000000000002</v>
      </c>
      <c r="BJ537" s="81">
        <v>0</v>
      </c>
      <c r="BK537" s="81">
        <v>21.267999999999997</v>
      </c>
      <c r="BL537" s="81">
        <v>0</v>
      </c>
      <c r="BM537" s="82"/>
      <c r="BN537" s="81">
        <v>0</v>
      </c>
      <c r="BO537" s="81">
        <v>0</v>
      </c>
      <c r="BP537" s="81">
        <v>5</v>
      </c>
      <c r="BQ537" s="81">
        <v>0</v>
      </c>
      <c r="BR537" s="81">
        <v>4</v>
      </c>
      <c r="BS537" s="81">
        <v>0</v>
      </c>
      <c r="BT537"/>
      <c r="BU537" s="80">
        <v>103.319</v>
      </c>
      <c r="BV537" s="80">
        <v>0</v>
      </c>
      <c r="BW537" s="80">
        <v>0</v>
      </c>
      <c r="BX537" s="80">
        <v>0</v>
      </c>
      <c r="BY537" s="80">
        <v>0</v>
      </c>
      <c r="BZ537" s="80">
        <v>0</v>
      </c>
      <c r="CA537" s="80">
        <v>0</v>
      </c>
      <c r="CB537" s="80">
        <v>0</v>
      </c>
      <c r="CC537" s="80">
        <v>0</v>
      </c>
    </row>
    <row r="538" spans="1:81">
      <c r="A538" s="80" t="s">
        <v>2335</v>
      </c>
      <c r="B538" s="80">
        <v>85</v>
      </c>
      <c r="C538" s="80">
        <v>17</v>
      </c>
      <c r="D538" s="80">
        <v>5</v>
      </c>
      <c r="E538" s="80">
        <v>2020</v>
      </c>
      <c r="F538" s="80" t="s">
        <v>218</v>
      </c>
      <c r="G538" s="80" t="s">
        <v>2318</v>
      </c>
      <c r="H538" s="80" t="s">
        <v>2319</v>
      </c>
      <c r="I538" s="177"/>
      <c r="J538" s="81">
        <v>103.28999761759709</v>
      </c>
      <c r="K538" s="81">
        <v>4.3689317592656058</v>
      </c>
      <c r="L538" s="81">
        <v>1.6639828557140361</v>
      </c>
      <c r="M538" s="81">
        <v>140.14354792630226</v>
      </c>
      <c r="N538" s="81">
        <v>208.36789815374254</v>
      </c>
      <c r="O538" s="81">
        <v>84.119970563582285</v>
      </c>
      <c r="P538" s="81">
        <v>37.783363296343474</v>
      </c>
      <c r="Q538" s="81">
        <v>11.027704992379444</v>
      </c>
      <c r="R538" s="81">
        <v>0</v>
      </c>
      <c r="S538" s="81">
        <v>6.7880808226468732</v>
      </c>
      <c r="T538" s="82"/>
      <c r="U538" s="81">
        <v>20389567</v>
      </c>
      <c r="V538" s="81">
        <v>2312</v>
      </c>
      <c r="W538" s="81">
        <v>21</v>
      </c>
      <c r="X538" s="81">
        <v>45529</v>
      </c>
      <c r="Y538" s="81">
        <v>90870</v>
      </c>
      <c r="Z538" s="81">
        <v>60110</v>
      </c>
      <c r="AA538" s="81">
        <v>8524</v>
      </c>
      <c r="AB538" s="81">
        <v>187027</v>
      </c>
      <c r="AC538" s="81">
        <v>0</v>
      </c>
      <c r="AD538" s="81">
        <v>6.7880808226468732</v>
      </c>
      <c r="AE538" s="82"/>
      <c r="AF538" s="81">
        <v>162441589.8800568</v>
      </c>
      <c r="AG538" s="81">
        <v>3342517.5461947736</v>
      </c>
      <c r="AH538" s="81">
        <v>389254.34680125606</v>
      </c>
      <c r="AI538" s="81">
        <v>230995769.74122941</v>
      </c>
      <c r="AJ538" s="81">
        <v>309475027.84853011</v>
      </c>
      <c r="AK538" s="81"/>
      <c r="AL538" s="81"/>
      <c r="AM538" s="81">
        <v>24409101.413309135</v>
      </c>
      <c r="AN538" s="81"/>
      <c r="AO538" s="81"/>
      <c r="AP538" s="82"/>
      <c r="AQ538" s="81">
        <v>3165</v>
      </c>
      <c r="AR538" s="81">
        <v>170</v>
      </c>
      <c r="AS538" s="81">
        <v>0</v>
      </c>
      <c r="AT538" s="81">
        <v>0</v>
      </c>
      <c r="AU538" s="81">
        <v>0</v>
      </c>
      <c r="AV538" s="81">
        <v>1</v>
      </c>
      <c r="AW538" s="81">
        <v>0</v>
      </c>
      <c r="AX538" s="82"/>
      <c r="AY538" s="81">
        <v>12228.3</v>
      </c>
      <c r="AZ538" s="81">
        <v>4489.7999999999984</v>
      </c>
      <c r="BA538" s="81">
        <v>0</v>
      </c>
      <c r="BB538" s="81">
        <v>0</v>
      </c>
      <c r="BC538" s="81">
        <v>0</v>
      </c>
      <c r="BD538" s="81">
        <v>2772.654</v>
      </c>
      <c r="BE538" s="81">
        <v>0</v>
      </c>
      <c r="BF538" s="82"/>
      <c r="BG538" s="81">
        <v>0</v>
      </c>
      <c r="BH538" s="81">
        <v>0</v>
      </c>
      <c r="BI538" s="81">
        <v>66.572000000000003</v>
      </c>
      <c r="BJ538" s="81">
        <v>0</v>
      </c>
      <c r="BK538" s="81">
        <v>25.704000000000001</v>
      </c>
      <c r="BL538" s="81">
        <v>0</v>
      </c>
      <c r="BM538" s="82"/>
      <c r="BN538" s="81">
        <v>0</v>
      </c>
      <c r="BO538" s="81">
        <v>0</v>
      </c>
      <c r="BP538" s="81">
        <v>4</v>
      </c>
      <c r="BQ538" s="81">
        <v>0</v>
      </c>
      <c r="BR538" s="81">
        <v>5</v>
      </c>
      <c r="BS538" s="81">
        <v>0</v>
      </c>
      <c r="BT538"/>
      <c r="BU538" s="80">
        <v>92.275999999999996</v>
      </c>
      <c r="BV538" s="80">
        <v>0</v>
      </c>
      <c r="BW538" s="80">
        <v>0</v>
      </c>
      <c r="BX538" s="80">
        <v>0</v>
      </c>
      <c r="BY538" s="80">
        <v>0</v>
      </c>
      <c r="BZ538" s="80">
        <v>0</v>
      </c>
      <c r="CA538" s="80">
        <v>0</v>
      </c>
      <c r="CB538" s="80">
        <v>0</v>
      </c>
      <c r="CC538" s="80">
        <v>0</v>
      </c>
    </row>
    <row r="539" spans="1:81">
      <c r="A539" s="80" t="s">
        <v>2336</v>
      </c>
      <c r="B539" s="80">
        <v>85</v>
      </c>
      <c r="C539" s="80">
        <v>18</v>
      </c>
      <c r="D539" s="80">
        <v>5</v>
      </c>
      <c r="E539" s="80">
        <v>2021</v>
      </c>
      <c r="F539" s="80" t="s">
        <v>75</v>
      </c>
      <c r="G539" s="174" t="s">
        <v>2318</v>
      </c>
      <c r="H539" s="80" t="s">
        <v>2319</v>
      </c>
      <c r="I539" s="177"/>
      <c r="J539" s="81">
        <v>68.37412320827211</v>
      </c>
      <c r="K539" s="81">
        <v>5.0039390378600119</v>
      </c>
      <c r="L539" s="81">
        <v>1.788551015198087</v>
      </c>
      <c r="M539" s="81">
        <v>152.76938437702177</v>
      </c>
      <c r="N539" s="81">
        <v>201.55521852214122</v>
      </c>
      <c r="O539" s="81">
        <v>81.760071386933774</v>
      </c>
      <c r="P539" s="81">
        <v>38.848609969988921</v>
      </c>
      <c r="Q539" s="81">
        <v>11.176575199835092</v>
      </c>
      <c r="R539" s="81">
        <v>0</v>
      </c>
      <c r="S539" s="81">
        <v>7.6105494436789289</v>
      </c>
      <c r="T539" s="82"/>
      <c r="U539" s="81">
        <v>13315160</v>
      </c>
      <c r="V539" s="81">
        <v>2312</v>
      </c>
      <c r="W539" s="81">
        <v>21</v>
      </c>
      <c r="X539" s="81">
        <v>45529</v>
      </c>
      <c r="Y539" s="81">
        <v>91736</v>
      </c>
      <c r="Z539" s="81">
        <v>60158</v>
      </c>
      <c r="AA539" s="81">
        <v>8547</v>
      </c>
      <c r="AB539" s="81">
        <v>187304</v>
      </c>
      <c r="AC539" s="81">
        <v>0</v>
      </c>
      <c r="AD539" s="81">
        <v>7.6105494436789289</v>
      </c>
      <c r="AE539" s="82"/>
      <c r="AF539" s="81">
        <v>105778066.15463795</v>
      </c>
      <c r="AG539" s="81">
        <v>3836504.6990289423</v>
      </c>
      <c r="AH539" s="81">
        <v>398094.04735194962</v>
      </c>
      <c r="AI539" s="81">
        <v>248887398.66122797</v>
      </c>
      <c r="AJ539" s="81">
        <v>290980656.57944888</v>
      </c>
      <c r="AK539" s="81">
        <v>0</v>
      </c>
      <c r="AL539" s="81">
        <v>0</v>
      </c>
      <c r="AM539" s="81">
        <v>24586251.241952721</v>
      </c>
      <c r="AN539" s="81">
        <v>0</v>
      </c>
      <c r="AO539" s="81">
        <v>0</v>
      </c>
      <c r="AP539" s="82"/>
      <c r="AQ539" s="81">
        <v>3343</v>
      </c>
      <c r="AR539" s="81">
        <v>170</v>
      </c>
      <c r="AS539" s="81">
        <v>0</v>
      </c>
      <c r="AT539" s="81">
        <v>0</v>
      </c>
      <c r="AU539" s="81">
        <v>0</v>
      </c>
      <c r="AV539" s="81">
        <v>1</v>
      </c>
      <c r="AW539" s="81"/>
      <c r="AX539" s="82"/>
      <c r="AY539" s="81">
        <v>13074.3</v>
      </c>
      <c r="AZ539" s="81">
        <v>4489.7999999999984</v>
      </c>
      <c r="BA539" s="81">
        <v>0</v>
      </c>
      <c r="BB539" s="81">
        <v>0</v>
      </c>
      <c r="BC539" s="81">
        <v>0</v>
      </c>
      <c r="BD539" s="81">
        <v>2772.654</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2337</v>
      </c>
      <c r="B540" s="80">
        <v>85</v>
      </c>
      <c r="C540" s="80">
        <v>19</v>
      </c>
      <c r="D540" s="80">
        <v>5</v>
      </c>
      <c r="E540" s="80">
        <v>2022</v>
      </c>
      <c r="F540" s="80" t="s">
        <v>568</v>
      </c>
      <c r="G540" s="174" t="s">
        <v>2318</v>
      </c>
      <c r="H540" s="80" t="s">
        <v>2319</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3596</v>
      </c>
      <c r="AR540" s="81">
        <v>170</v>
      </c>
      <c r="AS540" s="81">
        <v>0</v>
      </c>
      <c r="AT540" s="81">
        <v>0</v>
      </c>
      <c r="AU540" s="81">
        <v>0</v>
      </c>
      <c r="AV540" s="81">
        <v>1</v>
      </c>
      <c r="AW540" s="81"/>
      <c r="AX540" s="82"/>
      <c r="AY540" s="81">
        <v>14264.19999999999</v>
      </c>
      <c r="AZ540" s="81">
        <v>4489.7999999999984</v>
      </c>
      <c r="BA540" s="81">
        <v>0</v>
      </c>
      <c r="BB540" s="81">
        <v>0</v>
      </c>
      <c r="BC540" s="81">
        <v>0</v>
      </c>
      <c r="BD540" s="81">
        <v>2772.654</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2338</v>
      </c>
      <c r="B541" s="80">
        <v>35</v>
      </c>
      <c r="C541" s="80">
        <v>1</v>
      </c>
      <c r="D541" s="80">
        <v>3</v>
      </c>
      <c r="E541" s="80">
        <v>1990</v>
      </c>
      <c r="F541" s="80" t="s">
        <v>562</v>
      </c>
      <c r="G541" s="80" t="s">
        <v>2339</v>
      </c>
      <c r="H541" s="80" t="s">
        <v>2340</v>
      </c>
      <c r="I541" s="177"/>
      <c r="J541" s="81">
        <v>1129.7449000219772</v>
      </c>
      <c r="K541" s="81">
        <v>14.905606519391629</v>
      </c>
      <c r="L541" s="81">
        <v>11.377307295788917</v>
      </c>
      <c r="M541" s="81">
        <v>104.71776289701556</v>
      </c>
      <c r="N541" s="81">
        <v>151.7133724459068</v>
      </c>
      <c r="O541" s="81">
        <v>146.39019730321453</v>
      </c>
      <c r="P541" s="81">
        <v>158.93425402058844</v>
      </c>
      <c r="Q541" s="81">
        <v>10.396016822475827</v>
      </c>
      <c r="R541" s="81">
        <v>8.8187059886683574</v>
      </c>
      <c r="S541" s="81">
        <v>11.288821198681195</v>
      </c>
      <c r="T541" s="82"/>
      <c r="U541" s="81">
        <v>96149019</v>
      </c>
      <c r="V541" s="81">
        <v>5578</v>
      </c>
      <c r="W541" s="81">
        <v>131</v>
      </c>
      <c r="X541" s="81">
        <v>39819</v>
      </c>
      <c r="Y541" s="81">
        <v>48598</v>
      </c>
      <c r="Z541" s="81">
        <v>60212</v>
      </c>
      <c r="AA541" s="81">
        <v>38591</v>
      </c>
      <c r="AB541" s="81">
        <v>168796</v>
      </c>
      <c r="AC541" s="81">
        <v>1527415.75</v>
      </c>
      <c r="AD541" s="81">
        <v>11.288821198681195</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2341</v>
      </c>
      <c r="B542" s="80">
        <v>36</v>
      </c>
      <c r="C542" s="80">
        <v>2</v>
      </c>
      <c r="D542" s="80">
        <v>3</v>
      </c>
      <c r="E542" s="80">
        <v>2005</v>
      </c>
      <c r="F542" s="80" t="s">
        <v>565</v>
      </c>
      <c r="G542" s="80" t="s">
        <v>2339</v>
      </c>
      <c r="H542" s="80" t="s">
        <v>2340</v>
      </c>
      <c r="I542" s="177"/>
      <c r="J542" s="81">
        <v>1152.1495183833215</v>
      </c>
      <c r="K542" s="81">
        <v>11.364562591677551</v>
      </c>
      <c r="L542" s="81">
        <v>12.633402083894897</v>
      </c>
      <c r="M542" s="81">
        <v>198.93909915489286</v>
      </c>
      <c r="N542" s="81">
        <v>228.55994320163686</v>
      </c>
      <c r="O542" s="81">
        <v>221.42125261668869</v>
      </c>
      <c r="P542" s="81">
        <v>138.866542774365</v>
      </c>
      <c r="Q542" s="81">
        <v>10.522242711593689</v>
      </c>
      <c r="R542" s="81">
        <v>14.707414645426374</v>
      </c>
      <c r="S542" s="81">
        <v>26.040584687999999</v>
      </c>
      <c r="T542" s="82"/>
      <c r="U542" s="81">
        <v>117110333</v>
      </c>
      <c r="V542" s="81">
        <v>4959</v>
      </c>
      <c r="W542" s="81">
        <v>167</v>
      </c>
      <c r="X542" s="81">
        <v>40149</v>
      </c>
      <c r="Y542" s="81">
        <v>62169</v>
      </c>
      <c r="Z542" s="81">
        <v>105389</v>
      </c>
      <c r="AA542" s="81">
        <v>27615</v>
      </c>
      <c r="AB542" s="81">
        <v>178601</v>
      </c>
      <c r="AC542" s="81">
        <v>2600701.75</v>
      </c>
      <c r="AD542" s="81">
        <v>26.040584687999999</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2342</v>
      </c>
      <c r="B543" s="80">
        <v>37</v>
      </c>
      <c r="C543" s="80">
        <v>3</v>
      </c>
      <c r="D543" s="80">
        <v>3</v>
      </c>
      <c r="E543" s="80">
        <v>2006</v>
      </c>
      <c r="F543" s="80" t="s">
        <v>566</v>
      </c>
      <c r="G543" s="80" t="s">
        <v>2339</v>
      </c>
      <c r="H543" s="80" t="s">
        <v>2340</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2343</v>
      </c>
      <c r="B544" s="80">
        <v>38</v>
      </c>
      <c r="C544" s="80">
        <v>4</v>
      </c>
      <c r="D544" s="80">
        <v>3</v>
      </c>
      <c r="E544" s="80">
        <v>2007</v>
      </c>
      <c r="F544" s="80" t="s">
        <v>567</v>
      </c>
      <c r="G544" s="80" t="s">
        <v>2339</v>
      </c>
      <c r="H544" s="80" t="s">
        <v>2340</v>
      </c>
      <c r="I544" s="177"/>
      <c r="J544" s="81">
        <v>1055.5175650043402</v>
      </c>
      <c r="K544" s="81">
        <v>10.615576771392616</v>
      </c>
      <c r="L544" s="81">
        <v>16.490717710485395</v>
      </c>
      <c r="M544" s="81">
        <v>220.62392490761118</v>
      </c>
      <c r="N544" s="81">
        <v>226.99530843621929</v>
      </c>
      <c r="O544" s="81">
        <v>216.07494783734998</v>
      </c>
      <c r="P544" s="81">
        <v>136.53763471094859</v>
      </c>
      <c r="Q544" s="81">
        <v>11.17410655175278</v>
      </c>
      <c r="R544" s="81">
        <v>27.756095364482039</v>
      </c>
      <c r="S544" s="81">
        <v>35.371234701280002</v>
      </c>
      <c r="T544" s="82"/>
      <c r="U544" s="81">
        <v>128037234</v>
      </c>
      <c r="V544" s="81">
        <v>4641</v>
      </c>
      <c r="W544" s="81">
        <v>187</v>
      </c>
      <c r="X544" s="81">
        <v>48734</v>
      </c>
      <c r="Y544" s="81">
        <v>64214</v>
      </c>
      <c r="Z544" s="81">
        <v>106912</v>
      </c>
      <c r="AA544" s="81">
        <v>26738</v>
      </c>
      <c r="AB544" s="81">
        <v>179635</v>
      </c>
      <c r="AC544" s="81">
        <v>5048916.5</v>
      </c>
      <c r="AD544" s="81">
        <v>35.371234701280002</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2344</v>
      </c>
      <c r="B545" s="80">
        <v>39</v>
      </c>
      <c r="C545" s="80">
        <v>5</v>
      </c>
      <c r="D545" s="80">
        <v>3</v>
      </c>
      <c r="E545" s="80">
        <v>2008</v>
      </c>
      <c r="F545" s="80" t="s">
        <v>84</v>
      </c>
      <c r="G545" s="80" t="s">
        <v>2339</v>
      </c>
      <c r="H545" s="80" t="s">
        <v>2340</v>
      </c>
      <c r="I545" s="177"/>
      <c r="J545" s="81">
        <v>879.63171238318319</v>
      </c>
      <c r="K545" s="81">
        <v>7.9275437097186101</v>
      </c>
      <c r="L545" s="81">
        <v>14.695069111881654</v>
      </c>
      <c r="M545" s="81">
        <v>219.99096717890265</v>
      </c>
      <c r="N545" s="81">
        <v>226.93900201884179</v>
      </c>
      <c r="O545" s="81">
        <v>209.92952713071566</v>
      </c>
      <c r="P545" s="81">
        <v>132.08215511160452</v>
      </c>
      <c r="Q545" s="81">
        <v>10.993399003003313</v>
      </c>
      <c r="R545" s="81">
        <v>28.889858375737898</v>
      </c>
      <c r="S545" s="81">
        <v>15.14273807214</v>
      </c>
      <c r="T545" s="82"/>
      <c r="U545" s="81">
        <v>113712491</v>
      </c>
      <c r="V545" s="81">
        <v>4641</v>
      </c>
      <c r="W545" s="81">
        <v>187</v>
      </c>
      <c r="X545" s="81">
        <v>48734</v>
      </c>
      <c r="Y545" s="81">
        <v>64909</v>
      </c>
      <c r="Z545" s="81">
        <v>107517</v>
      </c>
      <c r="AA545" s="81">
        <v>25895</v>
      </c>
      <c r="AB545" s="81">
        <v>179634</v>
      </c>
      <c r="AC545" s="81">
        <v>5456896.75</v>
      </c>
      <c r="AD545" s="81">
        <v>15.14273807214</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2345</v>
      </c>
      <c r="B546" s="80">
        <v>40</v>
      </c>
      <c r="C546" s="80">
        <v>6</v>
      </c>
      <c r="D546" s="80">
        <v>3</v>
      </c>
      <c r="E546" s="80">
        <v>2009</v>
      </c>
      <c r="F546" s="80" t="s">
        <v>85</v>
      </c>
      <c r="G546" s="80" t="s">
        <v>2339</v>
      </c>
      <c r="H546" s="80" t="s">
        <v>2340</v>
      </c>
      <c r="I546" s="177"/>
      <c r="J546" s="81">
        <v>799.43017199944643</v>
      </c>
      <c r="K546" s="81">
        <v>8.068725951710503</v>
      </c>
      <c r="L546" s="81">
        <v>22.247029832724536</v>
      </c>
      <c r="M546" s="81">
        <v>219.09632972478562</v>
      </c>
      <c r="N546" s="81">
        <v>222.18928745619934</v>
      </c>
      <c r="O546" s="81">
        <v>213.80767149878093</v>
      </c>
      <c r="P546" s="81">
        <v>126.41741681347459</v>
      </c>
      <c r="Q546" s="81">
        <v>10.493854073046952</v>
      </c>
      <c r="R546" s="81">
        <v>19.56930436733623</v>
      </c>
      <c r="S546" s="81">
        <v>21.565272543639999</v>
      </c>
      <c r="T546" s="82"/>
      <c r="U546" s="81">
        <v>81244838</v>
      </c>
      <c r="V546" s="81">
        <v>4963</v>
      </c>
      <c r="W546" s="81">
        <v>481</v>
      </c>
      <c r="X546" s="81">
        <v>51347</v>
      </c>
      <c r="Y546" s="81">
        <v>65653</v>
      </c>
      <c r="Z546" s="81">
        <v>108085</v>
      </c>
      <c r="AA546" s="81">
        <v>25444</v>
      </c>
      <c r="AB546" s="81">
        <v>180003</v>
      </c>
      <c r="AC546" s="81">
        <v>3606107.5</v>
      </c>
      <c r="AD546" s="81">
        <v>21.565272543639999</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283.62899999999996</v>
      </c>
      <c r="BJ546" s="81">
        <v>0</v>
      </c>
      <c r="BK546" s="81">
        <v>21.914000000000001</v>
      </c>
      <c r="BL546" s="81">
        <v>0</v>
      </c>
      <c r="BM546" s="82"/>
      <c r="BN546" s="81">
        <v>0</v>
      </c>
      <c r="BO546" s="81">
        <v>0</v>
      </c>
      <c r="BP546" s="81">
        <v>26</v>
      </c>
      <c r="BQ546" s="81">
        <v>0</v>
      </c>
      <c r="BR546" s="81">
        <v>4</v>
      </c>
      <c r="BS546" s="81">
        <v>0</v>
      </c>
      <c r="BT546"/>
      <c r="BU546" s="80"/>
      <c r="BV546" s="80"/>
      <c r="BW546" s="80"/>
      <c r="BX546" s="80"/>
      <c r="BY546" s="80"/>
      <c r="BZ546" s="80"/>
      <c r="CA546" s="80"/>
      <c r="CB546" s="80"/>
      <c r="CC546" s="80"/>
    </row>
    <row r="547" spans="1:81">
      <c r="A547" s="80" t="s">
        <v>2346</v>
      </c>
      <c r="B547" s="80">
        <v>41</v>
      </c>
      <c r="C547" s="80">
        <v>7</v>
      </c>
      <c r="D547" s="80">
        <v>3</v>
      </c>
      <c r="E547" s="80">
        <v>2010</v>
      </c>
      <c r="F547" s="80" t="s">
        <v>86</v>
      </c>
      <c r="G547" s="80" t="s">
        <v>2339</v>
      </c>
      <c r="H547" s="80" t="s">
        <v>2340</v>
      </c>
      <c r="I547" s="177"/>
      <c r="J547" s="81">
        <v>803.05781793818949</v>
      </c>
      <c r="K547" s="81">
        <v>8.6084700084391432</v>
      </c>
      <c r="L547" s="81">
        <v>20.98631673413745</v>
      </c>
      <c r="M547" s="81">
        <v>224.92887432954578</v>
      </c>
      <c r="N547" s="81">
        <v>246.29281181080756</v>
      </c>
      <c r="O547" s="81">
        <v>214.11040569158942</v>
      </c>
      <c r="P547" s="81">
        <v>126.81707662795716</v>
      </c>
      <c r="Q547" s="81">
        <v>10.943154831283588</v>
      </c>
      <c r="R547" s="81">
        <v>18.770875104256227</v>
      </c>
      <c r="S547" s="81">
        <v>21.991322998899996</v>
      </c>
      <c r="T547" s="82"/>
      <c r="U547" s="81">
        <v>82684004</v>
      </c>
      <c r="V547" s="81">
        <v>4963</v>
      </c>
      <c r="W547" s="81">
        <v>481</v>
      </c>
      <c r="X547" s="81">
        <v>51347</v>
      </c>
      <c r="Y547" s="81">
        <v>66290</v>
      </c>
      <c r="Z547" s="81">
        <v>108741</v>
      </c>
      <c r="AA547" s="81">
        <v>24887</v>
      </c>
      <c r="AB547" s="81">
        <v>179864</v>
      </c>
      <c r="AC547" s="81">
        <v>3277931</v>
      </c>
      <c r="AD547" s="81">
        <v>21.991322998899996</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323.61900000000003</v>
      </c>
      <c r="BJ547" s="81">
        <v>0</v>
      </c>
      <c r="BK547" s="81">
        <v>53.760999999999996</v>
      </c>
      <c r="BL547" s="81">
        <v>0</v>
      </c>
      <c r="BM547" s="82"/>
      <c r="BN547" s="81">
        <v>0</v>
      </c>
      <c r="BO547" s="81">
        <v>0</v>
      </c>
      <c r="BP547" s="81">
        <v>27</v>
      </c>
      <c r="BQ547" s="81">
        <v>0</v>
      </c>
      <c r="BR547" s="81">
        <v>3</v>
      </c>
      <c r="BS547" s="81">
        <v>0</v>
      </c>
      <c r="BT547"/>
      <c r="BU547" s="80">
        <v>336.774</v>
      </c>
      <c r="BV547" s="80">
        <v>31.815999999999999</v>
      </c>
      <c r="BW547" s="80">
        <v>0</v>
      </c>
      <c r="BX547" s="80">
        <v>0</v>
      </c>
      <c r="BY547" s="80">
        <v>0</v>
      </c>
      <c r="BZ547" s="80">
        <v>0</v>
      </c>
      <c r="CA547" s="80">
        <v>0</v>
      </c>
      <c r="CB547" s="80">
        <v>8.7899999999999991</v>
      </c>
      <c r="CC547" s="80">
        <v>0</v>
      </c>
    </row>
    <row r="548" spans="1:81">
      <c r="A548" s="80" t="s">
        <v>2347</v>
      </c>
      <c r="B548" s="80">
        <v>42</v>
      </c>
      <c r="C548" s="80">
        <v>8</v>
      </c>
      <c r="D548" s="80">
        <v>3</v>
      </c>
      <c r="E548" s="80">
        <v>2011</v>
      </c>
      <c r="F548" s="80" t="s">
        <v>87</v>
      </c>
      <c r="G548" s="80" t="s">
        <v>2339</v>
      </c>
      <c r="H548" s="80" t="s">
        <v>2340</v>
      </c>
      <c r="I548" s="177"/>
      <c r="J548" s="81">
        <v>694.35057608794273</v>
      </c>
      <c r="K548" s="81">
        <v>11.689971365935813</v>
      </c>
      <c r="L548" s="81">
        <v>21.792060682165115</v>
      </c>
      <c r="M548" s="81">
        <v>243.60314129826929</v>
      </c>
      <c r="N548" s="81">
        <v>250.71433918814213</v>
      </c>
      <c r="O548" s="81">
        <v>212.67970891156901</v>
      </c>
      <c r="P548" s="81">
        <v>122.27143595923249</v>
      </c>
      <c r="Q548" s="81">
        <v>12.626482573535053</v>
      </c>
      <c r="R548" s="81">
        <v>17.248220595989388</v>
      </c>
      <c r="S548" s="81">
        <v>23.158384829549998</v>
      </c>
      <c r="T548" s="82"/>
      <c r="U548" s="81">
        <v>70390384</v>
      </c>
      <c r="V548" s="81">
        <v>4963</v>
      </c>
      <c r="W548" s="81">
        <v>481</v>
      </c>
      <c r="X548" s="81">
        <v>51347</v>
      </c>
      <c r="Y548" s="81">
        <v>66995</v>
      </c>
      <c r="Z548" s="81">
        <v>110361</v>
      </c>
      <c r="AA548" s="81">
        <v>24709</v>
      </c>
      <c r="AB548" s="81">
        <v>179920</v>
      </c>
      <c r="AC548" s="81">
        <v>3007050.5</v>
      </c>
      <c r="AD548" s="81">
        <v>23.158384829549998</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306.56099999999998</v>
      </c>
      <c r="BJ548" s="81">
        <v>0</v>
      </c>
      <c r="BK548" s="81">
        <v>68.775000000000006</v>
      </c>
      <c r="BL548" s="81">
        <v>0</v>
      </c>
      <c r="BM548" s="82"/>
      <c r="BN548" s="81">
        <v>0</v>
      </c>
      <c r="BO548" s="81">
        <v>0</v>
      </c>
      <c r="BP548" s="81">
        <v>28</v>
      </c>
      <c r="BQ548" s="81">
        <v>0</v>
      </c>
      <c r="BR548" s="81">
        <v>5</v>
      </c>
      <c r="BS548" s="81">
        <v>0</v>
      </c>
      <c r="BT548"/>
      <c r="BU548" s="80">
        <v>325.74599999999998</v>
      </c>
      <c r="BV548" s="80">
        <v>42.54</v>
      </c>
      <c r="BW548" s="80">
        <v>0</v>
      </c>
      <c r="BX548" s="80">
        <v>0</v>
      </c>
      <c r="BY548" s="80">
        <v>0</v>
      </c>
      <c r="BZ548" s="80">
        <v>0</v>
      </c>
      <c r="CA548" s="80">
        <v>0</v>
      </c>
      <c r="CB548" s="80">
        <v>7.05</v>
      </c>
      <c r="CC548" s="80">
        <v>0</v>
      </c>
    </row>
    <row r="549" spans="1:81">
      <c r="A549" s="80" t="s">
        <v>2348</v>
      </c>
      <c r="B549" s="80">
        <v>43</v>
      </c>
      <c r="C549" s="80">
        <v>9</v>
      </c>
      <c r="D549" s="80">
        <v>3</v>
      </c>
      <c r="E549" s="80">
        <v>2012</v>
      </c>
      <c r="F549" s="80" t="s">
        <v>88</v>
      </c>
      <c r="G549" s="80" t="s">
        <v>2339</v>
      </c>
      <c r="H549" s="80" t="s">
        <v>2340</v>
      </c>
      <c r="I549" s="177"/>
      <c r="J549" s="81">
        <v>719.56689156760035</v>
      </c>
      <c r="K549" s="81">
        <v>10.45432330506554</v>
      </c>
      <c r="L549" s="81">
        <v>21.228018170875472</v>
      </c>
      <c r="M549" s="81">
        <v>257.35715727869615</v>
      </c>
      <c r="N549" s="81">
        <v>265.40490139868388</v>
      </c>
      <c r="O549" s="81">
        <v>213.13410566405432</v>
      </c>
      <c r="P549" s="81">
        <v>121.75282114492666</v>
      </c>
      <c r="Q549" s="81">
        <v>14.097929397258831</v>
      </c>
      <c r="R549" s="81">
        <v>21.49728222763196</v>
      </c>
      <c r="S549" s="81">
        <v>22.358491158780001</v>
      </c>
      <c r="T549" s="82"/>
      <c r="U549" s="81">
        <v>78546063</v>
      </c>
      <c r="V549" s="81">
        <v>4963</v>
      </c>
      <c r="W549" s="81">
        <v>481</v>
      </c>
      <c r="X549" s="81">
        <v>51347</v>
      </c>
      <c r="Y549" s="81">
        <v>70157</v>
      </c>
      <c r="Z549" s="81">
        <v>111474</v>
      </c>
      <c r="AA549" s="81">
        <v>24465</v>
      </c>
      <c r="AB549" s="81">
        <v>184898</v>
      </c>
      <c r="AC549" s="81">
        <v>3650759</v>
      </c>
      <c r="AD549" s="81">
        <v>22.358491158780001</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330.83499999999998</v>
      </c>
      <c r="BJ549" s="81">
        <v>0</v>
      </c>
      <c r="BK549" s="81">
        <v>69.466000000000008</v>
      </c>
      <c r="BL549" s="81">
        <v>0</v>
      </c>
      <c r="BM549" s="82"/>
      <c r="BN549" s="81">
        <v>0</v>
      </c>
      <c r="BO549" s="81">
        <v>0</v>
      </c>
      <c r="BP549" s="81">
        <v>28</v>
      </c>
      <c r="BQ549" s="81">
        <v>0</v>
      </c>
      <c r="BR549" s="81">
        <v>6</v>
      </c>
      <c r="BS549" s="81">
        <v>0</v>
      </c>
      <c r="BT549"/>
      <c r="BU549" s="80">
        <v>361.85199999999998</v>
      </c>
      <c r="BV549" s="80">
        <v>38.448999999999998</v>
      </c>
      <c r="BW549" s="80">
        <v>0</v>
      </c>
      <c r="BX549" s="80">
        <v>0</v>
      </c>
      <c r="BY549" s="80">
        <v>0</v>
      </c>
      <c r="BZ549" s="80">
        <v>0</v>
      </c>
      <c r="CA549" s="80">
        <v>0</v>
      </c>
      <c r="CB549" s="80">
        <v>0</v>
      </c>
      <c r="CC549" s="80">
        <v>0</v>
      </c>
    </row>
    <row r="550" spans="1:81">
      <c r="A550" s="80" t="s">
        <v>2349</v>
      </c>
      <c r="B550" s="80">
        <v>44</v>
      </c>
      <c r="C550" s="80">
        <v>10</v>
      </c>
      <c r="D550" s="80">
        <v>3</v>
      </c>
      <c r="E550" s="80">
        <v>2013</v>
      </c>
      <c r="F550" s="80" t="s">
        <v>89</v>
      </c>
      <c r="G550" s="80" t="s">
        <v>2339</v>
      </c>
      <c r="H550" s="80" t="s">
        <v>2340</v>
      </c>
      <c r="I550" s="177"/>
      <c r="J550" s="81">
        <v>731.58721935781443</v>
      </c>
      <c r="K550" s="81">
        <v>8.883885280579646</v>
      </c>
      <c r="L550" s="81">
        <v>19.587481897217291</v>
      </c>
      <c r="M550" s="81">
        <v>256.2159290318823</v>
      </c>
      <c r="N550" s="81">
        <v>242.05254694137858</v>
      </c>
      <c r="O550" s="81">
        <v>206.73719835998469</v>
      </c>
      <c r="P550" s="81">
        <v>122.16161904268171</v>
      </c>
      <c r="Q550" s="81">
        <v>14.327376765633314</v>
      </c>
      <c r="R550" s="81">
        <v>19.976128664109904</v>
      </c>
      <c r="S550" s="81">
        <v>27.772296360532497</v>
      </c>
      <c r="T550" s="82"/>
      <c r="U550" s="81">
        <v>82373572</v>
      </c>
      <c r="V550" s="81">
        <v>4963</v>
      </c>
      <c r="W550" s="81">
        <v>481</v>
      </c>
      <c r="X550" s="81">
        <v>51347</v>
      </c>
      <c r="Y550" s="81">
        <v>70807</v>
      </c>
      <c r="Z550" s="81">
        <v>112956</v>
      </c>
      <c r="AA550" s="81">
        <v>24455</v>
      </c>
      <c r="AB550" s="81">
        <v>185213</v>
      </c>
      <c r="AC550" s="81">
        <v>3311479</v>
      </c>
      <c r="AD550" s="81">
        <v>27.772296360532497</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332.15699999999998</v>
      </c>
      <c r="BJ550" s="81">
        <v>0</v>
      </c>
      <c r="BK550" s="81">
        <v>69.35799999999999</v>
      </c>
      <c r="BL550" s="81">
        <v>0</v>
      </c>
      <c r="BM550" s="82"/>
      <c r="BN550" s="81">
        <v>0</v>
      </c>
      <c r="BO550" s="81">
        <v>0</v>
      </c>
      <c r="BP550" s="81">
        <v>28</v>
      </c>
      <c r="BQ550" s="81">
        <v>0</v>
      </c>
      <c r="BR550" s="81">
        <v>5</v>
      </c>
      <c r="BS550" s="81">
        <v>0</v>
      </c>
      <c r="BT550"/>
      <c r="BU550" s="80">
        <v>359.00400000000002</v>
      </c>
      <c r="BV550" s="80">
        <v>42.511000000000003</v>
      </c>
      <c r="BW550" s="80">
        <v>0</v>
      </c>
      <c r="BX550" s="80">
        <v>0</v>
      </c>
      <c r="BY550" s="80">
        <v>0</v>
      </c>
      <c r="BZ550" s="80">
        <v>0</v>
      </c>
      <c r="CA550" s="80">
        <v>0</v>
      </c>
      <c r="CB550" s="80">
        <v>0</v>
      </c>
      <c r="CC550" s="80">
        <v>0</v>
      </c>
    </row>
    <row r="551" spans="1:81">
      <c r="A551" s="80" t="s">
        <v>2350</v>
      </c>
      <c r="B551" s="80">
        <v>45</v>
      </c>
      <c r="C551" s="80">
        <v>11</v>
      </c>
      <c r="D551" s="80">
        <v>3</v>
      </c>
      <c r="E551" s="80">
        <v>2014</v>
      </c>
      <c r="F551" s="80" t="s">
        <v>90</v>
      </c>
      <c r="G551" s="80" t="s">
        <v>2339</v>
      </c>
      <c r="H551" s="80" t="s">
        <v>2340</v>
      </c>
      <c r="I551" s="177"/>
      <c r="J551" s="81">
        <v>663.56289551876557</v>
      </c>
      <c r="K551" s="81">
        <v>8.8571623521037157</v>
      </c>
      <c r="L551" s="81">
        <v>25.643281369755883</v>
      </c>
      <c r="M551" s="81">
        <v>243.0532075552868</v>
      </c>
      <c r="N551" s="81">
        <v>234.81273748849583</v>
      </c>
      <c r="O551" s="81">
        <v>196.21231047002266</v>
      </c>
      <c r="P551" s="81">
        <v>121.45127153086732</v>
      </c>
      <c r="Q551" s="81">
        <v>13.738900623761207</v>
      </c>
      <c r="R551" s="81">
        <v>17.560564628410997</v>
      </c>
      <c r="S551" s="81">
        <v>31.814982004750004</v>
      </c>
      <c r="T551" s="82"/>
      <c r="U551" s="81">
        <v>81585546</v>
      </c>
      <c r="V551" s="81">
        <v>4286</v>
      </c>
      <c r="W551" s="81">
        <v>538</v>
      </c>
      <c r="X551" s="81">
        <v>52181</v>
      </c>
      <c r="Y551" s="81">
        <v>71633</v>
      </c>
      <c r="Z551" s="81">
        <v>112910</v>
      </c>
      <c r="AA551" s="81">
        <v>24187</v>
      </c>
      <c r="AB551" s="81">
        <v>185111</v>
      </c>
      <c r="AC551" s="81">
        <v>2920200</v>
      </c>
      <c r="AD551" s="81">
        <v>31.814982004750004</v>
      </c>
      <c r="AE551" s="82"/>
      <c r="AF551" s="81">
        <v>477857604.77594239</v>
      </c>
      <c r="AG551" s="81">
        <v>8065978.048696395</v>
      </c>
      <c r="AH551" s="81">
        <v>6198449.5968040572</v>
      </c>
      <c r="AI551" s="81">
        <v>321221823.71598077</v>
      </c>
      <c r="AJ551" s="81">
        <v>332670236.869793</v>
      </c>
      <c r="AK551" s="81">
        <v>0</v>
      </c>
      <c r="AL551" s="81">
        <v>0</v>
      </c>
      <c r="AM551" s="81">
        <v>25412974.146534141</v>
      </c>
      <c r="AN551" s="81">
        <v>0</v>
      </c>
      <c r="AO551" s="81">
        <v>0</v>
      </c>
      <c r="AP551" s="82"/>
      <c r="AQ551" s="81">
        <v>4029</v>
      </c>
      <c r="AR551" s="81">
        <v>653</v>
      </c>
      <c r="AS551" s="81">
        <v>1</v>
      </c>
      <c r="AT551" s="81">
        <v>0</v>
      </c>
      <c r="AU551" s="81">
        <v>0</v>
      </c>
      <c r="AV551" s="81">
        <v>0</v>
      </c>
      <c r="AW551" s="81" t="s">
        <v>564</v>
      </c>
      <c r="AX551" s="82"/>
      <c r="AY551" s="81">
        <v>16607.3</v>
      </c>
      <c r="AZ551" s="81">
        <v>41249.300000000003</v>
      </c>
      <c r="BA551" s="81">
        <v>1670</v>
      </c>
      <c r="BB551" s="81">
        <v>0</v>
      </c>
      <c r="BC551" s="81">
        <v>0</v>
      </c>
      <c r="BD551" s="81">
        <v>0</v>
      </c>
      <c r="BE551" s="81" t="s">
        <v>564</v>
      </c>
      <c r="BF551" s="82"/>
      <c r="BG551" s="81">
        <v>0</v>
      </c>
      <c r="BH551" s="81">
        <v>0</v>
      </c>
      <c r="BI551" s="81">
        <v>331.38200000000001</v>
      </c>
      <c r="BJ551" s="81">
        <v>0</v>
      </c>
      <c r="BK551" s="81">
        <v>77.718999999999994</v>
      </c>
      <c r="BL551" s="81">
        <v>0</v>
      </c>
      <c r="BM551" s="82"/>
      <c r="BN551" s="81">
        <v>0</v>
      </c>
      <c r="BO551" s="81">
        <v>0</v>
      </c>
      <c r="BP551" s="81">
        <v>28</v>
      </c>
      <c r="BQ551" s="81">
        <v>0</v>
      </c>
      <c r="BR551" s="81">
        <v>6</v>
      </c>
      <c r="BS551" s="81">
        <v>0</v>
      </c>
      <c r="BT551"/>
      <c r="BU551" s="80">
        <v>353.16300000000001</v>
      </c>
      <c r="BV551" s="80">
        <v>47.226999999999997</v>
      </c>
      <c r="BW551" s="80">
        <v>0</v>
      </c>
      <c r="BX551" s="80">
        <v>0</v>
      </c>
      <c r="BY551" s="80">
        <v>0</v>
      </c>
      <c r="BZ551" s="80">
        <v>0</v>
      </c>
      <c r="CA551" s="80">
        <v>0</v>
      </c>
      <c r="CB551" s="80">
        <v>8.7110000000000003</v>
      </c>
      <c r="CC551" s="80">
        <v>0</v>
      </c>
    </row>
    <row r="552" spans="1:81">
      <c r="A552" s="80" t="s">
        <v>2351</v>
      </c>
      <c r="B552" s="80">
        <v>46</v>
      </c>
      <c r="C552" s="80">
        <v>12</v>
      </c>
      <c r="D552" s="80">
        <v>3</v>
      </c>
      <c r="E552" s="80">
        <v>2015</v>
      </c>
      <c r="F552" s="80" t="s">
        <v>91</v>
      </c>
      <c r="G552" s="80" t="s">
        <v>2339</v>
      </c>
      <c r="H552" s="80" t="s">
        <v>2340</v>
      </c>
      <c r="I552" s="177"/>
      <c r="J552" s="81">
        <v>558.74042106048182</v>
      </c>
      <c r="K552" s="81">
        <v>8.5882697059864963</v>
      </c>
      <c r="L552" s="81">
        <v>30.135613439738655</v>
      </c>
      <c r="M552" s="81">
        <v>231.68933208921732</v>
      </c>
      <c r="N552" s="81">
        <v>214.02913914170125</v>
      </c>
      <c r="O552" s="81">
        <v>197.75301766257547</v>
      </c>
      <c r="P552" s="81">
        <v>121.99910805861893</v>
      </c>
      <c r="Q552" s="81">
        <v>13.461472178446062</v>
      </c>
      <c r="R552" s="81">
        <v>17.116161209838396</v>
      </c>
      <c r="S552" s="81">
        <v>28.908595603800002</v>
      </c>
      <c r="T552" s="82"/>
      <c r="U552" s="81">
        <v>78742765</v>
      </c>
      <c r="V552" s="81">
        <v>4286</v>
      </c>
      <c r="W552" s="81">
        <v>538</v>
      </c>
      <c r="X552" s="81">
        <v>52181</v>
      </c>
      <c r="Y552" s="81">
        <v>72607</v>
      </c>
      <c r="Z552" s="81">
        <v>114893</v>
      </c>
      <c r="AA552" s="81">
        <v>24277</v>
      </c>
      <c r="AB552" s="81">
        <v>185273</v>
      </c>
      <c r="AC552" s="81">
        <v>2932046.25</v>
      </c>
      <c r="AD552" s="81">
        <v>28.908595603800002</v>
      </c>
      <c r="AE552" s="82"/>
      <c r="AF552" s="81">
        <v>415500754.04572862</v>
      </c>
      <c r="AG552" s="81">
        <v>7125626.998529139</v>
      </c>
      <c r="AH552" s="81">
        <v>6105498.563518839</v>
      </c>
      <c r="AI552" s="81">
        <v>313622798.23441893</v>
      </c>
      <c r="AJ552" s="81">
        <v>314840642.34481311</v>
      </c>
      <c r="AK552" s="81">
        <v>0</v>
      </c>
      <c r="AL552" s="81">
        <v>0</v>
      </c>
      <c r="AM552" s="81">
        <v>25390887.458995711</v>
      </c>
      <c r="AN552" s="81">
        <v>0</v>
      </c>
      <c r="AO552" s="81">
        <v>0</v>
      </c>
      <c r="AP552" s="82"/>
      <c r="AQ552" s="81">
        <v>4540</v>
      </c>
      <c r="AR552" s="81">
        <v>929</v>
      </c>
      <c r="AS552" s="81">
        <v>1</v>
      </c>
      <c r="AT552" s="81">
        <v>0</v>
      </c>
      <c r="AU552" s="81">
        <v>0</v>
      </c>
      <c r="AV552" s="81">
        <v>0</v>
      </c>
      <c r="AW552" s="81" t="s">
        <v>564</v>
      </c>
      <c r="AX552" s="82"/>
      <c r="AY552" s="81">
        <v>19048</v>
      </c>
      <c r="AZ552" s="81">
        <v>54764.800000000003</v>
      </c>
      <c r="BA552" s="81">
        <v>1670</v>
      </c>
      <c r="BB552" s="81">
        <v>0</v>
      </c>
      <c r="BC552" s="81">
        <v>0</v>
      </c>
      <c r="BD552" s="81">
        <v>0</v>
      </c>
      <c r="BE552" s="81" t="s">
        <v>564</v>
      </c>
      <c r="BF552" s="82"/>
      <c r="BG552" s="81">
        <v>0</v>
      </c>
      <c r="BH552" s="81">
        <v>0</v>
      </c>
      <c r="BI552" s="81">
        <v>302.66899999999998</v>
      </c>
      <c r="BJ552" s="81">
        <v>0</v>
      </c>
      <c r="BK552" s="81">
        <v>69.050999999999988</v>
      </c>
      <c r="BL552" s="81">
        <v>0</v>
      </c>
      <c r="BM552" s="82"/>
      <c r="BN552" s="81">
        <v>0</v>
      </c>
      <c r="BO552" s="81">
        <v>0</v>
      </c>
      <c r="BP552" s="81">
        <v>28</v>
      </c>
      <c r="BQ552" s="81">
        <v>0</v>
      </c>
      <c r="BR552" s="81">
        <v>7</v>
      </c>
      <c r="BS552" s="81">
        <v>0</v>
      </c>
      <c r="BT552"/>
      <c r="BU552" s="80">
        <v>330.06400000000002</v>
      </c>
      <c r="BV552" s="80">
        <v>38.645000000000003</v>
      </c>
      <c r="BW552" s="80">
        <v>0</v>
      </c>
      <c r="BX552" s="80">
        <v>0</v>
      </c>
      <c r="BY552" s="80">
        <v>0</v>
      </c>
      <c r="BZ552" s="80">
        <v>0</v>
      </c>
      <c r="CA552" s="80">
        <v>0</v>
      </c>
      <c r="CB552" s="80">
        <v>3.0110000000000001</v>
      </c>
      <c r="CC552" s="80">
        <v>0</v>
      </c>
    </row>
    <row r="553" spans="1:81">
      <c r="A553" s="80" t="s">
        <v>2352</v>
      </c>
      <c r="B553" s="80">
        <v>47</v>
      </c>
      <c r="C553" s="80">
        <v>13</v>
      </c>
      <c r="D553" s="80">
        <v>3</v>
      </c>
      <c r="E553" s="80">
        <v>2016</v>
      </c>
      <c r="F553" s="80" t="s">
        <v>92</v>
      </c>
      <c r="G553" s="80" t="s">
        <v>2339</v>
      </c>
      <c r="H553" s="80" t="s">
        <v>2340</v>
      </c>
      <c r="I553" s="177"/>
      <c r="J553" s="81">
        <v>612.99221364405582</v>
      </c>
      <c r="K553" s="81">
        <v>8.6431387422900858</v>
      </c>
      <c r="L553" s="81">
        <v>31.907320966708593</v>
      </c>
      <c r="M553" s="81">
        <v>201.00080388712468</v>
      </c>
      <c r="N553" s="81">
        <v>214.19320267963241</v>
      </c>
      <c r="O553" s="81">
        <v>197.32225249815622</v>
      </c>
      <c r="P553" s="81">
        <v>120.00557304936568</v>
      </c>
      <c r="Q553" s="81">
        <v>13.125761631691763</v>
      </c>
      <c r="R553" s="81">
        <v>15.909619343975203</v>
      </c>
      <c r="S553" s="81">
        <v>33.123639255300006</v>
      </c>
      <c r="T553" s="82"/>
      <c r="U553" s="81">
        <v>80082530</v>
      </c>
      <c r="V553" s="81">
        <v>4286</v>
      </c>
      <c r="W553" s="81">
        <v>538</v>
      </c>
      <c r="X553" s="81">
        <v>52181</v>
      </c>
      <c r="Y553" s="81">
        <v>73759</v>
      </c>
      <c r="Z553" s="81">
        <v>116052</v>
      </c>
      <c r="AA553" s="81">
        <v>24699</v>
      </c>
      <c r="AB553" s="81">
        <v>185833</v>
      </c>
      <c r="AC553" s="81">
        <v>2717206.3779303911</v>
      </c>
      <c r="AD553" s="81">
        <v>33.123639255300013</v>
      </c>
      <c r="AE553" s="82"/>
      <c r="AF553" s="81">
        <v>431602141.16407198</v>
      </c>
      <c r="AG553" s="81">
        <v>6766785.6828799834</v>
      </c>
      <c r="AH553" s="81">
        <v>4910451.0831102896</v>
      </c>
      <c r="AI553" s="81">
        <v>310942045.00127268</v>
      </c>
      <c r="AJ553" s="81">
        <v>315833781.84675902</v>
      </c>
      <c r="AK553" s="81">
        <v>0</v>
      </c>
      <c r="AL553" s="81">
        <v>0</v>
      </c>
      <c r="AM553" s="81">
        <v>25487418.961948689</v>
      </c>
      <c r="AN553" s="81">
        <v>0</v>
      </c>
      <c r="AO553" s="81">
        <v>0</v>
      </c>
      <c r="AP553" s="82"/>
      <c r="AQ553" s="81">
        <v>5066</v>
      </c>
      <c r="AR553" s="81">
        <v>1160</v>
      </c>
      <c r="AS553" s="81">
        <v>1</v>
      </c>
      <c r="AT553" s="81">
        <v>0</v>
      </c>
      <c r="AU553" s="81">
        <v>0</v>
      </c>
      <c r="AV553" s="81">
        <v>0</v>
      </c>
      <c r="AW553" s="81" t="s">
        <v>564</v>
      </c>
      <c r="AX553" s="82"/>
      <c r="AY553" s="81">
        <v>21553</v>
      </c>
      <c r="AZ553" s="81">
        <v>59219.5</v>
      </c>
      <c r="BA553" s="81">
        <v>1670</v>
      </c>
      <c r="BB553" s="81">
        <v>0</v>
      </c>
      <c r="BC553" s="81">
        <v>0</v>
      </c>
      <c r="BD553" s="81">
        <v>0</v>
      </c>
      <c r="BE553" s="81" t="s">
        <v>564</v>
      </c>
      <c r="BF553" s="82"/>
      <c r="BG553" s="81">
        <v>0</v>
      </c>
      <c r="BH553" s="81">
        <v>0</v>
      </c>
      <c r="BI553" s="81">
        <v>311.77</v>
      </c>
      <c r="BJ553" s="81">
        <v>0</v>
      </c>
      <c r="BK553" s="81">
        <v>70.051999999999992</v>
      </c>
      <c r="BL553" s="81">
        <v>0</v>
      </c>
      <c r="BM553" s="82"/>
      <c r="BN553" s="81">
        <v>0</v>
      </c>
      <c r="BO553" s="81">
        <v>0</v>
      </c>
      <c r="BP553" s="81">
        <v>30</v>
      </c>
      <c r="BQ553" s="81">
        <v>0</v>
      </c>
      <c r="BR553" s="81">
        <v>6</v>
      </c>
      <c r="BS553" s="81">
        <v>0</v>
      </c>
      <c r="BT553"/>
      <c r="BU553" s="80">
        <v>338.48099999999999</v>
      </c>
      <c r="BV553" s="80">
        <v>39.875</v>
      </c>
      <c r="BW553" s="80">
        <v>0</v>
      </c>
      <c r="BX553" s="80">
        <v>0</v>
      </c>
      <c r="BY553" s="80">
        <v>0</v>
      </c>
      <c r="BZ553" s="80">
        <v>0</v>
      </c>
      <c r="CA553" s="80">
        <v>0</v>
      </c>
      <c r="CB553" s="80">
        <v>3.4660000000000002</v>
      </c>
      <c r="CC553" s="80">
        <v>0</v>
      </c>
    </row>
    <row r="554" spans="1:81">
      <c r="A554" s="80" t="s">
        <v>2353</v>
      </c>
      <c r="B554" s="80">
        <v>48</v>
      </c>
      <c r="C554" s="80">
        <v>14</v>
      </c>
      <c r="D554" s="80">
        <v>3</v>
      </c>
      <c r="E554" s="80">
        <v>2017</v>
      </c>
      <c r="F554" s="80" t="s">
        <v>71</v>
      </c>
      <c r="G554" s="80" t="s">
        <v>2339</v>
      </c>
      <c r="H554" s="80" t="s">
        <v>2340</v>
      </c>
      <c r="I554" s="177"/>
      <c r="J554" s="81">
        <v>625.1108827043571</v>
      </c>
      <c r="K554" s="81">
        <v>8.8242760663015929</v>
      </c>
      <c r="L554" s="81">
        <v>29.682235041883249</v>
      </c>
      <c r="M554" s="81">
        <v>199.19758976716352</v>
      </c>
      <c r="N554" s="81">
        <v>222.21532885952561</v>
      </c>
      <c r="O554" s="81">
        <v>195.88703114613827</v>
      </c>
      <c r="P554" s="81">
        <v>118.90259659628219</v>
      </c>
      <c r="Q554" s="81">
        <v>12.704537254903432</v>
      </c>
      <c r="R554" s="81">
        <v>16.609946867361248</v>
      </c>
      <c r="S554" s="81">
        <v>33.870325657079995</v>
      </c>
      <c r="T554" s="82"/>
      <c r="U554" s="81">
        <v>87011932</v>
      </c>
      <c r="V554" s="81">
        <v>4286</v>
      </c>
      <c r="W554" s="81">
        <v>538</v>
      </c>
      <c r="X554" s="81">
        <v>52181</v>
      </c>
      <c r="Y554" s="81">
        <v>74805</v>
      </c>
      <c r="Z554" s="81">
        <v>117119</v>
      </c>
      <c r="AA554" s="81">
        <v>24628</v>
      </c>
      <c r="AB554" s="81">
        <v>186009</v>
      </c>
      <c r="AC554" s="81">
        <v>2893103.7499999991</v>
      </c>
      <c r="AD554" s="81">
        <v>33.870325657080002</v>
      </c>
      <c r="AE554" s="82"/>
      <c r="AF554" s="81">
        <v>469470437.03087682</v>
      </c>
      <c r="AG554" s="81">
        <v>7003390.87260212</v>
      </c>
      <c r="AH554" s="81">
        <v>6257754.0369025106</v>
      </c>
      <c r="AI554" s="81">
        <v>315951735.98597687</v>
      </c>
      <c r="AJ554" s="81">
        <v>327418935.46693629</v>
      </c>
      <c r="AK554" s="81">
        <v>0</v>
      </c>
      <c r="AL554" s="81">
        <v>0</v>
      </c>
      <c r="AM554" s="81">
        <v>25551476.386569388</v>
      </c>
      <c r="AN554" s="81">
        <v>0</v>
      </c>
      <c r="AO554" s="81">
        <v>0</v>
      </c>
      <c r="AP554" s="82"/>
      <c r="AQ554" s="81">
        <v>5443</v>
      </c>
      <c r="AR554" s="81">
        <v>1320</v>
      </c>
      <c r="AS554" s="81">
        <v>1</v>
      </c>
      <c r="AT554" s="81">
        <v>0</v>
      </c>
      <c r="AU554" s="81">
        <v>0</v>
      </c>
      <c r="AV554" s="81">
        <v>0</v>
      </c>
      <c r="AW554" s="81" t="s">
        <v>564</v>
      </c>
      <c r="AX554" s="82"/>
      <c r="AY554" s="81">
        <v>23369.7</v>
      </c>
      <c r="AZ554" s="81">
        <v>65576.300000000017</v>
      </c>
      <c r="BA554" s="81">
        <v>1670</v>
      </c>
      <c r="BB554" s="81">
        <v>0</v>
      </c>
      <c r="BC554" s="81">
        <v>0</v>
      </c>
      <c r="BD554" s="81">
        <v>0</v>
      </c>
      <c r="BE554" s="81" t="s">
        <v>564</v>
      </c>
      <c r="BF554" s="82"/>
      <c r="BG554" s="81">
        <v>0</v>
      </c>
      <c r="BH554" s="81">
        <v>0</v>
      </c>
      <c r="BI554" s="81">
        <v>325.42899999999997</v>
      </c>
      <c r="BJ554" s="81">
        <v>0</v>
      </c>
      <c r="BK554" s="81">
        <v>71.765999999999991</v>
      </c>
      <c r="BL554" s="81">
        <v>0</v>
      </c>
      <c r="BM554" s="82"/>
      <c r="BN554" s="81">
        <v>0</v>
      </c>
      <c r="BO554" s="81">
        <v>0</v>
      </c>
      <c r="BP554" s="81">
        <v>30</v>
      </c>
      <c r="BQ554" s="81">
        <v>0</v>
      </c>
      <c r="BR554" s="81">
        <v>6</v>
      </c>
      <c r="BS554" s="81">
        <v>0</v>
      </c>
      <c r="BT554"/>
      <c r="BU554" s="80">
        <v>354.19799999999998</v>
      </c>
      <c r="BV554" s="80">
        <v>42.997</v>
      </c>
      <c r="BW554" s="80">
        <v>0</v>
      </c>
      <c r="BX554" s="80">
        <v>0</v>
      </c>
      <c r="BY554" s="80">
        <v>0</v>
      </c>
      <c r="BZ554" s="80">
        <v>0</v>
      </c>
      <c r="CA554" s="80">
        <v>0</v>
      </c>
      <c r="CB554" s="80">
        <v>0</v>
      </c>
      <c r="CC554" s="80">
        <v>0</v>
      </c>
    </row>
    <row r="555" spans="1:81">
      <c r="A555" s="80" t="s">
        <v>2354</v>
      </c>
      <c r="B555" s="80">
        <v>49</v>
      </c>
      <c r="C555" s="80">
        <v>15</v>
      </c>
      <c r="D555" s="80">
        <v>3</v>
      </c>
      <c r="E555" s="80">
        <v>2018</v>
      </c>
      <c r="F555" s="80" t="s">
        <v>93</v>
      </c>
      <c r="G555" s="80" t="s">
        <v>2339</v>
      </c>
      <c r="H555" s="80" t="s">
        <v>2340</v>
      </c>
      <c r="I555" s="177"/>
      <c r="J555" s="81">
        <v>564.02750542118451</v>
      </c>
      <c r="K555" s="81">
        <v>8.2383448925329521</v>
      </c>
      <c r="L555" s="81">
        <v>27.641176997869685</v>
      </c>
      <c r="M555" s="81">
        <v>202.2966722687292</v>
      </c>
      <c r="N555" s="81">
        <v>205.20625404514971</v>
      </c>
      <c r="O555" s="81">
        <v>193.5475392298456</v>
      </c>
      <c r="P555" s="81">
        <v>118.93788264535395</v>
      </c>
      <c r="Q555" s="81">
        <v>11.817373333124964</v>
      </c>
      <c r="R555" s="81">
        <v>18.294714084688252</v>
      </c>
      <c r="S555" s="81">
        <v>24.932734931999995</v>
      </c>
      <c r="T555" s="82"/>
      <c r="U555" s="81">
        <v>81930743</v>
      </c>
      <c r="V555" s="81">
        <v>4286</v>
      </c>
      <c r="W555" s="81">
        <v>538</v>
      </c>
      <c r="X555" s="81">
        <v>52181</v>
      </c>
      <c r="Y555" s="81">
        <v>76153</v>
      </c>
      <c r="Z555" s="81">
        <v>117936</v>
      </c>
      <c r="AA555" s="81">
        <v>24883</v>
      </c>
      <c r="AB555" s="81">
        <v>186454</v>
      </c>
      <c r="AC555" s="81">
        <v>3174066.25</v>
      </c>
      <c r="AD555" s="81">
        <v>24.932734931999999</v>
      </c>
      <c r="AE555" s="82"/>
      <c r="AF555" s="81">
        <v>426180590.2195431</v>
      </c>
      <c r="AG555" s="81">
        <v>6221834.4652484162</v>
      </c>
      <c r="AH555" s="81">
        <v>5901452.2279690718</v>
      </c>
      <c r="AI555" s="81">
        <v>304855562.75572163</v>
      </c>
      <c r="AJ555" s="81">
        <v>317612413.3706885</v>
      </c>
      <c r="AK555" s="81">
        <v>0</v>
      </c>
      <c r="AL555" s="81">
        <v>0</v>
      </c>
      <c r="AM555" s="81">
        <v>25665600.196629781</v>
      </c>
      <c r="AN555" s="81">
        <v>0</v>
      </c>
      <c r="AO555" s="81">
        <v>0</v>
      </c>
      <c r="AP555" s="82"/>
      <c r="AQ555" s="81">
        <v>5877</v>
      </c>
      <c r="AR555" s="81">
        <v>1548</v>
      </c>
      <c r="AS555" s="81">
        <v>1</v>
      </c>
      <c r="AT555" s="81">
        <v>1</v>
      </c>
      <c r="AU555" s="81">
        <v>0</v>
      </c>
      <c r="AV555" s="81">
        <v>0</v>
      </c>
      <c r="AW555" s="81" t="s">
        <v>564</v>
      </c>
      <c r="AX555" s="82"/>
      <c r="AY555" s="81">
        <v>25467.3</v>
      </c>
      <c r="AZ555" s="81">
        <v>72410</v>
      </c>
      <c r="BA555" s="81">
        <v>1670</v>
      </c>
      <c r="BB555" s="81">
        <v>50</v>
      </c>
      <c r="BC555" s="81">
        <v>0</v>
      </c>
      <c r="BD555" s="81">
        <v>0</v>
      </c>
      <c r="BE555" s="81" t="s">
        <v>564</v>
      </c>
      <c r="BF555" s="82"/>
      <c r="BG555" s="81">
        <v>0</v>
      </c>
      <c r="BH555" s="81">
        <v>0</v>
      </c>
      <c r="BI555" s="81">
        <v>320.46800000000002</v>
      </c>
      <c r="BJ555" s="81">
        <v>0</v>
      </c>
      <c r="BK555" s="81">
        <v>73.602999999999994</v>
      </c>
      <c r="BL555" s="81">
        <v>0</v>
      </c>
      <c r="BM555" s="82"/>
      <c r="BN555" s="81">
        <v>0</v>
      </c>
      <c r="BO555" s="81">
        <v>0</v>
      </c>
      <c r="BP555" s="81">
        <v>30</v>
      </c>
      <c r="BQ555" s="81">
        <v>0</v>
      </c>
      <c r="BR555" s="81">
        <v>6</v>
      </c>
      <c r="BS555" s="81">
        <v>0</v>
      </c>
      <c r="BT555"/>
      <c r="BU555" s="80">
        <v>350.77800000000002</v>
      </c>
      <c r="BV555" s="80">
        <v>43.292999999999999</v>
      </c>
      <c r="BW555" s="80">
        <v>0</v>
      </c>
      <c r="BX555" s="80">
        <v>0</v>
      </c>
      <c r="BY555" s="80">
        <v>0</v>
      </c>
      <c r="BZ555" s="80">
        <v>0</v>
      </c>
      <c r="CA555" s="80">
        <v>0</v>
      </c>
      <c r="CB555" s="80">
        <v>0</v>
      </c>
      <c r="CC555" s="80">
        <v>0</v>
      </c>
    </row>
    <row r="556" spans="1:81">
      <c r="A556" s="80" t="s">
        <v>2355</v>
      </c>
      <c r="B556" s="80">
        <v>50</v>
      </c>
      <c r="C556" s="80">
        <v>16</v>
      </c>
      <c r="D556" s="80">
        <v>3</v>
      </c>
      <c r="E556" s="80">
        <v>2019</v>
      </c>
      <c r="F556" s="80" t="s">
        <v>73</v>
      </c>
      <c r="G556" s="80" t="s">
        <v>2339</v>
      </c>
      <c r="H556" s="80" t="s">
        <v>2340</v>
      </c>
      <c r="I556" s="177"/>
      <c r="J556" s="81">
        <v>540.73319719847291</v>
      </c>
      <c r="K556" s="81">
        <v>7.3916637259684981</v>
      </c>
      <c r="L556" s="81">
        <v>27.7897483220192</v>
      </c>
      <c r="M556" s="81">
        <v>192.84087354151447</v>
      </c>
      <c r="N556" s="81">
        <v>202.63234705087569</v>
      </c>
      <c r="O556" s="81">
        <v>189.80989427054115</v>
      </c>
      <c r="P556" s="81">
        <v>117.6579796255951</v>
      </c>
      <c r="Q556" s="81">
        <v>11.527325374783722</v>
      </c>
      <c r="R556" s="81">
        <v>16.699586347766719</v>
      </c>
      <c r="S556" s="81">
        <v>20.785650901149999</v>
      </c>
      <c r="T556" s="82"/>
      <c r="U556" s="81">
        <v>82197296</v>
      </c>
      <c r="V556" s="81">
        <v>4286</v>
      </c>
      <c r="W556" s="81">
        <v>538</v>
      </c>
      <c r="X556" s="81">
        <v>52181</v>
      </c>
      <c r="Y556" s="81">
        <v>77473</v>
      </c>
      <c r="Z556" s="81">
        <v>118834</v>
      </c>
      <c r="AA556" s="81">
        <v>24431</v>
      </c>
      <c r="AB556" s="81">
        <v>186802</v>
      </c>
      <c r="AC556" s="81">
        <v>2944772</v>
      </c>
      <c r="AD556" s="81">
        <v>20.785650901149999</v>
      </c>
      <c r="AE556" s="82"/>
      <c r="AF556" s="81">
        <v>415489130.06776971</v>
      </c>
      <c r="AG556" s="81">
        <v>5998619.700441313</v>
      </c>
      <c r="AH556" s="81">
        <v>6338638.9657494985</v>
      </c>
      <c r="AI556" s="81">
        <v>314724970.30367053</v>
      </c>
      <c r="AJ556" s="81">
        <v>332622952.18530875</v>
      </c>
      <c r="AK556" s="81">
        <v>0</v>
      </c>
      <c r="AL556" s="81">
        <v>0</v>
      </c>
      <c r="AM556" s="81">
        <v>25441026.155296899</v>
      </c>
      <c r="AN556" s="81">
        <v>0</v>
      </c>
      <c r="AO556" s="81">
        <v>0</v>
      </c>
      <c r="AP556" s="82"/>
      <c r="AQ556" s="81">
        <v>6320</v>
      </c>
      <c r="AR556" s="81">
        <v>1734</v>
      </c>
      <c r="AS556" s="81">
        <v>1</v>
      </c>
      <c r="AT556" s="81">
        <v>1</v>
      </c>
      <c r="AU556" s="81">
        <v>0</v>
      </c>
      <c r="AV556" s="81">
        <v>0</v>
      </c>
      <c r="AW556" s="81" t="s">
        <v>564</v>
      </c>
      <c r="AX556" s="82"/>
      <c r="AY556" s="81">
        <v>27639.99999999996</v>
      </c>
      <c r="AZ556" s="81">
        <v>81345.400000000038</v>
      </c>
      <c r="BA556" s="81">
        <v>1670</v>
      </c>
      <c r="BB556" s="81">
        <v>49.9</v>
      </c>
      <c r="BC556" s="81">
        <v>0</v>
      </c>
      <c r="BD556" s="81">
        <v>0</v>
      </c>
      <c r="BE556" s="81" t="s">
        <v>564</v>
      </c>
      <c r="BF556" s="82"/>
      <c r="BG556" s="81">
        <v>0</v>
      </c>
      <c r="BH556" s="81">
        <v>0</v>
      </c>
      <c r="BI556" s="81">
        <v>299.37799999999999</v>
      </c>
      <c r="BJ556" s="81">
        <v>0</v>
      </c>
      <c r="BK556" s="81">
        <v>65.646000000000001</v>
      </c>
      <c r="BL556" s="81">
        <v>0</v>
      </c>
      <c r="BM556" s="82"/>
      <c r="BN556" s="81">
        <v>0</v>
      </c>
      <c r="BO556" s="81">
        <v>0</v>
      </c>
      <c r="BP556" s="81">
        <v>31</v>
      </c>
      <c r="BQ556" s="81">
        <v>0</v>
      </c>
      <c r="BR556" s="81">
        <v>6</v>
      </c>
      <c r="BS556" s="81">
        <v>0</v>
      </c>
      <c r="BT556"/>
      <c r="BU556" s="80">
        <v>328.85</v>
      </c>
      <c r="BV556" s="80">
        <v>36.173999999999999</v>
      </c>
      <c r="BW556" s="80">
        <v>0</v>
      </c>
      <c r="BX556" s="80">
        <v>0</v>
      </c>
      <c r="BY556" s="80">
        <v>0</v>
      </c>
      <c r="BZ556" s="80">
        <v>0</v>
      </c>
      <c r="CA556" s="80">
        <v>0</v>
      </c>
      <c r="CB556" s="80">
        <v>0</v>
      </c>
      <c r="CC556" s="80">
        <v>0</v>
      </c>
    </row>
    <row r="557" spans="1:81">
      <c r="A557" s="80" t="s">
        <v>2356</v>
      </c>
      <c r="B557" s="80">
        <v>51</v>
      </c>
      <c r="C557" s="80">
        <v>17</v>
      </c>
      <c r="D557" s="80">
        <v>3</v>
      </c>
      <c r="E557" s="80">
        <v>2020</v>
      </c>
      <c r="F557" s="80" t="s">
        <v>218</v>
      </c>
      <c r="G557" s="80" t="s">
        <v>2339</v>
      </c>
      <c r="H557" s="80" t="s">
        <v>2340</v>
      </c>
      <c r="I557" s="177"/>
      <c r="J557" s="81">
        <v>511.96891515834108</v>
      </c>
      <c r="K557" s="81">
        <v>7.2640667188067063</v>
      </c>
      <c r="L557" s="81">
        <v>30.065442961341578</v>
      </c>
      <c r="M557" s="81">
        <v>176.56373922991855</v>
      </c>
      <c r="N557" s="81">
        <v>203.32225025085745</v>
      </c>
      <c r="O557" s="81">
        <v>166.6235949950578</v>
      </c>
      <c r="P557" s="81">
        <v>110.55312810583091</v>
      </c>
      <c r="Q557" s="81">
        <v>11.013317978642709</v>
      </c>
      <c r="R557" s="81">
        <v>15.683178334122506</v>
      </c>
      <c r="S557" s="81">
        <v>36.598747844959988</v>
      </c>
      <c r="T557" s="82"/>
      <c r="U557" s="81">
        <v>76289498</v>
      </c>
      <c r="V557" s="81">
        <v>3927</v>
      </c>
      <c r="W557" s="81">
        <v>644</v>
      </c>
      <c r="X557" s="81">
        <v>53971</v>
      </c>
      <c r="Y557" s="81">
        <v>78495</v>
      </c>
      <c r="Z557" s="81">
        <v>119065</v>
      </c>
      <c r="AA557" s="81">
        <v>24941</v>
      </c>
      <c r="AB557" s="81">
        <v>186783</v>
      </c>
      <c r="AC557" s="81">
        <v>2779968.25</v>
      </c>
      <c r="AD557" s="81">
        <v>36.598747844959988</v>
      </c>
      <c r="AE557" s="82"/>
      <c r="AF557" s="81">
        <v>399089976.06089061</v>
      </c>
      <c r="AG557" s="81">
        <v>5602486.6463242229</v>
      </c>
      <c r="AH557" s="81">
        <v>7225227.4736183267</v>
      </c>
      <c r="AI557" s="81">
        <v>300588660.84941179</v>
      </c>
      <c r="AJ557" s="81">
        <v>341189790.64715981</v>
      </c>
      <c r="AK557" s="81"/>
      <c r="AL557" s="81"/>
      <c r="AM557" s="81">
        <v>24377256.70241259</v>
      </c>
      <c r="AN557" s="81"/>
      <c r="AO557" s="81"/>
      <c r="AP557" s="82"/>
      <c r="AQ557" s="81">
        <v>6826</v>
      </c>
      <c r="AR557" s="81">
        <v>1787</v>
      </c>
      <c r="AS557" s="81">
        <v>1</v>
      </c>
      <c r="AT557" s="81">
        <v>1</v>
      </c>
      <c r="AU557" s="81">
        <v>0</v>
      </c>
      <c r="AV557" s="81">
        <v>0</v>
      </c>
      <c r="AW557" s="81">
        <v>1</v>
      </c>
      <c r="AX557" s="82"/>
      <c r="AY557" s="81">
        <v>30298.400000000049</v>
      </c>
      <c r="AZ557" s="81">
        <v>85197.09999999986</v>
      </c>
      <c r="BA557" s="81">
        <v>1670</v>
      </c>
      <c r="BB557" s="81">
        <v>49.9</v>
      </c>
      <c r="BC557" s="81">
        <v>0</v>
      </c>
      <c r="BD557" s="81">
        <v>0</v>
      </c>
      <c r="BE557" s="81">
        <v>1670</v>
      </c>
      <c r="BF557" s="82"/>
      <c r="BG557" s="81">
        <v>0</v>
      </c>
      <c r="BH557" s="81">
        <v>0</v>
      </c>
      <c r="BI557" s="81">
        <v>253.084</v>
      </c>
      <c r="BJ557" s="81">
        <v>0</v>
      </c>
      <c r="BK557" s="81">
        <v>71.498999999999995</v>
      </c>
      <c r="BL557" s="81">
        <v>0</v>
      </c>
      <c r="BM557" s="82"/>
      <c r="BN557" s="81">
        <v>0</v>
      </c>
      <c r="BO557" s="81">
        <v>0</v>
      </c>
      <c r="BP557" s="81">
        <v>30</v>
      </c>
      <c r="BQ557" s="81">
        <v>0</v>
      </c>
      <c r="BR557" s="81">
        <v>6</v>
      </c>
      <c r="BS557" s="81">
        <v>0</v>
      </c>
      <c r="BT557"/>
      <c r="BU557" s="80">
        <v>280.452</v>
      </c>
      <c r="BV557" s="80">
        <v>44.131</v>
      </c>
      <c r="BW557" s="80">
        <v>0</v>
      </c>
      <c r="BX557" s="80">
        <v>0</v>
      </c>
      <c r="BY557" s="80">
        <v>0</v>
      </c>
      <c r="BZ557" s="80">
        <v>0</v>
      </c>
      <c r="CA557" s="80">
        <v>0</v>
      </c>
      <c r="CB557" s="80">
        <v>0</v>
      </c>
      <c r="CC557" s="80">
        <v>0</v>
      </c>
    </row>
    <row r="558" spans="1:81">
      <c r="A558" s="80" t="s">
        <v>2357</v>
      </c>
      <c r="B558" s="80">
        <v>51</v>
      </c>
      <c r="C558" s="80">
        <v>18</v>
      </c>
      <c r="D558" s="80">
        <v>3</v>
      </c>
      <c r="E558" s="80">
        <v>2021</v>
      </c>
      <c r="F558" s="80" t="s">
        <v>75</v>
      </c>
      <c r="G558" s="174" t="s">
        <v>2339</v>
      </c>
      <c r="H558" s="80" t="s">
        <v>2340</v>
      </c>
      <c r="I558" s="177"/>
      <c r="J558" s="81">
        <v>522.22630644541812</v>
      </c>
      <c r="K558" s="81">
        <v>8.2309374895737815</v>
      </c>
      <c r="L558" s="81">
        <v>28.66532787235904</v>
      </c>
      <c r="M558" s="81">
        <v>207.09467677686035</v>
      </c>
      <c r="N558" s="81">
        <v>197.83186603686346</v>
      </c>
      <c r="O558" s="81">
        <v>161.58480014853103</v>
      </c>
      <c r="P558" s="81">
        <v>113.84592651436908</v>
      </c>
      <c r="Q558" s="81">
        <v>11.14500935884551</v>
      </c>
      <c r="R558" s="81">
        <v>16.484199401463851</v>
      </c>
      <c r="S558" s="81">
        <v>26.625412089720001</v>
      </c>
      <c r="T558" s="82"/>
      <c r="U558" s="81">
        <v>81953618</v>
      </c>
      <c r="V558" s="81">
        <v>3927</v>
      </c>
      <c r="W558" s="81">
        <v>644</v>
      </c>
      <c r="X558" s="81">
        <v>53971</v>
      </c>
      <c r="Y558" s="81">
        <v>79566</v>
      </c>
      <c r="Z558" s="81">
        <v>118892</v>
      </c>
      <c r="AA558" s="81">
        <v>25047</v>
      </c>
      <c r="AB558" s="81">
        <v>186775</v>
      </c>
      <c r="AC558" s="81">
        <v>2832145.75</v>
      </c>
      <c r="AD558" s="81">
        <v>26.625412089720001</v>
      </c>
      <c r="AE558" s="82"/>
      <c r="AF558" s="81">
        <v>402071430.64190841</v>
      </c>
      <c r="AG558" s="81">
        <v>6238748.439045324</v>
      </c>
      <c r="AH558" s="81">
        <v>6647549.4171273066</v>
      </c>
      <c r="AI558" s="81">
        <v>333241556.77040744</v>
      </c>
      <c r="AJ558" s="81">
        <v>307927482.87008852</v>
      </c>
      <c r="AK558" s="81">
        <v>0</v>
      </c>
      <c r="AL558" s="81">
        <v>0</v>
      </c>
      <c r="AM558" s="81">
        <v>24516812.645302393</v>
      </c>
      <c r="AN558" s="81">
        <v>0</v>
      </c>
      <c r="AO558" s="81">
        <v>0</v>
      </c>
      <c r="AP558" s="82"/>
      <c r="AQ558" s="81">
        <v>7357</v>
      </c>
      <c r="AR558" s="81">
        <v>1809</v>
      </c>
      <c r="AS558" s="81">
        <v>1</v>
      </c>
      <c r="AT558" s="81">
        <v>1</v>
      </c>
      <c r="AU558" s="81">
        <v>0</v>
      </c>
      <c r="AV558" s="81">
        <v>0</v>
      </c>
      <c r="AW558" s="81"/>
      <c r="AX558" s="82"/>
      <c r="AY558" s="81">
        <v>33224.400000000183</v>
      </c>
      <c r="AZ558" s="81">
        <v>88472.499999999884</v>
      </c>
      <c r="BA558" s="81">
        <v>1670</v>
      </c>
      <c r="BB558" s="81">
        <v>49.9</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2358</v>
      </c>
      <c r="B559" s="80">
        <v>51</v>
      </c>
      <c r="C559" s="80">
        <v>19</v>
      </c>
      <c r="D559" s="80">
        <v>3</v>
      </c>
      <c r="E559" s="80">
        <v>2022</v>
      </c>
      <c r="F559" s="80" t="s">
        <v>568</v>
      </c>
      <c r="G559" s="174" t="s">
        <v>2339</v>
      </c>
      <c r="H559" s="80" t="s">
        <v>2340</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7980</v>
      </c>
      <c r="AR559" s="81">
        <v>1833</v>
      </c>
      <c r="AS559" s="81">
        <v>0</v>
      </c>
      <c r="AT559" s="81">
        <v>1</v>
      </c>
      <c r="AU559" s="81">
        <v>0</v>
      </c>
      <c r="AV559" s="81">
        <v>0</v>
      </c>
      <c r="AW559" s="81"/>
      <c r="AX559" s="82"/>
      <c r="AY559" s="81">
        <v>36606.100000000326</v>
      </c>
      <c r="AZ559" s="81">
        <v>89973.499999999869</v>
      </c>
      <c r="BA559" s="81">
        <v>0</v>
      </c>
      <c r="BB559" s="81">
        <v>49.9</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2423</v>
      </c>
      <c r="B560" s="80">
        <v>511</v>
      </c>
      <c r="C560" s="80">
        <v>1</v>
      </c>
      <c r="D560" s="80">
        <v>31</v>
      </c>
      <c r="E560" s="80">
        <v>1990</v>
      </c>
      <c r="F560" s="80" t="s">
        <v>562</v>
      </c>
      <c r="G560" s="80" t="s">
        <v>2424</v>
      </c>
      <c r="H560" s="80" t="s">
        <v>2425</v>
      </c>
      <c r="I560" s="177"/>
      <c r="J560" s="81">
        <v>36758.418739133806</v>
      </c>
      <c r="K560" s="81">
        <v>409.03982435137539</v>
      </c>
      <c r="L560" s="81">
        <v>353.79726554747435</v>
      </c>
      <c r="M560" s="81">
        <v>4256.9902337836547</v>
      </c>
      <c r="N560" s="81">
        <v>4162.6195072208466</v>
      </c>
      <c r="O560" s="81">
        <v>3427.9526243780051</v>
      </c>
      <c r="P560" s="81">
        <v>3211.5007145242826</v>
      </c>
      <c r="Q560" s="81">
        <v>332.89228871628916</v>
      </c>
      <c r="R560" s="81">
        <v>1775.7491676348886</v>
      </c>
      <c r="S560" s="81">
        <v>420.11957999999998</v>
      </c>
      <c r="T560" s="82"/>
      <c r="U560" s="81">
        <v>1542423487</v>
      </c>
      <c r="V560" s="81">
        <v>181130</v>
      </c>
      <c r="W560" s="81">
        <v>3699</v>
      </c>
      <c r="X560" s="81">
        <v>1585092</v>
      </c>
      <c r="Y560" s="81">
        <v>1791672</v>
      </c>
      <c r="Z560" s="81">
        <v>1409957</v>
      </c>
      <c r="AA560" s="81">
        <v>779788</v>
      </c>
      <c r="AB560" s="81">
        <v>5405040</v>
      </c>
      <c r="AC560" s="81">
        <v>307562952</v>
      </c>
      <c r="AD560" s="81">
        <v>420.11957999999998</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2426</v>
      </c>
      <c r="B561" s="80">
        <v>512</v>
      </c>
      <c r="C561" s="80">
        <v>2</v>
      </c>
      <c r="D561" s="80">
        <v>31</v>
      </c>
      <c r="E561" s="80">
        <v>2005</v>
      </c>
      <c r="F561" s="80" t="s">
        <v>565</v>
      </c>
      <c r="G561" s="80" t="s">
        <v>2424</v>
      </c>
      <c r="H561" s="80" t="s">
        <v>2425</v>
      </c>
      <c r="I561" s="177"/>
      <c r="J561" s="81">
        <v>30393.619474627838</v>
      </c>
      <c r="K561" s="81">
        <v>299.56654669592604</v>
      </c>
      <c r="L561" s="81">
        <v>415.47802005422187</v>
      </c>
      <c r="M561" s="81">
        <v>7003.4962505432759</v>
      </c>
      <c r="N561" s="81">
        <v>6020.4395389784277</v>
      </c>
      <c r="O561" s="81">
        <v>4723.3767587841539</v>
      </c>
      <c r="P561" s="81">
        <v>3070.039300962957</v>
      </c>
      <c r="Q561" s="81">
        <v>328.55513013998967</v>
      </c>
      <c r="R561" s="81">
        <v>861.65313707207952</v>
      </c>
      <c r="S561" s="81">
        <v>927.52481642750354</v>
      </c>
      <c r="T561" s="82"/>
      <c r="U561" s="81">
        <v>1347782719</v>
      </c>
      <c r="V561" s="81">
        <v>146144</v>
      </c>
      <c r="W561" s="81">
        <v>3717</v>
      </c>
      <c r="X561" s="81">
        <v>1424313</v>
      </c>
      <c r="Y561" s="81">
        <v>2241030</v>
      </c>
      <c r="Z561" s="81">
        <v>2248167</v>
      </c>
      <c r="AA561" s="81">
        <v>610508</v>
      </c>
      <c r="AB561" s="81">
        <v>5576784</v>
      </c>
      <c r="AC561" s="81">
        <v>152365516</v>
      </c>
      <c r="AD561" s="81">
        <v>927.52481642750365</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2427</v>
      </c>
      <c r="B562" s="80">
        <v>513</v>
      </c>
      <c r="C562" s="80">
        <v>3</v>
      </c>
      <c r="D562" s="80">
        <v>31</v>
      </c>
      <c r="E562" s="80">
        <v>2006</v>
      </c>
      <c r="F562" s="80" t="s">
        <v>566</v>
      </c>
      <c r="G562" s="80" t="s">
        <v>2424</v>
      </c>
      <c r="H562" s="80" t="s">
        <v>2425</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2428</v>
      </c>
      <c r="B563" s="80">
        <v>514</v>
      </c>
      <c r="C563" s="80">
        <v>4</v>
      </c>
      <c r="D563" s="80">
        <v>31</v>
      </c>
      <c r="E563" s="80">
        <v>2007</v>
      </c>
      <c r="F563" s="80" t="s">
        <v>567</v>
      </c>
      <c r="G563" s="80" t="s">
        <v>2424</v>
      </c>
      <c r="H563" s="80" t="s">
        <v>2425</v>
      </c>
      <c r="I563" s="177"/>
      <c r="J563" s="81">
        <v>33334.868320370719</v>
      </c>
      <c r="K563" s="81">
        <v>374.87840137173089</v>
      </c>
      <c r="L563" s="81">
        <v>442.29639546448476</v>
      </c>
      <c r="M563" s="81">
        <v>6595.6799002175794</v>
      </c>
      <c r="N563" s="81">
        <v>6547.502608900686</v>
      </c>
      <c r="O563" s="81">
        <v>4572.9645848782338</v>
      </c>
      <c r="P563" s="81">
        <v>3031.2294502090103</v>
      </c>
      <c r="Q563" s="81">
        <v>347.23986314688631</v>
      </c>
      <c r="R563" s="81">
        <v>790.9472173523784</v>
      </c>
      <c r="S563" s="81">
        <v>842.32262082693694</v>
      </c>
      <c r="T563" s="82"/>
      <c r="U563" s="81">
        <v>1578463943</v>
      </c>
      <c r="V563" s="81">
        <v>137881</v>
      </c>
      <c r="W563" s="81">
        <v>5205</v>
      </c>
      <c r="X563" s="81">
        <v>1714206</v>
      </c>
      <c r="Y563" s="81">
        <v>2293683</v>
      </c>
      <c r="Z563" s="81">
        <v>2262663</v>
      </c>
      <c r="AA563" s="81">
        <v>593602</v>
      </c>
      <c r="AB563" s="81">
        <v>5582230</v>
      </c>
      <c r="AC563" s="81">
        <v>143875657</v>
      </c>
      <c r="AD563" s="81">
        <v>842.32262082693683</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2429</v>
      </c>
      <c r="B564" s="80">
        <v>515</v>
      </c>
      <c r="C564" s="80">
        <v>5</v>
      </c>
      <c r="D564" s="80">
        <v>31</v>
      </c>
      <c r="E564" s="80">
        <v>2008</v>
      </c>
      <c r="F564" s="80" t="s">
        <v>84</v>
      </c>
      <c r="G564" s="80" t="s">
        <v>2424</v>
      </c>
      <c r="H564" s="80" t="s">
        <v>2425</v>
      </c>
      <c r="I564" s="177"/>
      <c r="J564" s="81">
        <v>30913.674360124856</v>
      </c>
      <c r="K564" s="81">
        <v>294.11743419071462</v>
      </c>
      <c r="L564" s="81">
        <v>399.0135965489257</v>
      </c>
      <c r="M564" s="81">
        <v>7222.9033769837879</v>
      </c>
      <c r="N564" s="81">
        <v>5933.4561048230526</v>
      </c>
      <c r="O564" s="81">
        <v>4433.1745907889526</v>
      </c>
      <c r="P564" s="81">
        <v>2936.9878802752346</v>
      </c>
      <c r="Q564" s="81">
        <v>341.87246932163879</v>
      </c>
      <c r="R564" s="81">
        <v>707.95898278047923</v>
      </c>
      <c r="S564" s="81">
        <v>751.35744865645142</v>
      </c>
      <c r="T564" s="82"/>
      <c r="U564" s="81">
        <v>1651279173</v>
      </c>
      <c r="V564" s="81">
        <v>137881</v>
      </c>
      <c r="W564" s="81">
        <v>5205</v>
      </c>
      <c r="X564" s="81">
        <v>1714206</v>
      </c>
      <c r="Y564" s="81">
        <v>2321121</v>
      </c>
      <c r="Z564" s="81">
        <v>2270484</v>
      </c>
      <c r="AA564" s="81">
        <v>575803</v>
      </c>
      <c r="AB564" s="81">
        <v>5586254</v>
      </c>
      <c r="AC564" s="81">
        <v>133723711</v>
      </c>
      <c r="AD564" s="81">
        <v>751.35744865645154</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2430</v>
      </c>
      <c r="B565" s="80">
        <v>516</v>
      </c>
      <c r="C565" s="80">
        <v>6</v>
      </c>
      <c r="D565" s="80">
        <v>31</v>
      </c>
      <c r="E565" s="80">
        <v>2009</v>
      </c>
      <c r="F565" s="80" t="s">
        <v>85</v>
      </c>
      <c r="G565" s="80" t="s">
        <v>2424</v>
      </c>
      <c r="H565" s="80" t="s">
        <v>2425</v>
      </c>
      <c r="I565" s="177"/>
      <c r="J565" s="81">
        <v>28432.652396378864</v>
      </c>
      <c r="K565" s="81">
        <v>215.19723476257377</v>
      </c>
      <c r="L565" s="81">
        <v>458.13940257221407</v>
      </c>
      <c r="M565" s="81">
        <v>6390.3480200961385</v>
      </c>
      <c r="N565" s="81">
        <v>5241.7346026298837</v>
      </c>
      <c r="O565" s="81">
        <v>4508.9948010179187</v>
      </c>
      <c r="P565" s="81">
        <v>2799.8546308453883</v>
      </c>
      <c r="Q565" s="81">
        <v>325.66445411177358</v>
      </c>
      <c r="R565" s="81">
        <v>601.28173536115105</v>
      </c>
      <c r="S565" s="81">
        <v>704.92256252202094</v>
      </c>
      <c r="T565" s="82"/>
      <c r="U565" s="81">
        <v>1342302780</v>
      </c>
      <c r="V565" s="81">
        <v>137778</v>
      </c>
      <c r="W565" s="81">
        <v>7159</v>
      </c>
      <c r="X565" s="81">
        <v>1871522</v>
      </c>
      <c r="Y565" s="81">
        <v>2345254</v>
      </c>
      <c r="Z565" s="81">
        <v>2279407</v>
      </c>
      <c r="AA565" s="81">
        <v>563526</v>
      </c>
      <c r="AB565" s="81">
        <v>5586182</v>
      </c>
      <c r="AC565" s="81">
        <v>110800391</v>
      </c>
      <c r="AD565" s="81">
        <v>704.9225625220206</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9.64</v>
      </c>
      <c r="BI565" s="81">
        <v>29295.191700000003</v>
      </c>
      <c r="BJ565" s="81">
        <v>1433.1200000000001</v>
      </c>
      <c r="BK565" s="81">
        <v>1821.6710000000007</v>
      </c>
      <c r="BL565" s="81">
        <v>0</v>
      </c>
      <c r="BM565" s="82"/>
      <c r="BN565" s="81">
        <v>0</v>
      </c>
      <c r="BO565" s="81">
        <v>2</v>
      </c>
      <c r="BP565" s="81">
        <v>435</v>
      </c>
      <c r="BQ565" s="81">
        <v>16</v>
      </c>
      <c r="BR565" s="81">
        <v>225</v>
      </c>
      <c r="BS565" s="81">
        <v>0</v>
      </c>
      <c r="BT565"/>
      <c r="BU565" s="80"/>
      <c r="BV565" s="80"/>
      <c r="BW565" s="80"/>
      <c r="BX565" s="80"/>
      <c r="BY565" s="80"/>
      <c r="BZ565" s="80"/>
      <c r="CA565" s="80"/>
      <c r="CB565" s="80"/>
      <c r="CC565" s="80"/>
    </row>
    <row r="566" spans="1:81">
      <c r="A566" s="80" t="s">
        <v>2431</v>
      </c>
      <c r="B566" s="80">
        <v>517</v>
      </c>
      <c r="C566" s="80">
        <v>7</v>
      </c>
      <c r="D566" s="80">
        <v>31</v>
      </c>
      <c r="E566" s="80">
        <v>2010</v>
      </c>
      <c r="F566" s="80" t="s">
        <v>86</v>
      </c>
      <c r="G566" s="80" t="s">
        <v>2424</v>
      </c>
      <c r="H566" s="80" t="s">
        <v>2425</v>
      </c>
      <c r="I566" s="177"/>
      <c r="J566" s="81">
        <v>30778.220114793032</v>
      </c>
      <c r="K566" s="81">
        <v>301.59294491812295</v>
      </c>
      <c r="L566" s="81">
        <v>426.14025797377542</v>
      </c>
      <c r="M566" s="81">
        <v>7017.9713532589594</v>
      </c>
      <c r="N566" s="81">
        <v>5726.6870011926048</v>
      </c>
      <c r="O566" s="81">
        <v>4497.0844582936134</v>
      </c>
      <c r="P566" s="81">
        <v>2823.3933893762005</v>
      </c>
      <c r="Q566" s="81">
        <v>339.50276351623432</v>
      </c>
      <c r="R566" s="81">
        <v>606.03691875510128</v>
      </c>
      <c r="S566" s="81">
        <v>731.67872261453829</v>
      </c>
      <c r="T566" s="82"/>
      <c r="U566" s="81">
        <v>1418378348</v>
      </c>
      <c r="V566" s="81">
        <v>137778</v>
      </c>
      <c r="W566" s="81">
        <v>7159</v>
      </c>
      <c r="X566" s="81">
        <v>1871522</v>
      </c>
      <c r="Y566" s="81">
        <v>2364110</v>
      </c>
      <c r="Z566" s="81">
        <v>2283950</v>
      </c>
      <c r="AA566" s="81">
        <v>554072</v>
      </c>
      <c r="AB566" s="81">
        <v>5580139</v>
      </c>
      <c r="AC566" s="81">
        <v>105831358</v>
      </c>
      <c r="AD566" s="81">
        <v>731.67872261453817</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5.4450000000000003</v>
      </c>
      <c r="BI566" s="81">
        <v>31205.194200000002</v>
      </c>
      <c r="BJ566" s="81">
        <v>1435.403</v>
      </c>
      <c r="BK566" s="81">
        <v>1782.1386000000002</v>
      </c>
      <c r="BL566" s="81">
        <v>0</v>
      </c>
      <c r="BM566" s="82"/>
      <c r="BN566" s="81">
        <v>0</v>
      </c>
      <c r="BO566" s="81">
        <v>1</v>
      </c>
      <c r="BP566" s="81">
        <v>446</v>
      </c>
      <c r="BQ566" s="81">
        <v>16</v>
      </c>
      <c r="BR566" s="81">
        <v>216</v>
      </c>
      <c r="BS566" s="81">
        <v>0</v>
      </c>
      <c r="BT566"/>
      <c r="BU566" s="80">
        <v>30416.049800000001</v>
      </c>
      <c r="BV566" s="80">
        <v>2809.8009999999999</v>
      </c>
      <c r="BW566" s="80">
        <v>806.15700000000004</v>
      </c>
      <c r="BX566" s="80">
        <v>30.172000000000001</v>
      </c>
      <c r="BY566" s="80">
        <v>270.995</v>
      </c>
      <c r="BZ566" s="80">
        <v>0</v>
      </c>
      <c r="CA566" s="80">
        <v>27.187999999999999</v>
      </c>
      <c r="CB566" s="80">
        <v>67.817999999999998</v>
      </c>
      <c r="CC566" s="80">
        <v>0</v>
      </c>
    </row>
    <row r="567" spans="1:81">
      <c r="A567" s="80" t="s">
        <v>2432</v>
      </c>
      <c r="B567" s="80">
        <v>518</v>
      </c>
      <c r="C567" s="80">
        <v>8</v>
      </c>
      <c r="D567" s="80">
        <v>31</v>
      </c>
      <c r="E567" s="80">
        <v>2011</v>
      </c>
      <c r="F567" s="80" t="s">
        <v>87</v>
      </c>
      <c r="G567" s="80" t="s">
        <v>2424</v>
      </c>
      <c r="H567" s="80" t="s">
        <v>2425</v>
      </c>
      <c r="I567" s="177"/>
      <c r="J567" s="81">
        <v>31973.347651226599</v>
      </c>
      <c r="K567" s="81">
        <v>317.64606706156388</v>
      </c>
      <c r="L567" s="81">
        <v>324.52088894837868</v>
      </c>
      <c r="M567" s="81">
        <v>8801.0803542773265</v>
      </c>
      <c r="N567" s="81">
        <v>6976.2127497017327</v>
      </c>
      <c r="O567" s="81">
        <v>4440.9013275654743</v>
      </c>
      <c r="P567" s="81">
        <v>2727.8470846816467</v>
      </c>
      <c r="Q567" s="81">
        <v>391.06199769441747</v>
      </c>
      <c r="R567" s="81">
        <v>502.14168615638209</v>
      </c>
      <c r="S567" s="81">
        <v>719.42129526365068</v>
      </c>
      <c r="T567" s="82"/>
      <c r="U567" s="81">
        <v>1435744318</v>
      </c>
      <c r="V567" s="81">
        <v>137778</v>
      </c>
      <c r="W567" s="81">
        <v>7159</v>
      </c>
      <c r="X567" s="81">
        <v>1871522</v>
      </c>
      <c r="Y567" s="81">
        <v>2381894</v>
      </c>
      <c r="Z567" s="81">
        <v>2304415</v>
      </c>
      <c r="AA567" s="81">
        <v>551252</v>
      </c>
      <c r="AB567" s="81">
        <v>5572405</v>
      </c>
      <c r="AC567" s="81">
        <v>87543257</v>
      </c>
      <c r="AD567" s="81">
        <v>719.42129526365102</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5.4829999999999997</v>
      </c>
      <c r="BI567" s="81">
        <v>31408.312000000002</v>
      </c>
      <c r="BJ567" s="81">
        <v>1631.8340000000001</v>
      </c>
      <c r="BK567" s="81">
        <v>1816.0339999999999</v>
      </c>
      <c r="BL567" s="81">
        <v>0</v>
      </c>
      <c r="BM567" s="82"/>
      <c r="BN567" s="81">
        <v>0</v>
      </c>
      <c r="BO567" s="81">
        <v>1</v>
      </c>
      <c r="BP567" s="81">
        <v>464</v>
      </c>
      <c r="BQ567" s="81">
        <v>16</v>
      </c>
      <c r="BR567" s="81">
        <v>223</v>
      </c>
      <c r="BS567" s="81">
        <v>0</v>
      </c>
      <c r="BT567"/>
      <c r="BU567" s="80">
        <v>30817.224999999999</v>
      </c>
      <c r="BV567" s="80">
        <v>2819.6729999999998</v>
      </c>
      <c r="BW567" s="80">
        <v>792.06799999999998</v>
      </c>
      <c r="BX567" s="80">
        <v>57.893999999999998</v>
      </c>
      <c r="BY567" s="80">
        <v>282.58100000000002</v>
      </c>
      <c r="BZ567" s="80">
        <v>0</v>
      </c>
      <c r="CA567" s="80">
        <v>26.01</v>
      </c>
      <c r="CB567" s="80">
        <v>66.212000000000003</v>
      </c>
      <c r="CC567" s="80">
        <v>0</v>
      </c>
    </row>
    <row r="568" spans="1:81">
      <c r="A568" s="80" t="s">
        <v>2433</v>
      </c>
      <c r="B568" s="80">
        <v>519</v>
      </c>
      <c r="C568" s="80">
        <v>9</v>
      </c>
      <c r="D568" s="80">
        <v>31</v>
      </c>
      <c r="E568" s="80">
        <v>2012</v>
      </c>
      <c r="F568" s="80" t="s">
        <v>88</v>
      </c>
      <c r="G568" s="80" t="s">
        <v>2424</v>
      </c>
      <c r="H568" s="80" t="s">
        <v>2425</v>
      </c>
      <c r="I568" s="177"/>
      <c r="J568" s="81">
        <v>32677.509970710169</v>
      </c>
      <c r="K568" s="81">
        <v>299.38570841348405</v>
      </c>
      <c r="L568" s="81">
        <v>318.27345045856833</v>
      </c>
      <c r="M568" s="81">
        <v>9355.78924549773</v>
      </c>
      <c r="N568" s="81">
        <v>7198.6649872191265</v>
      </c>
      <c r="O568" s="81">
        <v>4443.8061430796688</v>
      </c>
      <c r="P568" s="81">
        <v>2716.3445061502621</v>
      </c>
      <c r="Q568" s="81">
        <v>431.58140143843082</v>
      </c>
      <c r="R568" s="81">
        <v>501.14567489846797</v>
      </c>
      <c r="S568" s="81">
        <v>691.28698625254526</v>
      </c>
      <c r="T568" s="82"/>
      <c r="U568" s="81">
        <v>1434702239</v>
      </c>
      <c r="V568" s="81">
        <v>137778</v>
      </c>
      <c r="W568" s="81">
        <v>7159</v>
      </c>
      <c r="X568" s="81">
        <v>1871522</v>
      </c>
      <c r="Y568" s="81">
        <v>2448763</v>
      </c>
      <c r="Z568" s="81">
        <v>2324212</v>
      </c>
      <c r="AA568" s="81">
        <v>545822</v>
      </c>
      <c r="AB568" s="81">
        <v>5660302</v>
      </c>
      <c r="AC568" s="81">
        <v>85106669</v>
      </c>
      <c r="AD568" s="81">
        <v>691.28698625254515</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4.9809999999999999</v>
      </c>
      <c r="BI568" s="81">
        <v>32205.269</v>
      </c>
      <c r="BJ568" s="81">
        <v>1747.5840000000001</v>
      </c>
      <c r="BK568" s="81">
        <v>2036.3185800000001</v>
      </c>
      <c r="BL568" s="81">
        <v>0</v>
      </c>
      <c r="BM568" s="82"/>
      <c r="BN568" s="81">
        <v>0</v>
      </c>
      <c r="BO568" s="81">
        <v>1</v>
      </c>
      <c r="BP568" s="81">
        <v>467</v>
      </c>
      <c r="BQ568" s="81">
        <v>16</v>
      </c>
      <c r="BR568" s="81">
        <v>230</v>
      </c>
      <c r="BS568" s="81">
        <v>0</v>
      </c>
      <c r="BT568"/>
      <c r="BU568" s="80">
        <v>32068.191579999999</v>
      </c>
      <c r="BV568" s="80">
        <v>2825.7040000000002</v>
      </c>
      <c r="BW568" s="80">
        <v>687.28499999999997</v>
      </c>
      <c r="BX568" s="80">
        <v>40.728000000000002</v>
      </c>
      <c r="BY568" s="80">
        <v>290.983</v>
      </c>
      <c r="BZ568" s="80">
        <v>0</v>
      </c>
      <c r="CA568" s="80">
        <v>22.919</v>
      </c>
      <c r="CB568" s="80">
        <v>58.341999999999999</v>
      </c>
      <c r="CC568" s="80">
        <v>0</v>
      </c>
    </row>
    <row r="569" spans="1:81">
      <c r="A569" s="80" t="s">
        <v>2434</v>
      </c>
      <c r="B569" s="80">
        <v>520</v>
      </c>
      <c r="C569" s="80">
        <v>10</v>
      </c>
      <c r="D569" s="80">
        <v>31</v>
      </c>
      <c r="E569" s="80">
        <v>2013</v>
      </c>
      <c r="F569" s="80" t="s">
        <v>89</v>
      </c>
      <c r="G569" s="80" t="s">
        <v>2424</v>
      </c>
      <c r="H569" s="80" t="s">
        <v>2425</v>
      </c>
      <c r="I569" s="177"/>
      <c r="J569" s="81">
        <v>34303.734159692081</v>
      </c>
      <c r="K569" s="81">
        <v>256.18913102860853</v>
      </c>
      <c r="L569" s="81">
        <v>317.89411780613887</v>
      </c>
      <c r="M569" s="81">
        <v>9145.0575139772118</v>
      </c>
      <c r="N569" s="81">
        <v>7814.750539068109</v>
      </c>
      <c r="O569" s="81">
        <v>4294.11075435573</v>
      </c>
      <c r="P569" s="81">
        <v>2711.628276561843</v>
      </c>
      <c r="Q569" s="81">
        <v>437.47732498619854</v>
      </c>
      <c r="R569" s="81">
        <v>525.96925944946406</v>
      </c>
      <c r="S569" s="81">
        <v>714.72073745267278</v>
      </c>
      <c r="T569" s="82"/>
      <c r="U569" s="81">
        <v>1402686606</v>
      </c>
      <c r="V569" s="81">
        <v>137778</v>
      </c>
      <c r="W569" s="81">
        <v>7159</v>
      </c>
      <c r="X569" s="81">
        <v>1871522</v>
      </c>
      <c r="Y569" s="81">
        <v>2460392</v>
      </c>
      <c r="Z569" s="81">
        <v>2346194</v>
      </c>
      <c r="AA569" s="81">
        <v>542829</v>
      </c>
      <c r="AB569" s="81">
        <v>5655361</v>
      </c>
      <c r="AC569" s="81">
        <v>87190876</v>
      </c>
      <c r="AD569" s="81">
        <v>714.72073745267267</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5.5869999999999997</v>
      </c>
      <c r="BI569" s="81">
        <v>33660.2048</v>
      </c>
      <c r="BJ569" s="81">
        <v>1759.049</v>
      </c>
      <c r="BK569" s="81">
        <v>2183.8393430000006</v>
      </c>
      <c r="BL569" s="81">
        <v>0</v>
      </c>
      <c r="BM569" s="82"/>
      <c r="BN569" s="81">
        <v>0</v>
      </c>
      <c r="BO569" s="81">
        <v>1</v>
      </c>
      <c r="BP569" s="81">
        <v>463</v>
      </c>
      <c r="BQ569" s="81">
        <v>15</v>
      </c>
      <c r="BR569" s="81">
        <v>227</v>
      </c>
      <c r="BS569" s="81">
        <v>0</v>
      </c>
      <c r="BT569"/>
      <c r="BU569" s="80">
        <v>33557.919142999999</v>
      </c>
      <c r="BV569" s="80">
        <v>2898.6039999999998</v>
      </c>
      <c r="BW569" s="80">
        <v>720.255</v>
      </c>
      <c r="BX569" s="80">
        <v>52.600999999999999</v>
      </c>
      <c r="BY569" s="80">
        <v>305.66199999999998</v>
      </c>
      <c r="BZ569" s="80">
        <v>0</v>
      </c>
      <c r="CA569" s="80">
        <v>23.52</v>
      </c>
      <c r="CB569" s="80">
        <v>50.119</v>
      </c>
      <c r="CC569" s="80">
        <v>0</v>
      </c>
    </row>
    <row r="570" spans="1:81">
      <c r="A570" s="80" t="s">
        <v>2435</v>
      </c>
      <c r="B570" s="80">
        <v>521</v>
      </c>
      <c r="C570" s="80">
        <v>11</v>
      </c>
      <c r="D570" s="80">
        <v>31</v>
      </c>
      <c r="E570" s="80">
        <v>2014</v>
      </c>
      <c r="F570" s="80" t="s">
        <v>90</v>
      </c>
      <c r="G570" s="80" t="s">
        <v>2424</v>
      </c>
      <c r="H570" s="80" t="s">
        <v>2425</v>
      </c>
      <c r="I570" s="177"/>
      <c r="J570" s="81">
        <v>33700.314698367496</v>
      </c>
      <c r="K570" s="81">
        <v>264.16287146228831</v>
      </c>
      <c r="L570" s="81">
        <v>350.28887735188709</v>
      </c>
      <c r="M570" s="81">
        <v>9738.2160047466696</v>
      </c>
      <c r="N570" s="81">
        <v>7030.587217363046</v>
      </c>
      <c r="O570" s="81">
        <v>4101.5515148406839</v>
      </c>
      <c r="P570" s="81">
        <v>2713.2134722744745</v>
      </c>
      <c r="Q570" s="81">
        <v>418.47629511577662</v>
      </c>
      <c r="R570" s="81">
        <v>529.39120144641925</v>
      </c>
      <c r="S570" s="81">
        <v>703.94650102957405</v>
      </c>
      <c r="T570" s="82"/>
      <c r="U570" s="81">
        <v>1488835591</v>
      </c>
      <c r="V570" s="81">
        <v>116088</v>
      </c>
      <c r="W570" s="81">
        <v>7602</v>
      </c>
      <c r="X570" s="81">
        <v>1848407</v>
      </c>
      <c r="Y570" s="81">
        <v>2474489</v>
      </c>
      <c r="Z570" s="81">
        <v>2360230</v>
      </c>
      <c r="AA570" s="81">
        <v>540336</v>
      </c>
      <c r="AB570" s="81">
        <v>5638338</v>
      </c>
      <c r="AC570" s="81">
        <v>88034082</v>
      </c>
      <c r="AD570" s="81">
        <v>703.94650102957382</v>
      </c>
      <c r="AE570" s="82"/>
      <c r="AF570" s="81">
        <v>13348224634.558701</v>
      </c>
      <c r="AG570" s="81">
        <v>225377118.76039028</v>
      </c>
      <c r="AH570" s="81">
        <v>75752725.832942501</v>
      </c>
      <c r="AI570" s="81">
        <v>13050679210.698452</v>
      </c>
      <c r="AJ570" s="81">
        <v>9711366108.9326382</v>
      </c>
      <c r="AK570" s="81">
        <v>0</v>
      </c>
      <c r="AL570" s="81">
        <v>0</v>
      </c>
      <c r="AM570" s="81">
        <v>774059552.50320649</v>
      </c>
      <c r="AN570" s="81">
        <v>0</v>
      </c>
      <c r="AO570" s="81">
        <v>0</v>
      </c>
      <c r="AP570" s="82"/>
      <c r="AQ570" s="81">
        <v>81536</v>
      </c>
      <c r="AR570" s="81">
        <v>11713</v>
      </c>
      <c r="AS570" s="81">
        <v>6</v>
      </c>
      <c r="AT570" s="81">
        <v>1</v>
      </c>
      <c r="AU570" s="81">
        <v>0</v>
      </c>
      <c r="AV570" s="81">
        <v>18</v>
      </c>
      <c r="AW570" s="81" t="s">
        <v>564</v>
      </c>
      <c r="AX570" s="82"/>
      <c r="AY570" s="81">
        <v>313118.56599999993</v>
      </c>
      <c r="AZ570" s="81">
        <v>738797.9</v>
      </c>
      <c r="BA570" s="81">
        <v>55100</v>
      </c>
      <c r="BB570" s="81">
        <v>5.5</v>
      </c>
      <c r="BC570" s="81">
        <v>0</v>
      </c>
      <c r="BD570" s="81">
        <v>65454</v>
      </c>
      <c r="BE570" s="81" t="s">
        <v>564</v>
      </c>
      <c r="BF570" s="82"/>
      <c r="BG570" s="81">
        <v>0</v>
      </c>
      <c r="BH570" s="81">
        <v>6.4379999999999997</v>
      </c>
      <c r="BI570" s="81">
        <v>33511.4</v>
      </c>
      <c r="BJ570" s="81">
        <v>1735.9760000000001</v>
      </c>
      <c r="BK570" s="81">
        <v>2146.4479999999999</v>
      </c>
      <c r="BL570" s="81">
        <v>0</v>
      </c>
      <c r="BM570" s="82"/>
      <c r="BN570" s="81">
        <v>0</v>
      </c>
      <c r="BO570" s="81">
        <v>1</v>
      </c>
      <c r="BP570" s="81">
        <v>469</v>
      </c>
      <c r="BQ570" s="81">
        <v>15</v>
      </c>
      <c r="BR570" s="81">
        <v>226</v>
      </c>
      <c r="BS570" s="81">
        <v>0</v>
      </c>
      <c r="BT570"/>
      <c r="BU570" s="80">
        <v>33324.175000000003</v>
      </c>
      <c r="BV570" s="80">
        <v>2853.009</v>
      </c>
      <c r="BW570" s="80">
        <v>777.84</v>
      </c>
      <c r="BX570" s="80">
        <v>58.951000000000001</v>
      </c>
      <c r="BY570" s="80">
        <v>313.03399999999999</v>
      </c>
      <c r="BZ570" s="80">
        <v>0</v>
      </c>
      <c r="CA570" s="80">
        <v>26.609000000000002</v>
      </c>
      <c r="CB570" s="80">
        <v>46.643999999999998</v>
      </c>
      <c r="CC570" s="80">
        <v>0</v>
      </c>
    </row>
    <row r="571" spans="1:81">
      <c r="A571" s="80" t="s">
        <v>2436</v>
      </c>
      <c r="B571" s="80">
        <v>522</v>
      </c>
      <c r="C571" s="80">
        <v>12</v>
      </c>
      <c r="D571" s="80">
        <v>31</v>
      </c>
      <c r="E571" s="80">
        <v>2015</v>
      </c>
      <c r="F571" s="80" t="s">
        <v>91</v>
      </c>
      <c r="G571" s="80" t="s">
        <v>2424</v>
      </c>
      <c r="H571" s="80" t="s">
        <v>2425</v>
      </c>
      <c r="I571" s="177"/>
      <c r="J571" s="81">
        <v>32638.56190407242</v>
      </c>
      <c r="K571" s="81">
        <v>254.31651125641591</v>
      </c>
      <c r="L571" s="81">
        <v>410.13201705269233</v>
      </c>
      <c r="M571" s="81">
        <v>9038.7750138105348</v>
      </c>
      <c r="N571" s="81">
        <v>6459.9597001063703</v>
      </c>
      <c r="O571" s="81">
        <v>4076.0774271537985</v>
      </c>
      <c r="P571" s="81">
        <v>2700.8854726271452</v>
      </c>
      <c r="Q571" s="81">
        <v>408.41410385282711</v>
      </c>
      <c r="R571" s="81">
        <v>527.28687323193412</v>
      </c>
      <c r="S571" s="81">
        <v>695.7687694661405</v>
      </c>
      <c r="T571" s="82"/>
      <c r="U571" s="81">
        <v>1544567243</v>
      </c>
      <c r="V571" s="81">
        <v>116088</v>
      </c>
      <c r="W571" s="81">
        <v>7602</v>
      </c>
      <c r="X571" s="81">
        <v>1848407</v>
      </c>
      <c r="Y571" s="81">
        <v>2490682</v>
      </c>
      <c r="Z571" s="81">
        <v>2368170</v>
      </c>
      <c r="AA571" s="81">
        <v>537458</v>
      </c>
      <c r="AB571" s="81">
        <v>5621087</v>
      </c>
      <c r="AC571" s="81">
        <v>90325715</v>
      </c>
      <c r="AD571" s="81">
        <v>695.76876946614038</v>
      </c>
      <c r="AE571" s="82"/>
      <c r="AF571" s="81">
        <v>12985894001.36948</v>
      </c>
      <c r="AG571" s="81">
        <v>201812873.58176523</v>
      </c>
      <c r="AH571" s="81">
        <v>78982154.498100832</v>
      </c>
      <c r="AI571" s="81">
        <v>12350437576.542328</v>
      </c>
      <c r="AJ571" s="81">
        <v>9117291277.8395271</v>
      </c>
      <c r="AK571" s="81">
        <v>0</v>
      </c>
      <c r="AL571" s="81">
        <v>0</v>
      </c>
      <c r="AM571" s="81">
        <v>770346393.77688003</v>
      </c>
      <c r="AN571" s="81">
        <v>0</v>
      </c>
      <c r="AO571" s="81">
        <v>0</v>
      </c>
      <c r="AP571" s="82"/>
      <c r="AQ571" s="81">
        <v>89099</v>
      </c>
      <c r="AR571" s="81">
        <v>16485</v>
      </c>
      <c r="AS571" s="81">
        <v>6</v>
      </c>
      <c r="AT571" s="81">
        <v>2</v>
      </c>
      <c r="AU571" s="81">
        <v>0</v>
      </c>
      <c r="AV571" s="81">
        <v>19</v>
      </c>
      <c r="AW571" s="81" t="s">
        <v>564</v>
      </c>
      <c r="AX571" s="82"/>
      <c r="AY571" s="81">
        <v>347075.86600000004</v>
      </c>
      <c r="AZ571" s="81">
        <v>1132113.5999999999</v>
      </c>
      <c r="BA571" s="81">
        <v>55100</v>
      </c>
      <c r="BB571" s="81">
        <v>21.5</v>
      </c>
      <c r="BC571" s="81">
        <v>0</v>
      </c>
      <c r="BD571" s="81">
        <v>81984</v>
      </c>
      <c r="BE571" s="81" t="s">
        <v>564</v>
      </c>
      <c r="BF571" s="82"/>
      <c r="BG571" s="81">
        <v>0</v>
      </c>
      <c r="BH571" s="81">
        <v>6.75</v>
      </c>
      <c r="BI571" s="81">
        <v>32625.829000000002</v>
      </c>
      <c r="BJ571" s="81">
        <v>1725.538</v>
      </c>
      <c r="BK571" s="81">
        <v>2174.4589999999998</v>
      </c>
      <c r="BL571" s="81">
        <v>0</v>
      </c>
      <c r="BM571" s="82"/>
      <c r="BN571" s="81">
        <v>0</v>
      </c>
      <c r="BO571" s="81">
        <v>1</v>
      </c>
      <c r="BP571" s="81">
        <v>465</v>
      </c>
      <c r="BQ571" s="81">
        <v>16</v>
      </c>
      <c r="BR571" s="81">
        <v>229</v>
      </c>
      <c r="BS571" s="81">
        <v>0</v>
      </c>
      <c r="BT571"/>
      <c r="BU571" s="80">
        <v>32597.719000000001</v>
      </c>
      <c r="BV571" s="80">
        <v>2714.058</v>
      </c>
      <c r="BW571" s="80">
        <v>802.89499999999998</v>
      </c>
      <c r="BX571" s="80">
        <v>45.582000000000001</v>
      </c>
      <c r="BY571" s="80">
        <v>287.30200000000002</v>
      </c>
      <c r="BZ571" s="80">
        <v>0</v>
      </c>
      <c r="CA571" s="80">
        <v>30.789000000000001</v>
      </c>
      <c r="CB571" s="80">
        <v>54.231000000000002</v>
      </c>
      <c r="CC571" s="80">
        <v>0</v>
      </c>
    </row>
    <row r="572" spans="1:81">
      <c r="A572" s="80" t="s">
        <v>2437</v>
      </c>
      <c r="B572" s="80">
        <v>523</v>
      </c>
      <c r="C572" s="80">
        <v>13</v>
      </c>
      <c r="D572" s="80">
        <v>31</v>
      </c>
      <c r="E572" s="80">
        <v>2016</v>
      </c>
      <c r="F572" s="80" t="s">
        <v>92</v>
      </c>
      <c r="G572" s="80" t="s">
        <v>2424</v>
      </c>
      <c r="H572" s="80" t="s">
        <v>2425</v>
      </c>
      <c r="I572" s="177"/>
      <c r="J572" s="81">
        <v>31856.551966653195</v>
      </c>
      <c r="K572" s="81">
        <v>241.85090322519196</v>
      </c>
      <c r="L572" s="81">
        <v>404.63312154838053</v>
      </c>
      <c r="M572" s="81">
        <v>8160.9117927189609</v>
      </c>
      <c r="N572" s="81">
        <v>5953.849867942793</v>
      </c>
      <c r="O572" s="81">
        <v>4046.7537588705859</v>
      </c>
      <c r="P572" s="81">
        <v>2663.7505718513821</v>
      </c>
      <c r="Q572" s="81">
        <v>396.00164258960086</v>
      </c>
      <c r="R572" s="81">
        <v>528.57616831980329</v>
      </c>
      <c r="S572" s="81">
        <v>744.4680566701245</v>
      </c>
      <c r="T572" s="82"/>
      <c r="U572" s="81">
        <v>1510535036</v>
      </c>
      <c r="V572" s="81">
        <v>116088</v>
      </c>
      <c r="W572" s="81">
        <v>7602</v>
      </c>
      <c r="X572" s="81">
        <v>1848407</v>
      </c>
      <c r="Y572" s="81">
        <v>2507945</v>
      </c>
      <c r="Z572" s="81">
        <v>2380035</v>
      </c>
      <c r="AA572" s="81">
        <v>548241</v>
      </c>
      <c r="AB572" s="81">
        <v>5606545</v>
      </c>
      <c r="AC572" s="81">
        <v>90275606.520056009</v>
      </c>
      <c r="AD572" s="81">
        <v>744.4680566701245</v>
      </c>
      <c r="AE572" s="82"/>
      <c r="AF572" s="81">
        <v>12664582214.66144</v>
      </c>
      <c r="AG572" s="81">
        <v>182317947.0144465</v>
      </c>
      <c r="AH572" s="81">
        <v>56939253.09099973</v>
      </c>
      <c r="AI572" s="81">
        <v>12257539974.75584</v>
      </c>
      <c r="AJ572" s="81">
        <v>8118890033.0920563</v>
      </c>
      <c r="AK572" s="81"/>
      <c r="AL572" s="81"/>
      <c r="AM572" s="81">
        <v>768950408.9371568</v>
      </c>
      <c r="AN572" s="81"/>
      <c r="AO572" s="81"/>
      <c r="AP572" s="82"/>
      <c r="AQ572" s="81">
        <v>95691</v>
      </c>
      <c r="AR572" s="81">
        <v>19457</v>
      </c>
      <c r="AS572" s="81">
        <v>6</v>
      </c>
      <c r="AT572" s="81">
        <v>5</v>
      </c>
      <c r="AU572" s="81">
        <v>0</v>
      </c>
      <c r="AV572" s="81">
        <v>22</v>
      </c>
      <c r="AW572" s="81" t="s">
        <v>564</v>
      </c>
      <c r="AX572" s="82"/>
      <c r="AY572" s="81">
        <v>377253.76599999983</v>
      </c>
      <c r="AZ572" s="81">
        <v>1366375.5</v>
      </c>
      <c r="BA572" s="81">
        <v>55100</v>
      </c>
      <c r="BB572" s="81">
        <v>520.5</v>
      </c>
      <c r="BC572" s="81">
        <v>0</v>
      </c>
      <c r="BD572" s="81">
        <v>96624</v>
      </c>
      <c r="BE572" s="81" t="s">
        <v>564</v>
      </c>
      <c r="BF572" s="82"/>
      <c r="BG572" s="81">
        <v>0</v>
      </c>
      <c r="BH572" s="81">
        <v>6.2629999999999999</v>
      </c>
      <c r="BI572" s="81">
        <v>31860.825000000001</v>
      </c>
      <c r="BJ572" s="81">
        <v>1703.31</v>
      </c>
      <c r="BK572" s="81">
        <v>2125.279</v>
      </c>
      <c r="BL572" s="81">
        <v>0</v>
      </c>
      <c r="BM572" s="82"/>
      <c r="BN572" s="81">
        <v>0</v>
      </c>
      <c r="BO572" s="81">
        <v>1</v>
      </c>
      <c r="BP572" s="81">
        <v>478</v>
      </c>
      <c r="BQ572" s="81">
        <v>16</v>
      </c>
      <c r="BR572" s="81">
        <v>231</v>
      </c>
      <c r="BS572" s="81">
        <v>0</v>
      </c>
      <c r="BT572"/>
      <c r="BU572" s="80">
        <v>31648.182000000001</v>
      </c>
      <c r="BV572" s="80">
        <v>2745.011</v>
      </c>
      <c r="BW572" s="80">
        <v>881.88199999999995</v>
      </c>
      <c r="BX572" s="80">
        <v>35.853999999999999</v>
      </c>
      <c r="BY572" s="80">
        <v>291.81599999999997</v>
      </c>
      <c r="BZ572" s="80">
        <v>7.0389999999999997</v>
      </c>
      <c r="CA572" s="80">
        <v>33.677</v>
      </c>
      <c r="CB572" s="80">
        <v>52.216000000000001</v>
      </c>
      <c r="CC572" s="80">
        <v>0</v>
      </c>
    </row>
    <row r="573" spans="1:81">
      <c r="A573" s="80" t="s">
        <v>2438</v>
      </c>
      <c r="B573" s="80">
        <v>524</v>
      </c>
      <c r="C573" s="80">
        <v>14</v>
      </c>
      <c r="D573" s="80">
        <v>31</v>
      </c>
      <c r="E573" s="80">
        <v>2017</v>
      </c>
      <c r="F573" s="80" t="s">
        <v>71</v>
      </c>
      <c r="G573" s="80" t="s">
        <v>2424</v>
      </c>
      <c r="H573" s="80" t="s">
        <v>2425</v>
      </c>
      <c r="I573" s="177"/>
      <c r="J573" s="81">
        <v>31003.595215945108</v>
      </c>
      <c r="K573" s="81">
        <v>238.17000035696341</v>
      </c>
      <c r="L573" s="81">
        <v>325.28918302731768</v>
      </c>
      <c r="M573" s="81">
        <v>7108.0251934592634</v>
      </c>
      <c r="N573" s="81">
        <v>5847.6207134409533</v>
      </c>
      <c r="O573" s="81">
        <v>3998.4845015044734</v>
      </c>
      <c r="P573" s="81">
        <v>2645.6696772532587</v>
      </c>
      <c r="Q573" s="81">
        <v>381.78073926547506</v>
      </c>
      <c r="R573" s="81">
        <v>512.34917940249159</v>
      </c>
      <c r="S573" s="81">
        <v>738.36591532767955</v>
      </c>
      <c r="T573" s="82"/>
      <c r="U573" s="81">
        <v>1566588114</v>
      </c>
      <c r="V573" s="81">
        <v>116088</v>
      </c>
      <c r="W573" s="81">
        <v>7602</v>
      </c>
      <c r="X573" s="81">
        <v>1848407</v>
      </c>
      <c r="Y573" s="81">
        <v>2524247</v>
      </c>
      <c r="Z573" s="81">
        <v>2390656</v>
      </c>
      <c r="AA573" s="81">
        <v>547991</v>
      </c>
      <c r="AB573" s="81">
        <v>5589708</v>
      </c>
      <c r="AC573" s="81">
        <v>89240461.999999985</v>
      </c>
      <c r="AD573" s="81">
        <v>738.36591532767955</v>
      </c>
      <c r="AE573" s="82"/>
      <c r="AF573" s="81">
        <v>12733342559.546961</v>
      </c>
      <c r="AG573" s="81">
        <v>192764446.99667659</v>
      </c>
      <c r="AH573" s="81">
        <v>62861172.931373343</v>
      </c>
      <c r="AI573" s="81">
        <v>12406152235.72345</v>
      </c>
      <c r="AJ573" s="81">
        <v>9073572044.9728622</v>
      </c>
      <c r="AK573" s="81"/>
      <c r="AL573" s="81"/>
      <c r="AM573" s="81">
        <v>767840760.23105335</v>
      </c>
      <c r="AN573" s="81"/>
      <c r="AO573" s="81"/>
      <c r="AP573" s="82"/>
      <c r="AQ573" s="81">
        <v>100633</v>
      </c>
      <c r="AR573" s="81">
        <v>21672</v>
      </c>
      <c r="AS573" s="81">
        <v>6</v>
      </c>
      <c r="AT573" s="81">
        <v>5</v>
      </c>
      <c r="AU573" s="81">
        <v>0</v>
      </c>
      <c r="AV573" s="81">
        <v>23</v>
      </c>
      <c r="AW573" s="81" t="s">
        <v>564</v>
      </c>
      <c r="AX573" s="82"/>
      <c r="AY573" s="81">
        <v>400479.56600000022</v>
      </c>
      <c r="AZ573" s="81">
        <v>1551676.4000000011</v>
      </c>
      <c r="BA573" s="81">
        <v>55100</v>
      </c>
      <c r="BB573" s="81">
        <v>520.5</v>
      </c>
      <c r="BC573" s="81">
        <v>0</v>
      </c>
      <c r="BD573" s="81">
        <v>117472.5</v>
      </c>
      <c r="BE573" s="81" t="s">
        <v>564</v>
      </c>
      <c r="BF573" s="82"/>
      <c r="BG573" s="81">
        <v>4.5090000000000003</v>
      </c>
      <c r="BH573" s="81">
        <v>6.6520000000000001</v>
      </c>
      <c r="BI573" s="81">
        <v>31712.720000000001</v>
      </c>
      <c r="BJ573" s="81">
        <v>1554.3040000000001</v>
      </c>
      <c r="BK573" s="81">
        <v>2106.5790000000002</v>
      </c>
      <c r="BL573" s="81">
        <v>0</v>
      </c>
      <c r="BM573" s="82"/>
      <c r="BN573" s="81">
        <v>1</v>
      </c>
      <c r="BO573" s="81">
        <v>1</v>
      </c>
      <c r="BP573" s="81">
        <v>469</v>
      </c>
      <c r="BQ573" s="81">
        <v>15</v>
      </c>
      <c r="BR573" s="81">
        <v>220</v>
      </c>
      <c r="BS573" s="81">
        <v>0</v>
      </c>
      <c r="BT573"/>
      <c r="BU573" s="80">
        <v>31433.478999999999</v>
      </c>
      <c r="BV573" s="80">
        <v>2738.3870000000002</v>
      </c>
      <c r="BW573" s="80">
        <v>818.62199999999996</v>
      </c>
      <c r="BX573" s="80">
        <v>28.242999999999999</v>
      </c>
      <c r="BY573" s="80">
        <v>285.99900000000002</v>
      </c>
      <c r="BZ573" s="80">
        <v>9.7739999999999991</v>
      </c>
      <c r="CA573" s="80">
        <v>36.25</v>
      </c>
      <c r="CB573" s="80">
        <v>34.01</v>
      </c>
      <c r="CC573" s="80">
        <v>0</v>
      </c>
    </row>
    <row r="574" spans="1:81">
      <c r="A574" s="80" t="s">
        <v>2439</v>
      </c>
      <c r="B574" s="80">
        <v>525</v>
      </c>
      <c r="C574" s="80">
        <v>15</v>
      </c>
      <c r="D574" s="80">
        <v>31</v>
      </c>
      <c r="E574" s="80">
        <v>2018</v>
      </c>
      <c r="F574" s="80" t="s">
        <v>93</v>
      </c>
      <c r="G574" s="80" t="s">
        <v>2424</v>
      </c>
      <c r="H574" s="80" t="s">
        <v>2425</v>
      </c>
      <c r="I574" s="177"/>
      <c r="J574" s="81">
        <v>28964.614933317836</v>
      </c>
      <c r="K574" s="81">
        <v>207.62579106247736</v>
      </c>
      <c r="L574" s="81">
        <v>293.60960570648228</v>
      </c>
      <c r="M574" s="81">
        <v>5935.3883206898872</v>
      </c>
      <c r="N574" s="81">
        <v>4810.8742469478902</v>
      </c>
      <c r="O574" s="81">
        <v>3926.7571886763362</v>
      </c>
      <c r="P574" s="81">
        <v>2627.7466512143228</v>
      </c>
      <c r="Q574" s="81">
        <v>353.06334324941241</v>
      </c>
      <c r="R574" s="81">
        <v>497.73373565725444</v>
      </c>
      <c r="S574" s="81">
        <v>747.6581658756977</v>
      </c>
      <c r="T574" s="82"/>
      <c r="U574" s="81">
        <v>1650673635</v>
      </c>
      <c r="V574" s="81">
        <v>116088</v>
      </c>
      <c r="W574" s="81">
        <v>7602</v>
      </c>
      <c r="X574" s="81">
        <v>1848407</v>
      </c>
      <c r="Y574" s="81">
        <v>2540807</v>
      </c>
      <c r="Z574" s="81">
        <v>2392725</v>
      </c>
      <c r="AA574" s="81">
        <v>549751</v>
      </c>
      <c r="AB574" s="81">
        <v>5570618</v>
      </c>
      <c r="AC574" s="81">
        <v>86354990</v>
      </c>
      <c r="AD574" s="81">
        <v>747.6581658756977</v>
      </c>
      <c r="AE574" s="82"/>
      <c r="AF574" s="81">
        <v>12869886275.676029</v>
      </c>
      <c r="AG574" s="81">
        <v>166303787.0776169</v>
      </c>
      <c r="AH574" s="81">
        <v>59135631.31769944</v>
      </c>
      <c r="AI574" s="81">
        <v>11562253448.329359</v>
      </c>
      <c r="AJ574" s="81">
        <v>8715646424.5103893</v>
      </c>
      <c r="AK574" s="81"/>
      <c r="AL574" s="81"/>
      <c r="AM574" s="81">
        <v>766801755.0503037</v>
      </c>
      <c r="AN574" s="81"/>
      <c r="AO574" s="81"/>
      <c r="AP574" s="82"/>
      <c r="AQ574" s="81">
        <v>106196</v>
      </c>
      <c r="AR574" s="81">
        <v>24020</v>
      </c>
      <c r="AS574" s="81">
        <v>6</v>
      </c>
      <c r="AT574" s="81">
        <v>7</v>
      </c>
      <c r="AU574" s="81">
        <v>0</v>
      </c>
      <c r="AV574" s="81">
        <v>26</v>
      </c>
      <c r="AW574" s="81" t="s">
        <v>564</v>
      </c>
      <c r="AX574" s="82"/>
      <c r="AY574" s="81">
        <v>427306.76600000029</v>
      </c>
      <c r="AZ574" s="81">
        <v>1756380.2</v>
      </c>
      <c r="BA574" s="81">
        <v>55100</v>
      </c>
      <c r="BB574" s="81">
        <v>1038</v>
      </c>
      <c r="BC574" s="81">
        <v>0</v>
      </c>
      <c r="BD574" s="81">
        <v>123869.2</v>
      </c>
      <c r="BE574" s="81" t="s">
        <v>564</v>
      </c>
      <c r="BF574" s="82"/>
      <c r="BG574" s="81">
        <v>3.4830000000000001</v>
      </c>
      <c r="BH574" s="81">
        <v>5.742</v>
      </c>
      <c r="BI574" s="81">
        <v>29984.859</v>
      </c>
      <c r="BJ574" s="81">
        <v>1511.52</v>
      </c>
      <c r="BK574" s="81">
        <v>1988.3490000000002</v>
      </c>
      <c r="BL574" s="81">
        <v>0</v>
      </c>
      <c r="BM574" s="82"/>
      <c r="BN574" s="81">
        <v>1</v>
      </c>
      <c r="BO574" s="81">
        <v>1</v>
      </c>
      <c r="BP574" s="81">
        <v>464</v>
      </c>
      <c r="BQ574" s="81">
        <v>15</v>
      </c>
      <c r="BR574" s="81">
        <v>220</v>
      </c>
      <c r="BS574" s="81">
        <v>0</v>
      </c>
      <c r="BT574"/>
      <c r="BU574" s="80">
        <v>29701.374</v>
      </c>
      <c r="BV574" s="80">
        <v>2607.0740000000001</v>
      </c>
      <c r="BW574" s="80">
        <v>783.61400000000003</v>
      </c>
      <c r="BX574" s="80">
        <v>26.126000000000001</v>
      </c>
      <c r="BY574" s="80">
        <v>255.67500000000001</v>
      </c>
      <c r="BZ574" s="80">
        <v>24.893999999999998</v>
      </c>
      <c r="CA574" s="80">
        <v>41.180999999999997</v>
      </c>
      <c r="CB574" s="80">
        <v>54.015000000000001</v>
      </c>
      <c r="CC574" s="80">
        <v>0</v>
      </c>
    </row>
    <row r="575" spans="1:81">
      <c r="A575" s="80" t="s">
        <v>2440</v>
      </c>
      <c r="B575" s="80">
        <v>526</v>
      </c>
      <c r="C575" s="80">
        <v>16</v>
      </c>
      <c r="D575" s="80">
        <v>31</v>
      </c>
      <c r="E575" s="80">
        <v>2019</v>
      </c>
      <c r="F575" s="80" t="s">
        <v>73</v>
      </c>
      <c r="G575" s="80" t="s">
        <v>2424</v>
      </c>
      <c r="H575" s="80" t="s">
        <v>2425</v>
      </c>
      <c r="I575" s="177"/>
      <c r="J575" s="81">
        <v>27252.061832916836</v>
      </c>
      <c r="K575" s="81">
        <v>193.70466496663053</v>
      </c>
      <c r="L575" s="81">
        <v>296.19521552463698</v>
      </c>
      <c r="M575" s="81">
        <v>5734.163166494327</v>
      </c>
      <c r="N575" s="81">
        <v>5048.9844635636155</v>
      </c>
      <c r="O575" s="81">
        <v>3822.1806643301484</v>
      </c>
      <c r="P575" s="81">
        <v>2586.3517267450866</v>
      </c>
      <c r="Q575" s="81">
        <v>342.45712586314755</v>
      </c>
      <c r="R575" s="81">
        <v>488.76957872063008</v>
      </c>
      <c r="S575" s="81">
        <v>737.7906794010031</v>
      </c>
      <c r="T575" s="82"/>
      <c r="U575" s="81">
        <v>1626331268</v>
      </c>
      <c r="V575" s="81">
        <v>116088</v>
      </c>
      <c r="W575" s="81">
        <v>7602</v>
      </c>
      <c r="X575" s="81">
        <v>1848407</v>
      </c>
      <c r="Y575" s="81">
        <v>2558797</v>
      </c>
      <c r="Z575" s="81">
        <v>2392947</v>
      </c>
      <c r="AA575" s="81">
        <v>537041</v>
      </c>
      <c r="AB575" s="81">
        <v>5549568</v>
      </c>
      <c r="AC575" s="81">
        <v>86188660</v>
      </c>
      <c r="AD575" s="81">
        <v>737.79067940100299</v>
      </c>
      <c r="AE575" s="82"/>
      <c r="AF575" s="81">
        <v>12017212637.416689</v>
      </c>
      <c r="AG575" s="81">
        <v>167692875.69088042</v>
      </c>
      <c r="AH575" s="81">
        <v>63295872.248743594</v>
      </c>
      <c r="AI575" s="81">
        <v>11785624099.855761</v>
      </c>
      <c r="AJ575" s="81">
        <v>9385208809.455101</v>
      </c>
      <c r="AK575" s="81">
        <v>0</v>
      </c>
      <c r="AL575" s="81">
        <v>0</v>
      </c>
      <c r="AM575" s="81">
        <v>755809384.47446299</v>
      </c>
      <c r="AN575" s="81">
        <v>0</v>
      </c>
      <c r="AO575" s="81">
        <v>0</v>
      </c>
      <c r="AP575" s="82"/>
      <c r="AQ575" s="81">
        <v>111900</v>
      </c>
      <c r="AR575" s="81">
        <v>26145</v>
      </c>
      <c r="AS575" s="81">
        <v>6</v>
      </c>
      <c r="AT575" s="81">
        <v>9</v>
      </c>
      <c r="AU575" s="81">
        <v>0</v>
      </c>
      <c r="AV575" s="81">
        <v>27</v>
      </c>
      <c r="AW575" s="81" t="s">
        <v>564</v>
      </c>
      <c r="AX575" s="82"/>
      <c r="AY575" s="81">
        <v>454272.16600000073</v>
      </c>
      <c r="AZ575" s="81">
        <v>1887510.7000000009</v>
      </c>
      <c r="BA575" s="81">
        <v>55100</v>
      </c>
      <c r="BB575" s="81">
        <v>1068.3</v>
      </c>
      <c r="BC575" s="81">
        <v>0</v>
      </c>
      <c r="BD575" s="81">
        <v>125346.1</v>
      </c>
      <c r="BE575" s="81" t="s">
        <v>564</v>
      </c>
      <c r="BF575" s="82"/>
      <c r="BG575" s="81">
        <v>3.8559999999999999</v>
      </c>
      <c r="BH575" s="81">
        <v>12.190000000000001</v>
      </c>
      <c r="BI575" s="81">
        <v>27382.091</v>
      </c>
      <c r="BJ575" s="81">
        <v>1457.5039999999999</v>
      </c>
      <c r="BK575" s="81">
        <v>1817.5720000000001</v>
      </c>
      <c r="BL575" s="81">
        <v>0</v>
      </c>
      <c r="BM575" s="82"/>
      <c r="BN575" s="81">
        <v>1</v>
      </c>
      <c r="BO575" s="81">
        <v>3</v>
      </c>
      <c r="BP575" s="81">
        <v>461</v>
      </c>
      <c r="BQ575" s="81">
        <v>15</v>
      </c>
      <c r="BR575" s="81">
        <v>227</v>
      </c>
      <c r="BS575" s="81">
        <v>0</v>
      </c>
      <c r="BT575"/>
      <c r="BU575" s="80">
        <v>27100.940999999999</v>
      </c>
      <c r="BV575" s="80">
        <v>2542.4940000000001</v>
      </c>
      <c r="BW575" s="80">
        <v>655.50199999999995</v>
      </c>
      <c r="BX575" s="80">
        <v>26.658000000000001</v>
      </c>
      <c r="BY575" s="80">
        <v>277.78199999999998</v>
      </c>
      <c r="BZ575" s="80">
        <v>23.029</v>
      </c>
      <c r="CA575" s="80">
        <v>13.728</v>
      </c>
      <c r="CB575" s="80">
        <v>33.079000000000001</v>
      </c>
      <c r="CC575" s="80">
        <v>0</v>
      </c>
    </row>
    <row r="576" spans="1:81">
      <c r="A576" s="80" t="s">
        <v>2441</v>
      </c>
      <c r="B576" s="80">
        <v>527</v>
      </c>
      <c r="C576" s="80">
        <v>17</v>
      </c>
      <c r="D576" s="80">
        <v>31</v>
      </c>
      <c r="E576" s="80">
        <v>2020</v>
      </c>
      <c r="F576" s="80" t="s">
        <v>218</v>
      </c>
      <c r="G576" s="80" t="s">
        <v>2424</v>
      </c>
      <c r="H576" s="80" t="s">
        <v>2425</v>
      </c>
      <c r="I576" s="177"/>
      <c r="J576" s="81">
        <v>26326.209232764042</v>
      </c>
      <c r="K576" s="81">
        <v>208.43680709283876</v>
      </c>
      <c r="L576" s="81">
        <v>347.94101867418289</v>
      </c>
      <c r="M576" s="81">
        <v>5733.4071280535827</v>
      </c>
      <c r="N576" s="81">
        <v>5045.5363003124894</v>
      </c>
      <c r="O576" s="81">
        <v>3357.6281233390355</v>
      </c>
      <c r="P576" s="81">
        <v>2445.9452957009971</v>
      </c>
      <c r="Q576" s="81">
        <v>325.69056362953967</v>
      </c>
      <c r="R576" s="81">
        <v>450.29715732868135</v>
      </c>
      <c r="S576" s="81">
        <v>902.77579073818595</v>
      </c>
      <c r="T576" s="82"/>
      <c r="U576" s="81">
        <v>1524989901</v>
      </c>
      <c r="V576" s="81">
        <v>110549</v>
      </c>
      <c r="W576" s="81">
        <v>11377</v>
      </c>
      <c r="X576" s="81">
        <v>1873969</v>
      </c>
      <c r="Y576" s="81">
        <v>2574868</v>
      </c>
      <c r="Z576" s="81">
        <v>2399276</v>
      </c>
      <c r="AA576" s="81">
        <v>551810</v>
      </c>
      <c r="AB576" s="81">
        <v>5523627</v>
      </c>
      <c r="AC576" s="81">
        <v>79818757</v>
      </c>
      <c r="AD576" s="81">
        <v>902.77579073818595</v>
      </c>
      <c r="AE576" s="82"/>
      <c r="AF576" s="81">
        <v>12012240970.27883</v>
      </c>
      <c r="AG576" s="81">
        <v>163461906.6193608</v>
      </c>
      <c r="AH576" s="81">
        <v>76049169.277555585</v>
      </c>
      <c r="AI576" s="81">
        <v>11235715387.777889</v>
      </c>
      <c r="AJ576" s="81">
        <v>8961315301.3064137</v>
      </c>
      <c r="AK576" s="81">
        <v>0</v>
      </c>
      <c r="AL576" s="81">
        <v>0</v>
      </c>
      <c r="AM576" s="81">
        <v>720894692.27594161</v>
      </c>
      <c r="AN576" s="81">
        <v>0</v>
      </c>
      <c r="AO576" s="81">
        <v>0</v>
      </c>
      <c r="AP576" s="82"/>
      <c r="AQ576" s="81">
        <v>117801</v>
      </c>
      <c r="AR576" s="81">
        <v>27343</v>
      </c>
      <c r="AS576" s="81">
        <v>6</v>
      </c>
      <c r="AT576" s="81">
        <v>11</v>
      </c>
      <c r="AU576" s="81">
        <v>0</v>
      </c>
      <c r="AV576" s="81">
        <v>29</v>
      </c>
      <c r="AW576" s="81">
        <v>6</v>
      </c>
      <c r="AX576" s="82"/>
      <c r="AY576" s="81">
        <v>485398.06600000168</v>
      </c>
      <c r="AZ576" s="81">
        <v>2123545.0000000009</v>
      </c>
      <c r="BA576" s="81">
        <v>55100</v>
      </c>
      <c r="BB576" s="81">
        <v>1168.0999999999999</v>
      </c>
      <c r="BC576" s="81">
        <v>0</v>
      </c>
      <c r="BD576" s="81">
        <v>155706.1</v>
      </c>
      <c r="BE576" s="81">
        <v>55100</v>
      </c>
      <c r="BF576" s="82"/>
      <c r="BG576" s="81">
        <v>3.7570000000000001</v>
      </c>
      <c r="BH576" s="81">
        <v>4.03</v>
      </c>
      <c r="BI576" s="81">
        <v>24822.692999999999</v>
      </c>
      <c r="BJ576" s="81">
        <v>1369.155</v>
      </c>
      <c r="BK576" s="81">
        <v>1899.9789999999998</v>
      </c>
      <c r="BL576" s="81">
        <v>0</v>
      </c>
      <c r="BM576" s="82"/>
      <c r="BN576" s="81">
        <v>1</v>
      </c>
      <c r="BO576" s="81">
        <v>1</v>
      </c>
      <c r="BP576" s="81">
        <v>455</v>
      </c>
      <c r="BQ576" s="81">
        <v>15</v>
      </c>
      <c r="BR576" s="81">
        <v>217</v>
      </c>
      <c r="BS576" s="81">
        <v>0</v>
      </c>
      <c r="BT576"/>
      <c r="BU576" s="80">
        <v>25306.718000000001</v>
      </c>
      <c r="BV576" s="80">
        <v>1998.1759999999999</v>
      </c>
      <c r="BW576" s="80">
        <v>512.40499999999997</v>
      </c>
      <c r="BX576" s="80">
        <v>25.766999999999999</v>
      </c>
      <c r="BY576" s="80">
        <v>221.303</v>
      </c>
      <c r="BZ576" s="80">
        <v>22.670999999999999</v>
      </c>
      <c r="CA576" s="80">
        <v>0</v>
      </c>
      <c r="CB576" s="80">
        <v>12.574</v>
      </c>
      <c r="CC576" s="80">
        <v>0</v>
      </c>
    </row>
    <row r="577" spans="1:81">
      <c r="A577" s="80" t="s">
        <v>2442</v>
      </c>
      <c r="B577" s="80">
        <v>527</v>
      </c>
      <c r="C577" s="80">
        <v>18</v>
      </c>
      <c r="D577" s="80">
        <v>31</v>
      </c>
      <c r="E577" s="80">
        <v>2021</v>
      </c>
      <c r="F577" s="80" t="s">
        <v>75</v>
      </c>
      <c r="G577" s="174" t="s">
        <v>2424</v>
      </c>
      <c r="H577" s="80" t="s">
        <v>2425</v>
      </c>
      <c r="I577" s="177"/>
      <c r="J577" s="81">
        <v>26697.618045020034</v>
      </c>
      <c r="K577" s="81">
        <v>212.87018015476383</v>
      </c>
      <c r="L577" s="81">
        <v>363.86221614465239</v>
      </c>
      <c r="M577" s="81">
        <v>5379.067555469278</v>
      </c>
      <c r="N577" s="81">
        <v>4493.7136979739107</v>
      </c>
      <c r="O577" s="81">
        <v>3262.1885220310496</v>
      </c>
      <c r="P577" s="81">
        <v>2519.6552995441129</v>
      </c>
      <c r="Q577" s="81">
        <v>327.50932454560967</v>
      </c>
      <c r="R577" s="81">
        <v>465.69741295098186</v>
      </c>
      <c r="S577" s="81">
        <v>843.02830283372907</v>
      </c>
      <c r="T577" s="82"/>
      <c r="U577" s="81">
        <v>1650230665</v>
      </c>
      <c r="V577" s="81">
        <v>110549</v>
      </c>
      <c r="W577" s="81">
        <v>11377</v>
      </c>
      <c r="X577" s="81">
        <v>1873969</v>
      </c>
      <c r="Y577" s="81">
        <v>2583222</v>
      </c>
      <c r="Z577" s="81">
        <v>2400276</v>
      </c>
      <c r="AA577" s="81">
        <v>554344</v>
      </c>
      <c r="AB577" s="81">
        <v>5488605</v>
      </c>
      <c r="AC577" s="81">
        <v>80011344</v>
      </c>
      <c r="AD577" s="81">
        <v>843.02830283372907</v>
      </c>
      <c r="AE577" s="82"/>
      <c r="AF577" s="81">
        <v>12237120792.721849</v>
      </c>
      <c r="AG577" s="81">
        <v>174561448.2688731</v>
      </c>
      <c r="AH577" s="81">
        <v>76906136.18066825</v>
      </c>
      <c r="AI577" s="81">
        <v>12127746048.709</v>
      </c>
      <c r="AJ577" s="81">
        <v>9189707123.4632435</v>
      </c>
      <c r="AK577" s="81">
        <v>0</v>
      </c>
      <c r="AL577" s="81">
        <v>0</v>
      </c>
      <c r="AM577" s="81">
        <v>720455630.94134593</v>
      </c>
      <c r="AN577" s="81">
        <v>0</v>
      </c>
      <c r="AO577" s="81">
        <v>0</v>
      </c>
      <c r="AP577" s="82"/>
      <c r="AQ577" s="81">
        <v>124346</v>
      </c>
      <c r="AR577" s="81">
        <v>27994</v>
      </c>
      <c r="AS577" s="81">
        <v>6</v>
      </c>
      <c r="AT577" s="81">
        <v>14</v>
      </c>
      <c r="AU577" s="81">
        <v>0</v>
      </c>
      <c r="AV577" s="81">
        <v>29</v>
      </c>
      <c r="AW577" s="81"/>
      <c r="AX577" s="82"/>
      <c r="AY577" s="81">
        <v>523055.66599999712</v>
      </c>
      <c r="AZ577" s="81">
        <v>2232333.7999999588</v>
      </c>
      <c r="BA577" s="81">
        <v>55100</v>
      </c>
      <c r="BB577" s="81">
        <v>1392.9</v>
      </c>
      <c r="BC577" s="81">
        <v>0</v>
      </c>
      <c r="BD577" s="81">
        <v>162282.26</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2443</v>
      </c>
      <c r="B578" s="80">
        <v>527</v>
      </c>
      <c r="C578" s="80">
        <v>19</v>
      </c>
      <c r="D578" s="80">
        <v>31</v>
      </c>
      <c r="E578" s="80">
        <v>2022</v>
      </c>
      <c r="F578" s="80" t="s">
        <v>568</v>
      </c>
      <c r="G578" s="174" t="s">
        <v>2424</v>
      </c>
      <c r="H578" s="80" t="s">
        <v>2425</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132538</v>
      </c>
      <c r="AR578" s="81">
        <v>28375</v>
      </c>
      <c r="AS578" s="81">
        <v>6</v>
      </c>
      <c r="AT578" s="81">
        <v>14</v>
      </c>
      <c r="AU578" s="81">
        <v>0</v>
      </c>
      <c r="AV578" s="81">
        <v>30</v>
      </c>
      <c r="AW578" s="81"/>
      <c r="AX578" s="82"/>
      <c r="AY578" s="81">
        <v>568817.06600002048</v>
      </c>
      <c r="AZ578" s="81">
        <v>2341606.8999999631</v>
      </c>
      <c r="BA578" s="81">
        <v>55100</v>
      </c>
      <c r="BB578" s="81">
        <v>1392.8999999999999</v>
      </c>
      <c r="BC578" s="81">
        <v>0</v>
      </c>
      <c r="BD578" s="81">
        <v>359051.25999999995</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2065</v>
      </c>
      <c r="B9" s="80">
        <v>1</v>
      </c>
      <c r="C9" s="80">
        <v>1</v>
      </c>
      <c r="D9" s="80">
        <v>1</v>
      </c>
      <c r="E9" s="80">
        <v>1990</v>
      </c>
      <c r="F9" s="80" t="s">
        <v>562</v>
      </c>
      <c r="G9" s="182" t="s">
        <v>2066</v>
      </c>
      <c r="H9" s="80" t="s">
        <v>2067</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2068</v>
      </c>
      <c r="B10" s="80">
        <v>2</v>
      </c>
      <c r="C10" s="80">
        <v>2</v>
      </c>
      <c r="D10" s="80">
        <v>1</v>
      </c>
      <c r="E10" s="80">
        <v>2005</v>
      </c>
      <c r="F10" s="80" t="s">
        <v>565</v>
      </c>
      <c r="G10" s="182" t="s">
        <v>2066</v>
      </c>
      <c r="H10" s="80" t="s">
        <v>2067</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2069</v>
      </c>
      <c r="B11" s="80">
        <v>3</v>
      </c>
      <c r="C11" s="80">
        <v>3</v>
      </c>
      <c r="D11" s="80">
        <v>1</v>
      </c>
      <c r="E11" s="80">
        <v>2006</v>
      </c>
      <c r="F11" s="80" t="s">
        <v>566</v>
      </c>
      <c r="G11" s="182" t="s">
        <v>2066</v>
      </c>
      <c r="H11" s="80" t="s">
        <v>2067</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2070</v>
      </c>
      <c r="B12" s="80">
        <v>4</v>
      </c>
      <c r="C12" s="80">
        <v>4</v>
      </c>
      <c r="D12" s="80">
        <v>1</v>
      </c>
      <c r="E12" s="80">
        <v>2007</v>
      </c>
      <c r="F12" s="80" t="s">
        <v>567</v>
      </c>
      <c r="G12" s="182" t="s">
        <v>2066</v>
      </c>
      <c r="H12" s="80" t="s">
        <v>2067</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2071</v>
      </c>
      <c r="B13" s="80">
        <v>5</v>
      </c>
      <c r="C13" s="80">
        <v>5</v>
      </c>
      <c r="D13" s="80">
        <v>1</v>
      </c>
      <c r="E13" s="80">
        <v>2008</v>
      </c>
      <c r="F13" s="80" t="s">
        <v>84</v>
      </c>
      <c r="G13" s="182" t="s">
        <v>2066</v>
      </c>
      <c r="H13" s="80" t="s">
        <v>2067</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2072</v>
      </c>
      <c r="B14" s="80">
        <v>6</v>
      </c>
      <c r="C14" s="80">
        <v>6</v>
      </c>
      <c r="D14" s="80">
        <v>1</v>
      </c>
      <c r="E14" s="80">
        <v>2009</v>
      </c>
      <c r="F14" s="80" t="s">
        <v>85</v>
      </c>
      <c r="G14" s="182" t="s">
        <v>2066</v>
      </c>
      <c r="H14" s="80" t="s">
        <v>2067</v>
      </c>
      <c r="I14" s="173"/>
      <c r="J14" s="83">
        <v>0</v>
      </c>
      <c r="K14" s="83">
        <v>0</v>
      </c>
      <c r="L14" s="83">
        <v>0</v>
      </c>
      <c r="M14" s="83">
        <v>0</v>
      </c>
      <c r="N14" s="83">
        <v>0</v>
      </c>
      <c r="O14" s="83">
        <v>0</v>
      </c>
      <c r="P14" s="83">
        <v>0</v>
      </c>
      <c r="Q14" s="83">
        <v>0</v>
      </c>
      <c r="R14" s="83">
        <v>71.569000000000003</v>
      </c>
      <c r="S14" s="83">
        <v>6.157</v>
      </c>
      <c r="T14" s="83">
        <v>5.9660000000000002</v>
      </c>
      <c r="U14" s="83">
        <v>0</v>
      </c>
      <c r="V14" s="83">
        <v>0</v>
      </c>
      <c r="W14" s="83">
        <v>5.9</v>
      </c>
      <c r="X14" s="83">
        <v>0</v>
      </c>
      <c r="Y14" s="83">
        <v>15.356999999999999</v>
      </c>
      <c r="Z14" s="83">
        <v>0</v>
      </c>
      <c r="AA14" s="83">
        <v>8.1300000000000008</v>
      </c>
      <c r="AB14" s="83">
        <v>0</v>
      </c>
      <c r="AC14" s="83">
        <v>0</v>
      </c>
      <c r="AD14" s="83">
        <v>3.4489999999999998</v>
      </c>
      <c r="AE14" s="83">
        <v>71.3</v>
      </c>
      <c r="AF14" s="83">
        <v>0</v>
      </c>
      <c r="AG14" s="83">
        <v>0</v>
      </c>
      <c r="AH14" s="83">
        <v>0</v>
      </c>
      <c r="AI14" s="83">
        <v>5.23</v>
      </c>
      <c r="AJ14" s="83">
        <v>0</v>
      </c>
      <c r="AK14" s="83">
        <v>24.366</v>
      </c>
      <c r="AL14" s="83">
        <v>0</v>
      </c>
      <c r="AM14" s="83">
        <v>0</v>
      </c>
      <c r="AN14" s="83">
        <v>0</v>
      </c>
      <c r="AO14" s="83">
        <v>0</v>
      </c>
      <c r="AP14" s="83">
        <v>0</v>
      </c>
      <c r="AQ14" s="83">
        <v>0</v>
      </c>
      <c r="AR14" s="83">
        <v>0</v>
      </c>
      <c r="AS14" s="83">
        <v>2.31</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2.84</v>
      </c>
      <c r="BN14" s="83">
        <v>0</v>
      </c>
      <c r="BO14" s="83">
        <v>0</v>
      </c>
      <c r="BP14" s="83">
        <v>0</v>
      </c>
      <c r="BQ14" s="83">
        <v>0</v>
      </c>
      <c r="BR14" s="83">
        <v>0</v>
      </c>
      <c r="BS14" s="83">
        <v>0</v>
      </c>
      <c r="BT14" s="83">
        <v>0</v>
      </c>
      <c r="BU14" s="83">
        <v>0</v>
      </c>
      <c r="BV14" s="83">
        <v>0</v>
      </c>
      <c r="BW14" s="83">
        <v>0</v>
      </c>
      <c r="BX14" s="83">
        <v>0</v>
      </c>
      <c r="BY14" s="83">
        <v>0</v>
      </c>
      <c r="BZ14" s="83">
        <v>4.8899999999999997</v>
      </c>
      <c r="CA14" s="83">
        <v>0</v>
      </c>
      <c r="CB14" s="83">
        <v>0</v>
      </c>
      <c r="CC14" s="83">
        <v>0</v>
      </c>
      <c r="CD14" s="83">
        <v>0</v>
      </c>
      <c r="CE14" s="83">
        <v>0</v>
      </c>
      <c r="CF14" s="83">
        <v>0</v>
      </c>
      <c r="CG14" s="83">
        <v>0</v>
      </c>
      <c r="CH14" s="83">
        <v>0</v>
      </c>
      <c r="CI14" s="83">
        <v>0</v>
      </c>
      <c r="CJ14" s="83">
        <v>0</v>
      </c>
      <c r="CK14" s="83">
        <v>0</v>
      </c>
      <c r="CL14" s="83">
        <v>0</v>
      </c>
      <c r="CM14" s="83">
        <v>0</v>
      </c>
      <c r="CN14" s="83">
        <v>6.9050000000000002</v>
      </c>
      <c r="CO14" s="83">
        <v>0</v>
      </c>
      <c r="CP14" s="83">
        <v>0</v>
      </c>
      <c r="CQ14" s="83">
        <v>0</v>
      </c>
      <c r="CR14" s="83">
        <v>0</v>
      </c>
      <c r="CS14" s="83">
        <v>0</v>
      </c>
      <c r="CT14" s="83">
        <v>0</v>
      </c>
      <c r="CU14" s="83">
        <v>0</v>
      </c>
      <c r="CV14" s="83">
        <v>0</v>
      </c>
      <c r="CW14" s="83">
        <v>0</v>
      </c>
      <c r="CX14" s="83">
        <v>0</v>
      </c>
      <c r="CY14" s="83">
        <v>0</v>
      </c>
      <c r="CZ14" s="83">
        <v>0</v>
      </c>
      <c r="DA14" s="83">
        <v>0</v>
      </c>
      <c r="DB14" s="83">
        <v>5.23</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71.569000000000003</v>
      </c>
      <c r="DT14" s="83">
        <v>6.157</v>
      </c>
      <c r="DU14" s="83">
        <v>5.9660000000000002</v>
      </c>
      <c r="DV14" s="83">
        <v>0</v>
      </c>
      <c r="DW14" s="83">
        <v>0</v>
      </c>
      <c r="DX14" s="83">
        <v>5.9</v>
      </c>
      <c r="DY14" s="83">
        <v>0</v>
      </c>
      <c r="DZ14" s="83">
        <v>15.356999999999999</v>
      </c>
      <c r="EA14" s="83">
        <v>0</v>
      </c>
      <c r="EB14" s="83">
        <v>8.1300000000000008</v>
      </c>
      <c r="EC14" s="83">
        <v>0</v>
      </c>
      <c r="ED14" s="83">
        <v>0</v>
      </c>
      <c r="EE14" s="83">
        <v>3.4489999999999998</v>
      </c>
      <c r="EF14" s="83">
        <v>71.3</v>
      </c>
      <c r="EG14" s="83">
        <v>0</v>
      </c>
      <c r="EH14" s="83">
        <v>0</v>
      </c>
      <c r="EI14" s="83">
        <v>0</v>
      </c>
      <c r="EJ14" s="83">
        <v>5.23</v>
      </c>
      <c r="EK14" s="83">
        <v>0</v>
      </c>
      <c r="EL14" s="83">
        <v>24.366</v>
      </c>
      <c r="EM14" s="83">
        <v>0</v>
      </c>
      <c r="EN14" s="83">
        <v>0</v>
      </c>
      <c r="EO14" s="83">
        <v>0</v>
      </c>
      <c r="EP14" s="83">
        <v>0</v>
      </c>
      <c r="EQ14" s="83">
        <v>0</v>
      </c>
      <c r="ER14" s="83">
        <v>0</v>
      </c>
      <c r="ES14" s="83">
        <v>0</v>
      </c>
      <c r="ET14" s="83">
        <v>2.31</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2.84</v>
      </c>
      <c r="FO14" s="83">
        <v>0</v>
      </c>
      <c r="FP14" s="83">
        <v>0</v>
      </c>
      <c r="FQ14" s="83">
        <v>0</v>
      </c>
      <c r="FR14" s="83">
        <v>0</v>
      </c>
      <c r="FS14" s="83">
        <v>0</v>
      </c>
      <c r="FT14" s="83">
        <v>0</v>
      </c>
      <c r="FU14" s="83">
        <v>0</v>
      </c>
      <c r="FV14" s="83">
        <v>0</v>
      </c>
      <c r="FW14" s="83">
        <v>0</v>
      </c>
      <c r="FX14" s="83">
        <v>0</v>
      </c>
      <c r="FY14" s="83">
        <v>0</v>
      </c>
      <c r="FZ14" s="83">
        <v>0</v>
      </c>
      <c r="GA14" s="83">
        <v>4.8899999999999997</v>
      </c>
      <c r="GB14" s="83">
        <v>0</v>
      </c>
      <c r="GC14" s="83">
        <v>0</v>
      </c>
      <c r="GD14" s="83">
        <v>0</v>
      </c>
      <c r="GE14" s="83">
        <v>0</v>
      </c>
      <c r="GF14" s="83">
        <v>0</v>
      </c>
      <c r="GG14" s="83">
        <v>0</v>
      </c>
      <c r="GH14" s="83">
        <v>0</v>
      </c>
      <c r="GI14" s="83">
        <v>0</v>
      </c>
      <c r="GJ14" s="83">
        <v>0</v>
      </c>
      <c r="GK14" s="83">
        <v>0</v>
      </c>
      <c r="GL14" s="83">
        <v>0</v>
      </c>
      <c r="GM14" s="83">
        <v>0</v>
      </c>
      <c r="GN14" s="83">
        <v>0</v>
      </c>
      <c r="GO14" s="83">
        <v>6.9050000000000002</v>
      </c>
      <c r="GP14" s="83">
        <v>0</v>
      </c>
      <c r="GQ14" s="83">
        <v>0</v>
      </c>
      <c r="GR14" s="83">
        <v>0</v>
      </c>
      <c r="GS14" s="83">
        <v>0</v>
      </c>
      <c r="GT14" s="83">
        <v>0</v>
      </c>
      <c r="GU14" s="83">
        <v>0</v>
      </c>
      <c r="GV14" s="83">
        <v>0</v>
      </c>
      <c r="GW14" s="83">
        <v>0</v>
      </c>
      <c r="GX14" s="83">
        <v>0</v>
      </c>
      <c r="GY14" s="83">
        <v>0</v>
      </c>
      <c r="GZ14" s="83">
        <v>0</v>
      </c>
      <c r="HA14" s="83">
        <v>0</v>
      </c>
      <c r="HB14" s="83">
        <v>0</v>
      </c>
      <c r="HC14" s="83">
        <v>5.23</v>
      </c>
      <c r="HD14" s="83">
        <v>0</v>
      </c>
      <c r="HE14" s="83">
        <v>0</v>
      </c>
      <c r="HF14" s="83">
        <v>0</v>
      </c>
      <c r="HG14" s="83">
        <v>0</v>
      </c>
      <c r="HH14" s="83">
        <v>0</v>
      </c>
      <c r="HI14" s="83">
        <v>0</v>
      </c>
      <c r="HJ14" s="83">
        <v>0</v>
      </c>
      <c r="HK14" s="83">
        <v>217.42399999999998</v>
      </c>
      <c r="HL14" s="83">
        <v>2.31</v>
      </c>
      <c r="HM14" s="83">
        <v>0</v>
      </c>
      <c r="HN14" s="83">
        <v>0</v>
      </c>
      <c r="HO14" s="83">
        <v>2.84</v>
      </c>
      <c r="HP14" s="83">
        <v>0</v>
      </c>
      <c r="HQ14" s="83">
        <v>4.8899999999999997</v>
      </c>
      <c r="HR14" s="83">
        <v>0</v>
      </c>
      <c r="HS14" s="83">
        <v>0</v>
      </c>
      <c r="HT14" s="83">
        <v>0</v>
      </c>
      <c r="HU14" s="83">
        <v>0</v>
      </c>
      <c r="HV14" s="83">
        <v>6.9050000000000002</v>
      </c>
      <c r="HW14" s="83">
        <v>0</v>
      </c>
      <c r="HX14" s="83">
        <v>0</v>
      </c>
      <c r="HY14" s="83">
        <v>5.23</v>
      </c>
      <c r="HZ14" s="83">
        <v>0</v>
      </c>
      <c r="IA14" s="83">
        <v>0</v>
      </c>
      <c r="IB14" s="83">
        <v>0</v>
      </c>
      <c r="IC14" s="83">
        <v>0</v>
      </c>
      <c r="ID14" s="83">
        <v>0</v>
      </c>
      <c r="IE14" s="83">
        <v>0</v>
      </c>
      <c r="IF14" s="83">
        <v>217.42399999999998</v>
      </c>
      <c r="IG14" s="83">
        <v>2.31</v>
      </c>
      <c r="IH14" s="83">
        <v>0</v>
      </c>
      <c r="II14" s="83">
        <v>0</v>
      </c>
      <c r="IJ14" s="83">
        <v>2.84</v>
      </c>
      <c r="IK14" s="83">
        <v>0</v>
      </c>
      <c r="IL14" s="83">
        <v>4.8899999999999997</v>
      </c>
      <c r="IM14" s="83">
        <v>0</v>
      </c>
      <c r="IN14" s="83">
        <v>0</v>
      </c>
      <c r="IO14" s="83">
        <v>0</v>
      </c>
      <c r="IP14" s="83">
        <v>0</v>
      </c>
      <c r="IQ14" s="83">
        <v>6.9050000000000002</v>
      </c>
      <c r="IR14" s="83">
        <v>0</v>
      </c>
      <c r="IS14" s="83">
        <v>0</v>
      </c>
      <c r="IT14" s="83">
        <v>5.23</v>
      </c>
      <c r="IU14" s="83">
        <v>0</v>
      </c>
      <c r="IV14" s="84"/>
      <c r="IW14" s="81">
        <v>0</v>
      </c>
      <c r="IX14" s="81">
        <v>0</v>
      </c>
      <c r="IY14" s="81">
        <v>0</v>
      </c>
      <c r="IZ14" s="81">
        <v>0</v>
      </c>
      <c r="JA14" s="81">
        <v>0</v>
      </c>
      <c r="JB14" s="81">
        <v>0</v>
      </c>
      <c r="JC14" s="81">
        <v>0</v>
      </c>
      <c r="JD14" s="81">
        <v>0</v>
      </c>
      <c r="JE14" s="81">
        <v>4</v>
      </c>
      <c r="JF14" s="81">
        <v>1</v>
      </c>
      <c r="JG14" s="81">
        <v>2</v>
      </c>
      <c r="JH14" s="81">
        <v>0</v>
      </c>
      <c r="JI14" s="81">
        <v>0</v>
      </c>
      <c r="JJ14" s="81">
        <v>1</v>
      </c>
      <c r="JK14" s="81">
        <v>0</v>
      </c>
      <c r="JL14" s="81">
        <v>4</v>
      </c>
      <c r="JM14" s="81">
        <v>0</v>
      </c>
      <c r="JN14" s="81">
        <v>1</v>
      </c>
      <c r="JO14" s="81">
        <v>0</v>
      </c>
      <c r="JP14" s="81">
        <v>0</v>
      </c>
      <c r="JQ14" s="81">
        <v>1</v>
      </c>
      <c r="JR14" s="81">
        <v>1</v>
      </c>
      <c r="JS14" s="81">
        <v>0</v>
      </c>
      <c r="JT14" s="81">
        <v>0</v>
      </c>
      <c r="JU14" s="81">
        <v>0</v>
      </c>
      <c r="JV14" s="81">
        <v>2</v>
      </c>
      <c r="JW14" s="81">
        <v>0</v>
      </c>
      <c r="JX14" s="81">
        <v>1</v>
      </c>
      <c r="JY14" s="81">
        <v>0</v>
      </c>
      <c r="JZ14" s="81">
        <v>0</v>
      </c>
      <c r="KA14" s="81">
        <v>0</v>
      </c>
      <c r="KB14" s="81">
        <v>0</v>
      </c>
      <c r="KC14" s="81">
        <v>0</v>
      </c>
      <c r="KD14" s="81">
        <v>0</v>
      </c>
      <c r="KE14" s="81">
        <v>0</v>
      </c>
      <c r="KF14" s="81">
        <v>1</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1</v>
      </c>
      <c r="LA14" s="81">
        <v>0</v>
      </c>
      <c r="LB14" s="81">
        <v>0</v>
      </c>
      <c r="LC14" s="81">
        <v>0</v>
      </c>
      <c r="LD14" s="81">
        <v>0</v>
      </c>
      <c r="LE14" s="81">
        <v>0</v>
      </c>
      <c r="LF14" s="81">
        <v>0</v>
      </c>
      <c r="LG14" s="81">
        <v>0</v>
      </c>
      <c r="LH14" s="81">
        <v>0</v>
      </c>
      <c r="LI14" s="81">
        <v>0</v>
      </c>
      <c r="LJ14" s="81">
        <v>0</v>
      </c>
      <c r="LK14" s="81">
        <v>0</v>
      </c>
      <c r="LL14" s="81">
        <v>0</v>
      </c>
      <c r="LM14" s="81">
        <v>1</v>
      </c>
      <c r="LN14" s="81">
        <v>0</v>
      </c>
      <c r="LO14" s="81">
        <v>0</v>
      </c>
      <c r="LP14" s="81">
        <v>0</v>
      </c>
      <c r="LQ14" s="81">
        <v>0</v>
      </c>
      <c r="LR14" s="81">
        <v>0</v>
      </c>
      <c r="LS14" s="81">
        <v>0</v>
      </c>
      <c r="LT14" s="81">
        <v>0</v>
      </c>
      <c r="LU14" s="81">
        <v>0</v>
      </c>
      <c r="LV14" s="81">
        <v>0</v>
      </c>
      <c r="LW14" s="81">
        <v>0</v>
      </c>
      <c r="LX14" s="81">
        <v>0</v>
      </c>
      <c r="LY14" s="81">
        <v>0</v>
      </c>
      <c r="LZ14" s="81">
        <v>0</v>
      </c>
      <c r="MA14" s="81">
        <v>2</v>
      </c>
      <c r="MB14" s="81">
        <v>0</v>
      </c>
      <c r="MC14" s="81">
        <v>0</v>
      </c>
      <c r="MD14" s="81">
        <v>0</v>
      </c>
      <c r="ME14" s="81">
        <v>0</v>
      </c>
      <c r="MF14" s="81">
        <v>0</v>
      </c>
      <c r="MG14" s="81">
        <v>0</v>
      </c>
      <c r="MH14" s="81">
        <v>0</v>
      </c>
      <c r="MI14" s="81">
        <v>0</v>
      </c>
      <c r="MJ14" s="81">
        <v>0</v>
      </c>
      <c r="MK14" s="81">
        <v>0</v>
      </c>
      <c r="ML14" s="81">
        <v>0</v>
      </c>
      <c r="MM14" s="81">
        <v>0</v>
      </c>
      <c r="MN14" s="81">
        <v>0</v>
      </c>
      <c r="MO14" s="81">
        <v>1</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4</v>
      </c>
      <c r="NG14" s="81">
        <v>1</v>
      </c>
      <c r="NH14" s="81">
        <v>2</v>
      </c>
      <c r="NI14" s="81">
        <v>0</v>
      </c>
      <c r="NJ14" s="81">
        <v>0</v>
      </c>
      <c r="NK14" s="81">
        <v>1</v>
      </c>
      <c r="NL14" s="81">
        <v>0</v>
      </c>
      <c r="NM14" s="81">
        <v>4</v>
      </c>
      <c r="NN14" s="81">
        <v>0</v>
      </c>
      <c r="NO14" s="81">
        <v>1</v>
      </c>
      <c r="NP14" s="81">
        <v>0</v>
      </c>
      <c r="NQ14" s="81">
        <v>0</v>
      </c>
      <c r="NR14" s="81">
        <v>1</v>
      </c>
      <c r="NS14" s="81">
        <v>1</v>
      </c>
      <c r="NT14" s="81">
        <v>0</v>
      </c>
      <c r="NU14" s="81">
        <v>0</v>
      </c>
      <c r="NV14" s="81">
        <v>0</v>
      </c>
      <c r="NW14" s="81">
        <v>2</v>
      </c>
      <c r="NX14" s="81">
        <v>0</v>
      </c>
      <c r="NY14" s="81">
        <v>1</v>
      </c>
      <c r="NZ14" s="81">
        <v>0</v>
      </c>
      <c r="OA14" s="81">
        <v>0</v>
      </c>
      <c r="OB14" s="81">
        <v>0</v>
      </c>
      <c r="OC14" s="81">
        <v>0</v>
      </c>
      <c r="OD14" s="81">
        <v>0</v>
      </c>
      <c r="OE14" s="81">
        <v>0</v>
      </c>
      <c r="OF14" s="81">
        <v>0</v>
      </c>
      <c r="OG14" s="81">
        <v>1</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1</v>
      </c>
      <c r="PB14" s="81">
        <v>0</v>
      </c>
      <c r="PC14" s="81">
        <v>0</v>
      </c>
      <c r="PD14" s="81">
        <v>0</v>
      </c>
      <c r="PE14" s="81">
        <v>0</v>
      </c>
      <c r="PF14" s="81">
        <v>0</v>
      </c>
      <c r="PG14" s="81">
        <v>0</v>
      </c>
      <c r="PH14" s="81">
        <v>0</v>
      </c>
      <c r="PI14" s="81">
        <v>0</v>
      </c>
      <c r="PJ14" s="81">
        <v>0</v>
      </c>
      <c r="PK14" s="81">
        <v>0</v>
      </c>
      <c r="PL14" s="81">
        <v>0</v>
      </c>
      <c r="PM14" s="81">
        <v>0</v>
      </c>
      <c r="PN14" s="81">
        <v>1</v>
      </c>
      <c r="PO14" s="81">
        <v>0</v>
      </c>
      <c r="PP14" s="81">
        <v>0</v>
      </c>
      <c r="PQ14" s="81">
        <v>0</v>
      </c>
      <c r="PR14" s="81">
        <v>0</v>
      </c>
      <c r="PS14" s="81">
        <v>0</v>
      </c>
      <c r="PT14" s="81">
        <v>0</v>
      </c>
      <c r="PU14" s="81">
        <v>0</v>
      </c>
      <c r="PV14" s="81">
        <v>0</v>
      </c>
      <c r="PW14" s="81">
        <v>0</v>
      </c>
      <c r="PX14" s="81">
        <v>0</v>
      </c>
      <c r="PY14" s="81">
        <v>0</v>
      </c>
      <c r="PZ14" s="81">
        <v>0</v>
      </c>
      <c r="QA14" s="81">
        <v>0</v>
      </c>
      <c r="QB14" s="81">
        <v>2</v>
      </c>
      <c r="QC14" s="81">
        <v>0</v>
      </c>
      <c r="QD14" s="81">
        <v>0</v>
      </c>
      <c r="QE14" s="81">
        <v>0</v>
      </c>
      <c r="QF14" s="81">
        <v>0</v>
      </c>
      <c r="QG14" s="81">
        <v>0</v>
      </c>
      <c r="QH14" s="81">
        <v>0</v>
      </c>
      <c r="QI14" s="81">
        <v>0</v>
      </c>
      <c r="QJ14" s="81">
        <v>0</v>
      </c>
      <c r="QK14" s="81">
        <v>0</v>
      </c>
      <c r="QL14" s="81">
        <v>0</v>
      </c>
      <c r="QM14" s="81">
        <v>0</v>
      </c>
      <c r="QN14" s="81">
        <v>0</v>
      </c>
      <c r="QO14" s="81">
        <v>0</v>
      </c>
      <c r="QP14" s="81">
        <v>1</v>
      </c>
      <c r="QQ14" s="81">
        <v>0</v>
      </c>
      <c r="QR14" s="81">
        <v>0</v>
      </c>
      <c r="QS14" s="81">
        <v>0</v>
      </c>
      <c r="QT14" s="81">
        <v>0</v>
      </c>
      <c r="QU14" s="81">
        <v>0</v>
      </c>
      <c r="QV14" s="81">
        <v>0</v>
      </c>
      <c r="QW14" s="81">
        <v>0</v>
      </c>
      <c r="QX14" s="81">
        <v>18</v>
      </c>
      <c r="QY14" s="81">
        <v>1</v>
      </c>
      <c r="QZ14" s="81">
        <v>0</v>
      </c>
      <c r="RA14" s="81">
        <v>0</v>
      </c>
      <c r="RB14" s="81">
        <v>1</v>
      </c>
      <c r="RC14" s="81">
        <v>0</v>
      </c>
      <c r="RD14" s="81">
        <v>1</v>
      </c>
      <c r="RE14" s="81">
        <v>0</v>
      </c>
      <c r="RF14" s="81">
        <v>0</v>
      </c>
      <c r="RG14" s="81">
        <v>0</v>
      </c>
      <c r="RH14" s="81">
        <v>0</v>
      </c>
      <c r="RI14" s="81">
        <v>2</v>
      </c>
      <c r="RJ14" s="81">
        <v>0</v>
      </c>
      <c r="RK14" s="81">
        <v>0</v>
      </c>
      <c r="RL14" s="81">
        <v>1</v>
      </c>
      <c r="RM14" s="81">
        <v>0</v>
      </c>
      <c r="RN14" s="81">
        <v>0</v>
      </c>
      <c r="RO14" s="81">
        <v>0</v>
      </c>
      <c r="RP14" s="81">
        <v>0</v>
      </c>
      <c r="RQ14" s="81">
        <v>0</v>
      </c>
      <c r="RR14" s="81">
        <v>0</v>
      </c>
      <c r="RS14" s="81">
        <v>18</v>
      </c>
      <c r="RT14" s="81">
        <v>1</v>
      </c>
      <c r="RU14" s="81">
        <v>0</v>
      </c>
      <c r="RV14" s="81">
        <v>0</v>
      </c>
      <c r="RW14" s="81">
        <v>1</v>
      </c>
      <c r="RX14" s="81">
        <v>0</v>
      </c>
      <c r="RY14" s="81">
        <v>1</v>
      </c>
      <c r="RZ14" s="81">
        <v>0</v>
      </c>
      <c r="SA14" s="81">
        <v>0</v>
      </c>
      <c r="SB14" s="81">
        <v>0</v>
      </c>
      <c r="SC14" s="81">
        <v>0</v>
      </c>
      <c r="SD14" s="81">
        <v>2</v>
      </c>
      <c r="SE14" s="81">
        <v>0</v>
      </c>
      <c r="SF14" s="81">
        <v>0</v>
      </c>
      <c r="SG14" s="81">
        <v>1</v>
      </c>
      <c r="SH14" s="81">
        <v>0</v>
      </c>
    </row>
    <row r="15" spans="1:503">
      <c r="A15" s="18" t="s">
        <v>2073</v>
      </c>
      <c r="B15" s="80">
        <v>7</v>
      </c>
      <c r="C15" s="80">
        <v>7</v>
      </c>
      <c r="D15" s="80">
        <v>1</v>
      </c>
      <c r="E15" s="80">
        <v>2010</v>
      </c>
      <c r="F15" s="80" t="s">
        <v>86</v>
      </c>
      <c r="G15" s="182" t="s">
        <v>2066</v>
      </c>
      <c r="H15" s="80" t="s">
        <v>2067</v>
      </c>
      <c r="I15" s="173"/>
      <c r="J15" s="83">
        <v>0</v>
      </c>
      <c r="K15" s="83">
        <v>0</v>
      </c>
      <c r="L15" s="83">
        <v>0</v>
      </c>
      <c r="M15" s="83">
        <v>0</v>
      </c>
      <c r="N15" s="83">
        <v>0</v>
      </c>
      <c r="O15" s="83">
        <v>0</v>
      </c>
      <c r="P15" s="83">
        <v>0</v>
      </c>
      <c r="Q15" s="83">
        <v>0</v>
      </c>
      <c r="R15" s="83">
        <v>70.736000000000004</v>
      </c>
      <c r="S15" s="83">
        <v>5.7649999999999997</v>
      </c>
      <c r="T15" s="83">
        <v>5.3230000000000004</v>
      </c>
      <c r="U15" s="83">
        <v>0</v>
      </c>
      <c r="V15" s="83">
        <v>0</v>
      </c>
      <c r="W15" s="83">
        <v>5.101</v>
      </c>
      <c r="X15" s="83">
        <v>0</v>
      </c>
      <c r="Y15" s="83">
        <v>14.744999999999999</v>
      </c>
      <c r="Z15" s="83">
        <v>0</v>
      </c>
      <c r="AA15" s="83">
        <v>7.9370000000000003</v>
      </c>
      <c r="AB15" s="83">
        <v>0</v>
      </c>
      <c r="AC15" s="83">
        <v>0</v>
      </c>
      <c r="AD15" s="83">
        <v>4.0439999999999996</v>
      </c>
      <c r="AE15" s="83">
        <v>64.367000000000004</v>
      </c>
      <c r="AF15" s="83">
        <v>0</v>
      </c>
      <c r="AG15" s="83">
        <v>0</v>
      </c>
      <c r="AH15" s="83">
        <v>0</v>
      </c>
      <c r="AI15" s="83">
        <v>6.7389999999999999</v>
      </c>
      <c r="AJ15" s="83">
        <v>0</v>
      </c>
      <c r="AK15" s="83">
        <v>35.383000000000003</v>
      </c>
      <c r="AL15" s="83">
        <v>0</v>
      </c>
      <c r="AM15" s="83">
        <v>0</v>
      </c>
      <c r="AN15" s="83">
        <v>0</v>
      </c>
      <c r="AO15" s="83">
        <v>0</v>
      </c>
      <c r="AP15" s="83">
        <v>0</v>
      </c>
      <c r="AQ15" s="83">
        <v>0</v>
      </c>
      <c r="AR15" s="83">
        <v>0</v>
      </c>
      <c r="AS15" s="83">
        <v>1.952</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2.7120000000000002</v>
      </c>
      <c r="BN15" s="83">
        <v>0</v>
      </c>
      <c r="BO15" s="83">
        <v>0</v>
      </c>
      <c r="BP15" s="83">
        <v>0</v>
      </c>
      <c r="BQ15" s="83">
        <v>0</v>
      </c>
      <c r="BR15" s="83">
        <v>0</v>
      </c>
      <c r="BS15" s="83">
        <v>0</v>
      </c>
      <c r="BT15" s="83">
        <v>0</v>
      </c>
      <c r="BU15" s="83">
        <v>0</v>
      </c>
      <c r="BV15" s="83">
        <v>0</v>
      </c>
      <c r="BW15" s="83">
        <v>0</v>
      </c>
      <c r="BX15" s="83">
        <v>0</v>
      </c>
      <c r="BY15" s="83">
        <v>0</v>
      </c>
      <c r="BZ15" s="83">
        <v>3.855</v>
      </c>
      <c r="CA15" s="83">
        <v>0</v>
      </c>
      <c r="CB15" s="83">
        <v>0</v>
      </c>
      <c r="CC15" s="83">
        <v>0</v>
      </c>
      <c r="CD15" s="83">
        <v>0</v>
      </c>
      <c r="CE15" s="83">
        <v>0</v>
      </c>
      <c r="CF15" s="83">
        <v>0</v>
      </c>
      <c r="CG15" s="83">
        <v>0</v>
      </c>
      <c r="CH15" s="83">
        <v>0</v>
      </c>
      <c r="CI15" s="83">
        <v>0</v>
      </c>
      <c r="CJ15" s="83">
        <v>0</v>
      </c>
      <c r="CK15" s="83">
        <v>0</v>
      </c>
      <c r="CL15" s="83">
        <v>0</v>
      </c>
      <c r="CM15" s="83">
        <v>0</v>
      </c>
      <c r="CN15" s="83">
        <v>6.8789999999999996</v>
      </c>
      <c r="CO15" s="83">
        <v>0</v>
      </c>
      <c r="CP15" s="83">
        <v>0</v>
      </c>
      <c r="CQ15" s="83">
        <v>0</v>
      </c>
      <c r="CR15" s="83">
        <v>0</v>
      </c>
      <c r="CS15" s="83">
        <v>0</v>
      </c>
      <c r="CT15" s="83">
        <v>0</v>
      </c>
      <c r="CU15" s="83">
        <v>0</v>
      </c>
      <c r="CV15" s="83">
        <v>0</v>
      </c>
      <c r="CW15" s="83">
        <v>0</v>
      </c>
      <c r="CX15" s="83">
        <v>0</v>
      </c>
      <c r="CY15" s="83">
        <v>0</v>
      </c>
      <c r="CZ15" s="83">
        <v>0</v>
      </c>
      <c r="DA15" s="83">
        <v>0</v>
      </c>
      <c r="DB15" s="83">
        <v>7.19</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70.736000000000004</v>
      </c>
      <c r="DT15" s="83">
        <v>5.7649999999999997</v>
      </c>
      <c r="DU15" s="83">
        <v>5.3230000000000004</v>
      </c>
      <c r="DV15" s="83">
        <v>0</v>
      </c>
      <c r="DW15" s="83">
        <v>0</v>
      </c>
      <c r="DX15" s="83">
        <v>5.101</v>
      </c>
      <c r="DY15" s="83">
        <v>0</v>
      </c>
      <c r="DZ15" s="83">
        <v>14.744999999999999</v>
      </c>
      <c r="EA15" s="83">
        <v>0</v>
      </c>
      <c r="EB15" s="83">
        <v>7.9370000000000003</v>
      </c>
      <c r="EC15" s="83">
        <v>0</v>
      </c>
      <c r="ED15" s="83">
        <v>0</v>
      </c>
      <c r="EE15" s="83">
        <v>4.0439999999999996</v>
      </c>
      <c r="EF15" s="83">
        <v>64.367000000000004</v>
      </c>
      <c r="EG15" s="83">
        <v>0</v>
      </c>
      <c r="EH15" s="83">
        <v>0</v>
      </c>
      <c r="EI15" s="83">
        <v>0</v>
      </c>
      <c r="EJ15" s="83">
        <v>6.7389999999999999</v>
      </c>
      <c r="EK15" s="83">
        <v>0</v>
      </c>
      <c r="EL15" s="83">
        <v>35.383000000000003</v>
      </c>
      <c r="EM15" s="83">
        <v>0</v>
      </c>
      <c r="EN15" s="83">
        <v>0</v>
      </c>
      <c r="EO15" s="83">
        <v>0</v>
      </c>
      <c r="EP15" s="83">
        <v>0</v>
      </c>
      <c r="EQ15" s="83">
        <v>0</v>
      </c>
      <c r="ER15" s="83">
        <v>0</v>
      </c>
      <c r="ES15" s="83">
        <v>0</v>
      </c>
      <c r="ET15" s="83">
        <v>1.952</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2.7120000000000002</v>
      </c>
      <c r="FO15" s="83">
        <v>0</v>
      </c>
      <c r="FP15" s="83">
        <v>0</v>
      </c>
      <c r="FQ15" s="83">
        <v>0</v>
      </c>
      <c r="FR15" s="83">
        <v>0</v>
      </c>
      <c r="FS15" s="83">
        <v>0</v>
      </c>
      <c r="FT15" s="83">
        <v>0</v>
      </c>
      <c r="FU15" s="83">
        <v>0</v>
      </c>
      <c r="FV15" s="83">
        <v>0</v>
      </c>
      <c r="FW15" s="83">
        <v>0</v>
      </c>
      <c r="FX15" s="83">
        <v>0</v>
      </c>
      <c r="FY15" s="83">
        <v>0</v>
      </c>
      <c r="FZ15" s="83">
        <v>0</v>
      </c>
      <c r="GA15" s="83">
        <v>3.855</v>
      </c>
      <c r="GB15" s="83">
        <v>0</v>
      </c>
      <c r="GC15" s="83">
        <v>0</v>
      </c>
      <c r="GD15" s="83">
        <v>0</v>
      </c>
      <c r="GE15" s="83">
        <v>0</v>
      </c>
      <c r="GF15" s="83">
        <v>0</v>
      </c>
      <c r="GG15" s="83">
        <v>0</v>
      </c>
      <c r="GH15" s="83">
        <v>0</v>
      </c>
      <c r="GI15" s="83">
        <v>0</v>
      </c>
      <c r="GJ15" s="83">
        <v>0</v>
      </c>
      <c r="GK15" s="83">
        <v>0</v>
      </c>
      <c r="GL15" s="83">
        <v>0</v>
      </c>
      <c r="GM15" s="83">
        <v>0</v>
      </c>
      <c r="GN15" s="83">
        <v>0</v>
      </c>
      <c r="GO15" s="83">
        <v>6.8789999999999996</v>
      </c>
      <c r="GP15" s="83">
        <v>0</v>
      </c>
      <c r="GQ15" s="83">
        <v>0</v>
      </c>
      <c r="GR15" s="83">
        <v>0</v>
      </c>
      <c r="GS15" s="83">
        <v>0</v>
      </c>
      <c r="GT15" s="83">
        <v>0</v>
      </c>
      <c r="GU15" s="83">
        <v>0</v>
      </c>
      <c r="GV15" s="83">
        <v>0</v>
      </c>
      <c r="GW15" s="83">
        <v>0</v>
      </c>
      <c r="GX15" s="83">
        <v>0</v>
      </c>
      <c r="GY15" s="83">
        <v>0</v>
      </c>
      <c r="GZ15" s="83">
        <v>0</v>
      </c>
      <c r="HA15" s="83">
        <v>0</v>
      </c>
      <c r="HB15" s="83">
        <v>0</v>
      </c>
      <c r="HC15" s="83">
        <v>7.19</v>
      </c>
      <c r="HD15" s="83">
        <v>0</v>
      </c>
      <c r="HE15" s="83">
        <v>0</v>
      </c>
      <c r="HF15" s="83">
        <v>0</v>
      </c>
      <c r="HG15" s="83">
        <v>0</v>
      </c>
      <c r="HH15" s="83">
        <v>0</v>
      </c>
      <c r="HI15" s="83">
        <v>0</v>
      </c>
      <c r="HJ15" s="83">
        <v>0</v>
      </c>
      <c r="HK15" s="83">
        <v>220.14</v>
      </c>
      <c r="HL15" s="83">
        <v>1.952</v>
      </c>
      <c r="HM15" s="83">
        <v>0</v>
      </c>
      <c r="HN15" s="83">
        <v>0</v>
      </c>
      <c r="HO15" s="83">
        <v>2.7120000000000002</v>
      </c>
      <c r="HP15" s="83">
        <v>0</v>
      </c>
      <c r="HQ15" s="83">
        <v>3.855</v>
      </c>
      <c r="HR15" s="83">
        <v>0</v>
      </c>
      <c r="HS15" s="83">
        <v>0</v>
      </c>
      <c r="HT15" s="83">
        <v>0</v>
      </c>
      <c r="HU15" s="83">
        <v>0</v>
      </c>
      <c r="HV15" s="83">
        <v>6.8789999999999996</v>
      </c>
      <c r="HW15" s="83">
        <v>0</v>
      </c>
      <c r="HX15" s="83">
        <v>0</v>
      </c>
      <c r="HY15" s="83">
        <v>7.19</v>
      </c>
      <c r="HZ15" s="83">
        <v>0</v>
      </c>
      <c r="IA15" s="83">
        <v>0</v>
      </c>
      <c r="IB15" s="83">
        <v>0</v>
      </c>
      <c r="IC15" s="83">
        <v>0</v>
      </c>
      <c r="ID15" s="83">
        <v>0</v>
      </c>
      <c r="IE15" s="83">
        <v>0</v>
      </c>
      <c r="IF15" s="83">
        <v>220.14</v>
      </c>
      <c r="IG15" s="83">
        <v>1.952</v>
      </c>
      <c r="IH15" s="83">
        <v>0</v>
      </c>
      <c r="II15" s="83">
        <v>0</v>
      </c>
      <c r="IJ15" s="83">
        <v>2.7120000000000002</v>
      </c>
      <c r="IK15" s="83">
        <v>0</v>
      </c>
      <c r="IL15" s="83">
        <v>3.855</v>
      </c>
      <c r="IM15" s="83">
        <v>0</v>
      </c>
      <c r="IN15" s="83">
        <v>0</v>
      </c>
      <c r="IO15" s="83">
        <v>0</v>
      </c>
      <c r="IP15" s="83">
        <v>0</v>
      </c>
      <c r="IQ15" s="83">
        <v>6.8789999999999996</v>
      </c>
      <c r="IR15" s="83">
        <v>0</v>
      </c>
      <c r="IS15" s="83">
        <v>0</v>
      </c>
      <c r="IT15" s="83">
        <v>7.19</v>
      </c>
      <c r="IU15" s="83">
        <v>0</v>
      </c>
      <c r="IV15" s="84">
        <v>0</v>
      </c>
      <c r="IW15" s="81">
        <v>0</v>
      </c>
      <c r="IX15" s="81">
        <v>0</v>
      </c>
      <c r="IY15" s="81">
        <v>0</v>
      </c>
      <c r="IZ15" s="81">
        <v>0</v>
      </c>
      <c r="JA15" s="81">
        <v>0</v>
      </c>
      <c r="JB15" s="81">
        <v>0</v>
      </c>
      <c r="JC15" s="81">
        <v>0</v>
      </c>
      <c r="JD15" s="81">
        <v>0</v>
      </c>
      <c r="JE15" s="81">
        <v>4</v>
      </c>
      <c r="JF15" s="81">
        <v>1</v>
      </c>
      <c r="JG15" s="81">
        <v>2</v>
      </c>
      <c r="JH15" s="81">
        <v>0</v>
      </c>
      <c r="JI15" s="81">
        <v>0</v>
      </c>
      <c r="JJ15" s="81">
        <v>1</v>
      </c>
      <c r="JK15" s="81">
        <v>0</v>
      </c>
      <c r="JL15" s="81">
        <v>4</v>
      </c>
      <c r="JM15" s="81">
        <v>0</v>
      </c>
      <c r="JN15" s="81">
        <v>1</v>
      </c>
      <c r="JO15" s="81">
        <v>0</v>
      </c>
      <c r="JP15" s="81">
        <v>0</v>
      </c>
      <c r="JQ15" s="81">
        <v>1</v>
      </c>
      <c r="JR15" s="81">
        <v>1</v>
      </c>
      <c r="JS15" s="81">
        <v>0</v>
      </c>
      <c r="JT15" s="81">
        <v>0</v>
      </c>
      <c r="JU15" s="81">
        <v>0</v>
      </c>
      <c r="JV15" s="81">
        <v>2</v>
      </c>
      <c r="JW15" s="81">
        <v>0</v>
      </c>
      <c r="JX15" s="81">
        <v>2</v>
      </c>
      <c r="JY15" s="81">
        <v>0</v>
      </c>
      <c r="JZ15" s="81">
        <v>0</v>
      </c>
      <c r="KA15" s="81">
        <v>0</v>
      </c>
      <c r="KB15" s="81">
        <v>0</v>
      </c>
      <c r="KC15" s="81">
        <v>0</v>
      </c>
      <c r="KD15" s="81">
        <v>0</v>
      </c>
      <c r="KE15" s="81">
        <v>0</v>
      </c>
      <c r="KF15" s="81">
        <v>1</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1</v>
      </c>
      <c r="LA15" s="81">
        <v>0</v>
      </c>
      <c r="LB15" s="81">
        <v>0</v>
      </c>
      <c r="LC15" s="81">
        <v>0</v>
      </c>
      <c r="LD15" s="81">
        <v>0</v>
      </c>
      <c r="LE15" s="81">
        <v>0</v>
      </c>
      <c r="LF15" s="81">
        <v>0</v>
      </c>
      <c r="LG15" s="81">
        <v>0</v>
      </c>
      <c r="LH15" s="81">
        <v>0</v>
      </c>
      <c r="LI15" s="81">
        <v>0</v>
      </c>
      <c r="LJ15" s="81">
        <v>0</v>
      </c>
      <c r="LK15" s="81">
        <v>0</v>
      </c>
      <c r="LL15" s="81">
        <v>0</v>
      </c>
      <c r="LM15" s="81">
        <v>1</v>
      </c>
      <c r="LN15" s="81">
        <v>0</v>
      </c>
      <c r="LO15" s="81">
        <v>0</v>
      </c>
      <c r="LP15" s="81">
        <v>0</v>
      </c>
      <c r="LQ15" s="81">
        <v>0</v>
      </c>
      <c r="LR15" s="81">
        <v>0</v>
      </c>
      <c r="LS15" s="81">
        <v>0</v>
      </c>
      <c r="LT15" s="81">
        <v>0</v>
      </c>
      <c r="LU15" s="81">
        <v>0</v>
      </c>
      <c r="LV15" s="81">
        <v>0</v>
      </c>
      <c r="LW15" s="81">
        <v>0</v>
      </c>
      <c r="LX15" s="81">
        <v>0</v>
      </c>
      <c r="LY15" s="81">
        <v>0</v>
      </c>
      <c r="LZ15" s="81">
        <v>0</v>
      </c>
      <c r="MA15" s="81">
        <v>2</v>
      </c>
      <c r="MB15" s="81">
        <v>0</v>
      </c>
      <c r="MC15" s="81">
        <v>0</v>
      </c>
      <c r="MD15" s="81">
        <v>0</v>
      </c>
      <c r="ME15" s="81">
        <v>0</v>
      </c>
      <c r="MF15" s="81">
        <v>0</v>
      </c>
      <c r="MG15" s="81">
        <v>0</v>
      </c>
      <c r="MH15" s="81">
        <v>0</v>
      </c>
      <c r="MI15" s="81">
        <v>0</v>
      </c>
      <c r="MJ15" s="81">
        <v>0</v>
      </c>
      <c r="MK15" s="81">
        <v>0</v>
      </c>
      <c r="ML15" s="81">
        <v>0</v>
      </c>
      <c r="MM15" s="81">
        <v>0</v>
      </c>
      <c r="MN15" s="81">
        <v>0</v>
      </c>
      <c r="MO15" s="81">
        <v>1</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4</v>
      </c>
      <c r="NG15" s="81">
        <v>1</v>
      </c>
      <c r="NH15" s="81">
        <v>2</v>
      </c>
      <c r="NI15" s="81">
        <v>0</v>
      </c>
      <c r="NJ15" s="81">
        <v>0</v>
      </c>
      <c r="NK15" s="81">
        <v>1</v>
      </c>
      <c r="NL15" s="81">
        <v>0</v>
      </c>
      <c r="NM15" s="81">
        <v>4</v>
      </c>
      <c r="NN15" s="81">
        <v>0</v>
      </c>
      <c r="NO15" s="81">
        <v>1</v>
      </c>
      <c r="NP15" s="81">
        <v>0</v>
      </c>
      <c r="NQ15" s="81">
        <v>0</v>
      </c>
      <c r="NR15" s="81">
        <v>1</v>
      </c>
      <c r="NS15" s="81">
        <v>1</v>
      </c>
      <c r="NT15" s="81">
        <v>0</v>
      </c>
      <c r="NU15" s="81">
        <v>0</v>
      </c>
      <c r="NV15" s="81">
        <v>0</v>
      </c>
      <c r="NW15" s="81">
        <v>2</v>
      </c>
      <c r="NX15" s="81">
        <v>0</v>
      </c>
      <c r="NY15" s="81">
        <v>2</v>
      </c>
      <c r="NZ15" s="81">
        <v>0</v>
      </c>
      <c r="OA15" s="81">
        <v>0</v>
      </c>
      <c r="OB15" s="81">
        <v>0</v>
      </c>
      <c r="OC15" s="81">
        <v>0</v>
      </c>
      <c r="OD15" s="81">
        <v>0</v>
      </c>
      <c r="OE15" s="81">
        <v>0</v>
      </c>
      <c r="OF15" s="81">
        <v>0</v>
      </c>
      <c r="OG15" s="81">
        <v>1</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1</v>
      </c>
      <c r="PB15" s="81">
        <v>0</v>
      </c>
      <c r="PC15" s="81">
        <v>0</v>
      </c>
      <c r="PD15" s="81">
        <v>0</v>
      </c>
      <c r="PE15" s="81">
        <v>0</v>
      </c>
      <c r="PF15" s="81">
        <v>0</v>
      </c>
      <c r="PG15" s="81">
        <v>0</v>
      </c>
      <c r="PH15" s="81">
        <v>0</v>
      </c>
      <c r="PI15" s="81">
        <v>0</v>
      </c>
      <c r="PJ15" s="81">
        <v>0</v>
      </c>
      <c r="PK15" s="81">
        <v>0</v>
      </c>
      <c r="PL15" s="81">
        <v>0</v>
      </c>
      <c r="PM15" s="81">
        <v>0</v>
      </c>
      <c r="PN15" s="81">
        <v>1</v>
      </c>
      <c r="PO15" s="81">
        <v>0</v>
      </c>
      <c r="PP15" s="81">
        <v>0</v>
      </c>
      <c r="PQ15" s="81">
        <v>0</v>
      </c>
      <c r="PR15" s="81">
        <v>0</v>
      </c>
      <c r="PS15" s="81">
        <v>0</v>
      </c>
      <c r="PT15" s="81">
        <v>0</v>
      </c>
      <c r="PU15" s="81">
        <v>0</v>
      </c>
      <c r="PV15" s="81">
        <v>0</v>
      </c>
      <c r="PW15" s="81">
        <v>0</v>
      </c>
      <c r="PX15" s="81">
        <v>0</v>
      </c>
      <c r="PY15" s="81">
        <v>0</v>
      </c>
      <c r="PZ15" s="81">
        <v>0</v>
      </c>
      <c r="QA15" s="81">
        <v>0</v>
      </c>
      <c r="QB15" s="81">
        <v>2</v>
      </c>
      <c r="QC15" s="81">
        <v>0</v>
      </c>
      <c r="QD15" s="81">
        <v>0</v>
      </c>
      <c r="QE15" s="81">
        <v>0</v>
      </c>
      <c r="QF15" s="81">
        <v>0</v>
      </c>
      <c r="QG15" s="81">
        <v>0</v>
      </c>
      <c r="QH15" s="81">
        <v>0</v>
      </c>
      <c r="QI15" s="81">
        <v>0</v>
      </c>
      <c r="QJ15" s="81">
        <v>0</v>
      </c>
      <c r="QK15" s="81">
        <v>0</v>
      </c>
      <c r="QL15" s="81">
        <v>0</v>
      </c>
      <c r="QM15" s="81">
        <v>0</v>
      </c>
      <c r="QN15" s="81">
        <v>0</v>
      </c>
      <c r="QO15" s="81">
        <v>0</v>
      </c>
      <c r="QP15" s="81">
        <v>1</v>
      </c>
      <c r="QQ15" s="81">
        <v>0</v>
      </c>
      <c r="QR15" s="81">
        <v>0</v>
      </c>
      <c r="QS15" s="81">
        <v>0</v>
      </c>
      <c r="QT15" s="81">
        <v>0</v>
      </c>
      <c r="QU15" s="81">
        <v>0</v>
      </c>
      <c r="QV15" s="81">
        <v>0</v>
      </c>
      <c r="QW15" s="81">
        <v>0</v>
      </c>
      <c r="QX15" s="81">
        <v>19</v>
      </c>
      <c r="QY15" s="81">
        <v>1</v>
      </c>
      <c r="QZ15" s="81">
        <v>0</v>
      </c>
      <c r="RA15" s="81">
        <v>0</v>
      </c>
      <c r="RB15" s="81">
        <v>1</v>
      </c>
      <c r="RC15" s="81">
        <v>0</v>
      </c>
      <c r="RD15" s="81">
        <v>1</v>
      </c>
      <c r="RE15" s="81">
        <v>0</v>
      </c>
      <c r="RF15" s="81">
        <v>0</v>
      </c>
      <c r="RG15" s="81">
        <v>0</v>
      </c>
      <c r="RH15" s="81">
        <v>0</v>
      </c>
      <c r="RI15" s="81">
        <v>2</v>
      </c>
      <c r="RJ15" s="81">
        <v>0</v>
      </c>
      <c r="RK15" s="81">
        <v>0</v>
      </c>
      <c r="RL15" s="81">
        <v>1</v>
      </c>
      <c r="RM15" s="81">
        <v>0</v>
      </c>
      <c r="RN15" s="81">
        <v>0</v>
      </c>
      <c r="RO15" s="81">
        <v>0</v>
      </c>
      <c r="RP15" s="81">
        <v>0</v>
      </c>
      <c r="RQ15" s="81">
        <v>0</v>
      </c>
      <c r="RR15" s="81">
        <v>0</v>
      </c>
      <c r="RS15" s="81">
        <v>19</v>
      </c>
      <c r="RT15" s="81">
        <v>1</v>
      </c>
      <c r="RU15" s="81">
        <v>0</v>
      </c>
      <c r="RV15" s="81">
        <v>0</v>
      </c>
      <c r="RW15" s="81">
        <v>1</v>
      </c>
      <c r="RX15" s="81">
        <v>0</v>
      </c>
      <c r="RY15" s="81">
        <v>1</v>
      </c>
      <c r="RZ15" s="81">
        <v>0</v>
      </c>
      <c r="SA15" s="81">
        <v>0</v>
      </c>
      <c r="SB15" s="81">
        <v>0</v>
      </c>
      <c r="SC15" s="81">
        <v>0</v>
      </c>
      <c r="SD15" s="81">
        <v>2</v>
      </c>
      <c r="SE15" s="81">
        <v>0</v>
      </c>
      <c r="SF15" s="81">
        <v>0</v>
      </c>
      <c r="SG15" s="81">
        <v>1</v>
      </c>
      <c r="SH15" s="81">
        <v>0</v>
      </c>
    </row>
    <row r="16" spans="1:503">
      <c r="A16" s="18" t="s">
        <v>2074</v>
      </c>
      <c r="B16" s="80">
        <v>8</v>
      </c>
      <c r="C16" s="80">
        <v>8</v>
      </c>
      <c r="D16" s="80">
        <v>1</v>
      </c>
      <c r="E16" s="80">
        <v>2011</v>
      </c>
      <c r="F16" s="80" t="s">
        <v>87</v>
      </c>
      <c r="G16" s="182" t="s">
        <v>2066</v>
      </c>
      <c r="H16" s="80" t="s">
        <v>2067</v>
      </c>
      <c r="I16" s="173"/>
      <c r="J16" s="83">
        <v>0</v>
      </c>
      <c r="K16" s="83">
        <v>0</v>
      </c>
      <c r="L16" s="83">
        <v>0</v>
      </c>
      <c r="M16" s="83">
        <v>0</v>
      </c>
      <c r="N16" s="83">
        <v>0</v>
      </c>
      <c r="O16" s="83">
        <v>0</v>
      </c>
      <c r="P16" s="83">
        <v>0</v>
      </c>
      <c r="Q16" s="83">
        <v>0</v>
      </c>
      <c r="R16" s="83">
        <v>72.921999999999997</v>
      </c>
      <c r="S16" s="83">
        <v>5.7130000000000001</v>
      </c>
      <c r="T16" s="83">
        <v>2.8220000000000001</v>
      </c>
      <c r="U16" s="83">
        <v>0</v>
      </c>
      <c r="V16" s="83">
        <v>0</v>
      </c>
      <c r="W16" s="83">
        <v>0</v>
      </c>
      <c r="X16" s="83">
        <v>0</v>
      </c>
      <c r="Y16" s="83">
        <v>13.962999999999999</v>
      </c>
      <c r="Z16" s="83">
        <v>0</v>
      </c>
      <c r="AA16" s="83">
        <v>8.6790000000000003</v>
      </c>
      <c r="AB16" s="83">
        <v>0</v>
      </c>
      <c r="AC16" s="83">
        <v>0</v>
      </c>
      <c r="AD16" s="83">
        <v>4.46</v>
      </c>
      <c r="AE16" s="83">
        <v>61.828000000000003</v>
      </c>
      <c r="AF16" s="83">
        <v>0</v>
      </c>
      <c r="AG16" s="83">
        <v>0</v>
      </c>
      <c r="AH16" s="83">
        <v>0</v>
      </c>
      <c r="AI16" s="83">
        <v>7.2530000000000001</v>
      </c>
      <c r="AJ16" s="83">
        <v>0</v>
      </c>
      <c r="AK16" s="83">
        <v>33.807000000000002</v>
      </c>
      <c r="AL16" s="83">
        <v>0</v>
      </c>
      <c r="AM16" s="83">
        <v>0</v>
      </c>
      <c r="AN16" s="83">
        <v>0</v>
      </c>
      <c r="AO16" s="83">
        <v>0</v>
      </c>
      <c r="AP16" s="83">
        <v>0</v>
      </c>
      <c r="AQ16" s="83">
        <v>0</v>
      </c>
      <c r="AR16" s="83">
        <v>0</v>
      </c>
      <c r="AS16" s="83">
        <v>2.0230000000000001</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2.3140000000000001</v>
      </c>
      <c r="BN16" s="83">
        <v>0</v>
      </c>
      <c r="BO16" s="83">
        <v>0</v>
      </c>
      <c r="BP16" s="83">
        <v>0</v>
      </c>
      <c r="BQ16" s="83">
        <v>0</v>
      </c>
      <c r="BR16" s="83">
        <v>0</v>
      </c>
      <c r="BS16" s="83">
        <v>0</v>
      </c>
      <c r="BT16" s="83">
        <v>0</v>
      </c>
      <c r="BU16" s="83">
        <v>0</v>
      </c>
      <c r="BV16" s="83">
        <v>0</v>
      </c>
      <c r="BW16" s="83">
        <v>0</v>
      </c>
      <c r="BX16" s="83">
        <v>0</v>
      </c>
      <c r="BY16" s="83">
        <v>0</v>
      </c>
      <c r="BZ16" s="83">
        <v>3.0219999999999998</v>
      </c>
      <c r="CA16" s="83">
        <v>0</v>
      </c>
      <c r="CB16" s="83">
        <v>0</v>
      </c>
      <c r="CC16" s="83">
        <v>0</v>
      </c>
      <c r="CD16" s="83">
        <v>0</v>
      </c>
      <c r="CE16" s="83">
        <v>0</v>
      </c>
      <c r="CF16" s="83">
        <v>0</v>
      </c>
      <c r="CG16" s="83">
        <v>0</v>
      </c>
      <c r="CH16" s="83">
        <v>0</v>
      </c>
      <c r="CI16" s="83">
        <v>0</v>
      </c>
      <c r="CJ16" s="83">
        <v>0</v>
      </c>
      <c r="CK16" s="83">
        <v>0</v>
      </c>
      <c r="CL16" s="83">
        <v>0</v>
      </c>
      <c r="CM16" s="83">
        <v>0</v>
      </c>
      <c r="CN16" s="83">
        <v>6.5839999999999996</v>
      </c>
      <c r="CO16" s="83">
        <v>0</v>
      </c>
      <c r="CP16" s="83">
        <v>0</v>
      </c>
      <c r="CQ16" s="83">
        <v>0</v>
      </c>
      <c r="CR16" s="83">
        <v>0</v>
      </c>
      <c r="CS16" s="83">
        <v>0</v>
      </c>
      <c r="CT16" s="83">
        <v>0</v>
      </c>
      <c r="CU16" s="83">
        <v>0</v>
      </c>
      <c r="CV16" s="83">
        <v>0</v>
      </c>
      <c r="CW16" s="83">
        <v>0</v>
      </c>
      <c r="CX16" s="83">
        <v>0</v>
      </c>
      <c r="CY16" s="83">
        <v>0</v>
      </c>
      <c r="CZ16" s="83">
        <v>0</v>
      </c>
      <c r="DA16" s="83">
        <v>0</v>
      </c>
      <c r="DB16" s="83">
        <v>4.8250000000000002</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72.921999999999997</v>
      </c>
      <c r="DT16" s="83">
        <v>5.7130000000000001</v>
      </c>
      <c r="DU16" s="83">
        <v>2.8220000000000001</v>
      </c>
      <c r="DV16" s="83">
        <v>0</v>
      </c>
      <c r="DW16" s="83">
        <v>0</v>
      </c>
      <c r="DX16" s="83">
        <v>0</v>
      </c>
      <c r="DY16" s="83">
        <v>0</v>
      </c>
      <c r="DZ16" s="83">
        <v>13.962999999999999</v>
      </c>
      <c r="EA16" s="83">
        <v>0</v>
      </c>
      <c r="EB16" s="83">
        <v>8.6790000000000003</v>
      </c>
      <c r="EC16" s="83">
        <v>0</v>
      </c>
      <c r="ED16" s="83">
        <v>0</v>
      </c>
      <c r="EE16" s="83">
        <v>4.46</v>
      </c>
      <c r="EF16" s="83">
        <v>61.828000000000003</v>
      </c>
      <c r="EG16" s="83">
        <v>0</v>
      </c>
      <c r="EH16" s="83">
        <v>0</v>
      </c>
      <c r="EI16" s="83">
        <v>0</v>
      </c>
      <c r="EJ16" s="83">
        <v>7.2530000000000001</v>
      </c>
      <c r="EK16" s="83">
        <v>0</v>
      </c>
      <c r="EL16" s="83">
        <v>33.807000000000002</v>
      </c>
      <c r="EM16" s="83">
        <v>0</v>
      </c>
      <c r="EN16" s="83">
        <v>0</v>
      </c>
      <c r="EO16" s="83">
        <v>0</v>
      </c>
      <c r="EP16" s="83">
        <v>0</v>
      </c>
      <c r="EQ16" s="83">
        <v>0</v>
      </c>
      <c r="ER16" s="83">
        <v>0</v>
      </c>
      <c r="ES16" s="83">
        <v>0</v>
      </c>
      <c r="ET16" s="83">
        <v>2.0230000000000001</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2.3140000000000001</v>
      </c>
      <c r="FO16" s="83">
        <v>0</v>
      </c>
      <c r="FP16" s="83">
        <v>0</v>
      </c>
      <c r="FQ16" s="83">
        <v>0</v>
      </c>
      <c r="FR16" s="83">
        <v>0</v>
      </c>
      <c r="FS16" s="83">
        <v>0</v>
      </c>
      <c r="FT16" s="83">
        <v>0</v>
      </c>
      <c r="FU16" s="83">
        <v>0</v>
      </c>
      <c r="FV16" s="83">
        <v>0</v>
      </c>
      <c r="FW16" s="83">
        <v>0</v>
      </c>
      <c r="FX16" s="83">
        <v>0</v>
      </c>
      <c r="FY16" s="83">
        <v>0</v>
      </c>
      <c r="FZ16" s="83">
        <v>0</v>
      </c>
      <c r="GA16" s="83">
        <v>3.0219999999999998</v>
      </c>
      <c r="GB16" s="83">
        <v>0</v>
      </c>
      <c r="GC16" s="83">
        <v>0</v>
      </c>
      <c r="GD16" s="83">
        <v>0</v>
      </c>
      <c r="GE16" s="83">
        <v>0</v>
      </c>
      <c r="GF16" s="83">
        <v>0</v>
      </c>
      <c r="GG16" s="83">
        <v>0</v>
      </c>
      <c r="GH16" s="83">
        <v>0</v>
      </c>
      <c r="GI16" s="83">
        <v>0</v>
      </c>
      <c r="GJ16" s="83">
        <v>0</v>
      </c>
      <c r="GK16" s="83">
        <v>0</v>
      </c>
      <c r="GL16" s="83">
        <v>0</v>
      </c>
      <c r="GM16" s="83">
        <v>0</v>
      </c>
      <c r="GN16" s="83">
        <v>0</v>
      </c>
      <c r="GO16" s="83">
        <v>6.5839999999999996</v>
      </c>
      <c r="GP16" s="83">
        <v>0</v>
      </c>
      <c r="GQ16" s="83">
        <v>0</v>
      </c>
      <c r="GR16" s="83">
        <v>0</v>
      </c>
      <c r="GS16" s="83">
        <v>0</v>
      </c>
      <c r="GT16" s="83">
        <v>0</v>
      </c>
      <c r="GU16" s="83">
        <v>0</v>
      </c>
      <c r="GV16" s="83">
        <v>0</v>
      </c>
      <c r="GW16" s="83">
        <v>0</v>
      </c>
      <c r="GX16" s="83">
        <v>0</v>
      </c>
      <c r="GY16" s="83">
        <v>0</v>
      </c>
      <c r="GZ16" s="83">
        <v>0</v>
      </c>
      <c r="HA16" s="83">
        <v>0</v>
      </c>
      <c r="HB16" s="83">
        <v>0</v>
      </c>
      <c r="HC16" s="83">
        <v>4.8250000000000002</v>
      </c>
      <c r="HD16" s="83">
        <v>0</v>
      </c>
      <c r="HE16" s="83">
        <v>0</v>
      </c>
      <c r="HF16" s="83">
        <v>0</v>
      </c>
      <c r="HG16" s="83">
        <v>0</v>
      </c>
      <c r="HH16" s="83">
        <v>0</v>
      </c>
      <c r="HI16" s="83">
        <v>0</v>
      </c>
      <c r="HJ16" s="83">
        <v>0</v>
      </c>
      <c r="HK16" s="83">
        <v>211.447</v>
      </c>
      <c r="HL16" s="83">
        <v>2.0230000000000001</v>
      </c>
      <c r="HM16" s="83">
        <v>0</v>
      </c>
      <c r="HN16" s="83">
        <v>0</v>
      </c>
      <c r="HO16" s="83">
        <v>2.3140000000000001</v>
      </c>
      <c r="HP16" s="83">
        <v>0</v>
      </c>
      <c r="HQ16" s="83">
        <v>3.0219999999999998</v>
      </c>
      <c r="HR16" s="83">
        <v>0</v>
      </c>
      <c r="HS16" s="83">
        <v>0</v>
      </c>
      <c r="HT16" s="83">
        <v>0</v>
      </c>
      <c r="HU16" s="83">
        <v>0</v>
      </c>
      <c r="HV16" s="83">
        <v>6.5839999999999996</v>
      </c>
      <c r="HW16" s="83">
        <v>0</v>
      </c>
      <c r="HX16" s="83">
        <v>0</v>
      </c>
      <c r="HY16" s="83">
        <v>4.8250000000000002</v>
      </c>
      <c r="HZ16" s="83">
        <v>0</v>
      </c>
      <c r="IA16" s="83">
        <v>0</v>
      </c>
      <c r="IB16" s="83">
        <v>0</v>
      </c>
      <c r="IC16" s="83">
        <v>0</v>
      </c>
      <c r="ID16" s="83">
        <v>0</v>
      </c>
      <c r="IE16" s="83">
        <v>0</v>
      </c>
      <c r="IF16" s="83">
        <v>211.447</v>
      </c>
      <c r="IG16" s="83">
        <v>2.0230000000000001</v>
      </c>
      <c r="IH16" s="83">
        <v>0</v>
      </c>
      <c r="II16" s="83">
        <v>0</v>
      </c>
      <c r="IJ16" s="83">
        <v>2.3140000000000001</v>
      </c>
      <c r="IK16" s="83">
        <v>0</v>
      </c>
      <c r="IL16" s="83">
        <v>3.0219999999999998</v>
      </c>
      <c r="IM16" s="83">
        <v>0</v>
      </c>
      <c r="IN16" s="83">
        <v>0</v>
      </c>
      <c r="IO16" s="83">
        <v>0</v>
      </c>
      <c r="IP16" s="83">
        <v>0</v>
      </c>
      <c r="IQ16" s="83">
        <v>6.5839999999999996</v>
      </c>
      <c r="IR16" s="83">
        <v>0</v>
      </c>
      <c r="IS16" s="83">
        <v>0</v>
      </c>
      <c r="IT16" s="83">
        <v>4.8250000000000002</v>
      </c>
      <c r="IU16" s="83">
        <v>0</v>
      </c>
      <c r="IV16" s="84">
        <v>0</v>
      </c>
      <c r="IW16" s="81">
        <v>0</v>
      </c>
      <c r="IX16" s="81">
        <v>0</v>
      </c>
      <c r="IY16" s="81">
        <v>0</v>
      </c>
      <c r="IZ16" s="81">
        <v>0</v>
      </c>
      <c r="JA16" s="81">
        <v>0</v>
      </c>
      <c r="JB16" s="81">
        <v>0</v>
      </c>
      <c r="JC16" s="81">
        <v>0</v>
      </c>
      <c r="JD16" s="81">
        <v>0</v>
      </c>
      <c r="JE16" s="81">
        <v>5</v>
      </c>
      <c r="JF16" s="81">
        <v>1</v>
      </c>
      <c r="JG16" s="81">
        <v>1</v>
      </c>
      <c r="JH16" s="81">
        <v>0</v>
      </c>
      <c r="JI16" s="81">
        <v>0</v>
      </c>
      <c r="JJ16" s="81">
        <v>0</v>
      </c>
      <c r="JK16" s="81">
        <v>0</v>
      </c>
      <c r="JL16" s="81">
        <v>4</v>
      </c>
      <c r="JM16" s="81">
        <v>0</v>
      </c>
      <c r="JN16" s="81">
        <v>1</v>
      </c>
      <c r="JO16" s="81">
        <v>0</v>
      </c>
      <c r="JP16" s="81">
        <v>0</v>
      </c>
      <c r="JQ16" s="81">
        <v>1</v>
      </c>
      <c r="JR16" s="81">
        <v>1</v>
      </c>
      <c r="JS16" s="81">
        <v>0</v>
      </c>
      <c r="JT16" s="81">
        <v>0</v>
      </c>
      <c r="JU16" s="81">
        <v>0</v>
      </c>
      <c r="JV16" s="81">
        <v>2</v>
      </c>
      <c r="JW16" s="81">
        <v>0</v>
      </c>
      <c r="JX16" s="81">
        <v>2</v>
      </c>
      <c r="JY16" s="81">
        <v>0</v>
      </c>
      <c r="JZ16" s="81">
        <v>0</v>
      </c>
      <c r="KA16" s="81">
        <v>0</v>
      </c>
      <c r="KB16" s="81">
        <v>0</v>
      </c>
      <c r="KC16" s="81">
        <v>0</v>
      </c>
      <c r="KD16" s="81">
        <v>0</v>
      </c>
      <c r="KE16" s="81">
        <v>0</v>
      </c>
      <c r="KF16" s="81">
        <v>1</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1</v>
      </c>
      <c r="LA16" s="81">
        <v>0</v>
      </c>
      <c r="LB16" s="81">
        <v>0</v>
      </c>
      <c r="LC16" s="81">
        <v>0</v>
      </c>
      <c r="LD16" s="81">
        <v>0</v>
      </c>
      <c r="LE16" s="81">
        <v>0</v>
      </c>
      <c r="LF16" s="81">
        <v>0</v>
      </c>
      <c r="LG16" s="81">
        <v>0</v>
      </c>
      <c r="LH16" s="81">
        <v>0</v>
      </c>
      <c r="LI16" s="81">
        <v>0</v>
      </c>
      <c r="LJ16" s="81">
        <v>0</v>
      </c>
      <c r="LK16" s="81">
        <v>0</v>
      </c>
      <c r="LL16" s="81">
        <v>0</v>
      </c>
      <c r="LM16" s="81">
        <v>1</v>
      </c>
      <c r="LN16" s="81">
        <v>0</v>
      </c>
      <c r="LO16" s="81">
        <v>0</v>
      </c>
      <c r="LP16" s="81">
        <v>0</v>
      </c>
      <c r="LQ16" s="81">
        <v>0</v>
      </c>
      <c r="LR16" s="81">
        <v>0</v>
      </c>
      <c r="LS16" s="81">
        <v>0</v>
      </c>
      <c r="LT16" s="81">
        <v>0</v>
      </c>
      <c r="LU16" s="81">
        <v>0</v>
      </c>
      <c r="LV16" s="81">
        <v>0</v>
      </c>
      <c r="LW16" s="81">
        <v>0</v>
      </c>
      <c r="LX16" s="81">
        <v>0</v>
      </c>
      <c r="LY16" s="81">
        <v>0</v>
      </c>
      <c r="LZ16" s="81">
        <v>0</v>
      </c>
      <c r="MA16" s="81">
        <v>2</v>
      </c>
      <c r="MB16" s="81">
        <v>0</v>
      </c>
      <c r="MC16" s="81">
        <v>0</v>
      </c>
      <c r="MD16" s="81">
        <v>0</v>
      </c>
      <c r="ME16" s="81">
        <v>0</v>
      </c>
      <c r="MF16" s="81">
        <v>0</v>
      </c>
      <c r="MG16" s="81">
        <v>0</v>
      </c>
      <c r="MH16" s="81">
        <v>0</v>
      </c>
      <c r="MI16" s="81">
        <v>0</v>
      </c>
      <c r="MJ16" s="81">
        <v>0</v>
      </c>
      <c r="MK16" s="81">
        <v>0</v>
      </c>
      <c r="ML16" s="81">
        <v>0</v>
      </c>
      <c r="MM16" s="81">
        <v>0</v>
      </c>
      <c r="MN16" s="81">
        <v>0</v>
      </c>
      <c r="MO16" s="81">
        <v>1</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5</v>
      </c>
      <c r="NG16" s="81">
        <v>1</v>
      </c>
      <c r="NH16" s="81">
        <v>1</v>
      </c>
      <c r="NI16" s="81">
        <v>0</v>
      </c>
      <c r="NJ16" s="81">
        <v>0</v>
      </c>
      <c r="NK16" s="81">
        <v>0</v>
      </c>
      <c r="NL16" s="81">
        <v>0</v>
      </c>
      <c r="NM16" s="81">
        <v>4</v>
      </c>
      <c r="NN16" s="81">
        <v>0</v>
      </c>
      <c r="NO16" s="81">
        <v>1</v>
      </c>
      <c r="NP16" s="81">
        <v>0</v>
      </c>
      <c r="NQ16" s="81">
        <v>0</v>
      </c>
      <c r="NR16" s="81">
        <v>1</v>
      </c>
      <c r="NS16" s="81">
        <v>1</v>
      </c>
      <c r="NT16" s="81">
        <v>0</v>
      </c>
      <c r="NU16" s="81">
        <v>0</v>
      </c>
      <c r="NV16" s="81">
        <v>0</v>
      </c>
      <c r="NW16" s="81">
        <v>2</v>
      </c>
      <c r="NX16" s="81">
        <v>0</v>
      </c>
      <c r="NY16" s="81">
        <v>2</v>
      </c>
      <c r="NZ16" s="81">
        <v>0</v>
      </c>
      <c r="OA16" s="81">
        <v>0</v>
      </c>
      <c r="OB16" s="81">
        <v>0</v>
      </c>
      <c r="OC16" s="81">
        <v>0</v>
      </c>
      <c r="OD16" s="81">
        <v>0</v>
      </c>
      <c r="OE16" s="81">
        <v>0</v>
      </c>
      <c r="OF16" s="81">
        <v>0</v>
      </c>
      <c r="OG16" s="81">
        <v>1</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1</v>
      </c>
      <c r="PB16" s="81">
        <v>0</v>
      </c>
      <c r="PC16" s="81">
        <v>0</v>
      </c>
      <c r="PD16" s="81">
        <v>0</v>
      </c>
      <c r="PE16" s="81">
        <v>0</v>
      </c>
      <c r="PF16" s="81">
        <v>0</v>
      </c>
      <c r="PG16" s="81">
        <v>0</v>
      </c>
      <c r="PH16" s="81">
        <v>0</v>
      </c>
      <c r="PI16" s="81">
        <v>0</v>
      </c>
      <c r="PJ16" s="81">
        <v>0</v>
      </c>
      <c r="PK16" s="81">
        <v>0</v>
      </c>
      <c r="PL16" s="81">
        <v>0</v>
      </c>
      <c r="PM16" s="81">
        <v>0</v>
      </c>
      <c r="PN16" s="81">
        <v>1</v>
      </c>
      <c r="PO16" s="81">
        <v>0</v>
      </c>
      <c r="PP16" s="81">
        <v>0</v>
      </c>
      <c r="PQ16" s="81">
        <v>0</v>
      </c>
      <c r="PR16" s="81">
        <v>0</v>
      </c>
      <c r="PS16" s="81">
        <v>0</v>
      </c>
      <c r="PT16" s="81">
        <v>0</v>
      </c>
      <c r="PU16" s="81">
        <v>0</v>
      </c>
      <c r="PV16" s="81">
        <v>0</v>
      </c>
      <c r="PW16" s="81">
        <v>0</v>
      </c>
      <c r="PX16" s="81">
        <v>0</v>
      </c>
      <c r="PY16" s="81">
        <v>0</v>
      </c>
      <c r="PZ16" s="81">
        <v>0</v>
      </c>
      <c r="QA16" s="81">
        <v>0</v>
      </c>
      <c r="QB16" s="81">
        <v>2</v>
      </c>
      <c r="QC16" s="81">
        <v>0</v>
      </c>
      <c r="QD16" s="81">
        <v>0</v>
      </c>
      <c r="QE16" s="81">
        <v>0</v>
      </c>
      <c r="QF16" s="81">
        <v>0</v>
      </c>
      <c r="QG16" s="81">
        <v>0</v>
      </c>
      <c r="QH16" s="81">
        <v>0</v>
      </c>
      <c r="QI16" s="81">
        <v>0</v>
      </c>
      <c r="QJ16" s="81">
        <v>0</v>
      </c>
      <c r="QK16" s="81">
        <v>0</v>
      </c>
      <c r="QL16" s="81">
        <v>0</v>
      </c>
      <c r="QM16" s="81">
        <v>0</v>
      </c>
      <c r="QN16" s="81">
        <v>0</v>
      </c>
      <c r="QO16" s="81">
        <v>0</v>
      </c>
      <c r="QP16" s="81">
        <v>1</v>
      </c>
      <c r="QQ16" s="81">
        <v>0</v>
      </c>
      <c r="QR16" s="81">
        <v>0</v>
      </c>
      <c r="QS16" s="81">
        <v>0</v>
      </c>
      <c r="QT16" s="81">
        <v>0</v>
      </c>
      <c r="QU16" s="81">
        <v>0</v>
      </c>
      <c r="QV16" s="81">
        <v>0</v>
      </c>
      <c r="QW16" s="81">
        <v>0</v>
      </c>
      <c r="QX16" s="81">
        <v>18</v>
      </c>
      <c r="QY16" s="81">
        <v>1</v>
      </c>
      <c r="QZ16" s="81">
        <v>0</v>
      </c>
      <c r="RA16" s="81">
        <v>0</v>
      </c>
      <c r="RB16" s="81">
        <v>1</v>
      </c>
      <c r="RC16" s="81">
        <v>0</v>
      </c>
      <c r="RD16" s="81">
        <v>1</v>
      </c>
      <c r="RE16" s="81">
        <v>0</v>
      </c>
      <c r="RF16" s="81">
        <v>0</v>
      </c>
      <c r="RG16" s="81">
        <v>0</v>
      </c>
      <c r="RH16" s="81">
        <v>0</v>
      </c>
      <c r="RI16" s="81">
        <v>2</v>
      </c>
      <c r="RJ16" s="81">
        <v>0</v>
      </c>
      <c r="RK16" s="81">
        <v>0</v>
      </c>
      <c r="RL16" s="81">
        <v>1</v>
      </c>
      <c r="RM16" s="81">
        <v>0</v>
      </c>
      <c r="RN16" s="81">
        <v>0</v>
      </c>
      <c r="RO16" s="81">
        <v>0</v>
      </c>
      <c r="RP16" s="81">
        <v>0</v>
      </c>
      <c r="RQ16" s="81">
        <v>0</v>
      </c>
      <c r="RR16" s="81">
        <v>0</v>
      </c>
      <c r="RS16" s="81">
        <v>18</v>
      </c>
      <c r="RT16" s="81">
        <v>1</v>
      </c>
      <c r="RU16" s="81">
        <v>0</v>
      </c>
      <c r="RV16" s="81">
        <v>0</v>
      </c>
      <c r="RW16" s="81">
        <v>1</v>
      </c>
      <c r="RX16" s="81">
        <v>0</v>
      </c>
      <c r="RY16" s="81">
        <v>1</v>
      </c>
      <c r="RZ16" s="81">
        <v>0</v>
      </c>
      <c r="SA16" s="81">
        <v>0</v>
      </c>
      <c r="SB16" s="81">
        <v>0</v>
      </c>
      <c r="SC16" s="81">
        <v>0</v>
      </c>
      <c r="SD16" s="81">
        <v>2</v>
      </c>
      <c r="SE16" s="81">
        <v>0</v>
      </c>
      <c r="SF16" s="81">
        <v>0</v>
      </c>
      <c r="SG16" s="81">
        <v>1</v>
      </c>
      <c r="SH16" s="81">
        <v>0</v>
      </c>
    </row>
    <row r="17" spans="1:502">
      <c r="A17" s="18" t="s">
        <v>2075</v>
      </c>
      <c r="B17" s="80">
        <v>9</v>
      </c>
      <c r="C17" s="80">
        <v>9</v>
      </c>
      <c r="D17" s="80">
        <v>1</v>
      </c>
      <c r="E17" s="80">
        <v>2012</v>
      </c>
      <c r="F17" s="80" t="s">
        <v>88</v>
      </c>
      <c r="G17" s="182" t="s">
        <v>2066</v>
      </c>
      <c r="H17" s="80" t="s">
        <v>2067</v>
      </c>
      <c r="I17" s="173"/>
      <c r="J17" s="83">
        <v>0</v>
      </c>
      <c r="K17" s="83">
        <v>0</v>
      </c>
      <c r="L17" s="83">
        <v>0</v>
      </c>
      <c r="M17" s="83">
        <v>0</v>
      </c>
      <c r="N17" s="83">
        <v>0</v>
      </c>
      <c r="O17" s="83">
        <v>0</v>
      </c>
      <c r="P17" s="83">
        <v>0</v>
      </c>
      <c r="Q17" s="83">
        <v>0</v>
      </c>
      <c r="R17" s="83">
        <v>81.290999999999997</v>
      </c>
      <c r="S17" s="83">
        <v>6.3760000000000003</v>
      </c>
      <c r="T17" s="83">
        <v>2.6589999999999998</v>
      </c>
      <c r="U17" s="83">
        <v>0</v>
      </c>
      <c r="V17" s="83">
        <v>0</v>
      </c>
      <c r="W17" s="83">
        <v>10.486000000000001</v>
      </c>
      <c r="X17" s="83">
        <v>0</v>
      </c>
      <c r="Y17" s="83">
        <v>17.167000000000002</v>
      </c>
      <c r="Z17" s="83">
        <v>0</v>
      </c>
      <c r="AA17" s="83">
        <v>10.938000000000001</v>
      </c>
      <c r="AB17" s="83">
        <v>0</v>
      </c>
      <c r="AC17" s="83">
        <v>0</v>
      </c>
      <c r="AD17" s="83">
        <v>6.17</v>
      </c>
      <c r="AE17" s="83">
        <v>79.713999999999999</v>
      </c>
      <c r="AF17" s="83">
        <v>0</v>
      </c>
      <c r="AG17" s="83">
        <v>0</v>
      </c>
      <c r="AH17" s="83">
        <v>0</v>
      </c>
      <c r="AI17" s="83">
        <v>9.3710000000000004</v>
      </c>
      <c r="AJ17" s="83">
        <v>0</v>
      </c>
      <c r="AK17" s="83">
        <v>43.662999999999997</v>
      </c>
      <c r="AL17" s="83">
        <v>0</v>
      </c>
      <c r="AM17" s="83">
        <v>0</v>
      </c>
      <c r="AN17" s="83">
        <v>0</v>
      </c>
      <c r="AO17" s="83">
        <v>0</v>
      </c>
      <c r="AP17" s="83">
        <v>0</v>
      </c>
      <c r="AQ17" s="83">
        <v>0</v>
      </c>
      <c r="AR17" s="83">
        <v>0</v>
      </c>
      <c r="AS17" s="83">
        <v>2.8679999999999999</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7.3920000000000003</v>
      </c>
      <c r="BN17" s="83">
        <v>0</v>
      </c>
      <c r="BO17" s="83">
        <v>0</v>
      </c>
      <c r="BP17" s="83">
        <v>0</v>
      </c>
      <c r="BQ17" s="83">
        <v>0</v>
      </c>
      <c r="BR17" s="83">
        <v>0</v>
      </c>
      <c r="BS17" s="83">
        <v>0</v>
      </c>
      <c r="BT17" s="83">
        <v>0</v>
      </c>
      <c r="BU17" s="83">
        <v>0</v>
      </c>
      <c r="BV17" s="83">
        <v>0</v>
      </c>
      <c r="BW17" s="83">
        <v>0</v>
      </c>
      <c r="BX17" s="83">
        <v>0</v>
      </c>
      <c r="BY17" s="83">
        <v>0</v>
      </c>
      <c r="BZ17" s="83">
        <v>4.165</v>
      </c>
      <c r="CA17" s="83">
        <v>0</v>
      </c>
      <c r="CB17" s="83">
        <v>0</v>
      </c>
      <c r="CC17" s="83">
        <v>0</v>
      </c>
      <c r="CD17" s="83">
        <v>0</v>
      </c>
      <c r="CE17" s="83">
        <v>0</v>
      </c>
      <c r="CF17" s="83">
        <v>0</v>
      </c>
      <c r="CG17" s="83">
        <v>0</v>
      </c>
      <c r="CH17" s="83">
        <v>0</v>
      </c>
      <c r="CI17" s="83">
        <v>0</v>
      </c>
      <c r="CJ17" s="83">
        <v>0</v>
      </c>
      <c r="CK17" s="83">
        <v>0</v>
      </c>
      <c r="CL17" s="83">
        <v>0</v>
      </c>
      <c r="CM17" s="83">
        <v>0</v>
      </c>
      <c r="CN17" s="83">
        <v>7.5839999999999996</v>
      </c>
      <c r="CO17" s="83">
        <v>0</v>
      </c>
      <c r="CP17" s="83">
        <v>0</v>
      </c>
      <c r="CQ17" s="83">
        <v>0</v>
      </c>
      <c r="CR17" s="83">
        <v>0</v>
      </c>
      <c r="CS17" s="83">
        <v>0</v>
      </c>
      <c r="CT17" s="83">
        <v>0</v>
      </c>
      <c r="CU17" s="83">
        <v>0</v>
      </c>
      <c r="CV17" s="83">
        <v>0</v>
      </c>
      <c r="CW17" s="83">
        <v>0</v>
      </c>
      <c r="CX17" s="83">
        <v>0</v>
      </c>
      <c r="CY17" s="83">
        <v>0</v>
      </c>
      <c r="CZ17" s="83">
        <v>0</v>
      </c>
      <c r="DA17" s="83">
        <v>0</v>
      </c>
      <c r="DB17" s="83">
        <v>5.2850000000000001</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81.290999999999997</v>
      </c>
      <c r="DT17" s="83">
        <v>6.3760000000000003</v>
      </c>
      <c r="DU17" s="83">
        <v>2.6589999999999998</v>
      </c>
      <c r="DV17" s="83">
        <v>0</v>
      </c>
      <c r="DW17" s="83">
        <v>0</v>
      </c>
      <c r="DX17" s="83">
        <v>10.486000000000001</v>
      </c>
      <c r="DY17" s="83">
        <v>0</v>
      </c>
      <c r="DZ17" s="83">
        <v>17.167000000000002</v>
      </c>
      <c r="EA17" s="83">
        <v>0</v>
      </c>
      <c r="EB17" s="83">
        <v>10.938000000000001</v>
      </c>
      <c r="EC17" s="83">
        <v>0</v>
      </c>
      <c r="ED17" s="83">
        <v>0</v>
      </c>
      <c r="EE17" s="83">
        <v>6.17</v>
      </c>
      <c r="EF17" s="83">
        <v>79.713999999999999</v>
      </c>
      <c r="EG17" s="83">
        <v>0</v>
      </c>
      <c r="EH17" s="83">
        <v>0</v>
      </c>
      <c r="EI17" s="83">
        <v>0</v>
      </c>
      <c r="EJ17" s="83">
        <v>9.3710000000000004</v>
      </c>
      <c r="EK17" s="83">
        <v>0</v>
      </c>
      <c r="EL17" s="83">
        <v>43.662999999999997</v>
      </c>
      <c r="EM17" s="83">
        <v>0</v>
      </c>
      <c r="EN17" s="83">
        <v>0</v>
      </c>
      <c r="EO17" s="83">
        <v>0</v>
      </c>
      <c r="EP17" s="83">
        <v>0</v>
      </c>
      <c r="EQ17" s="83">
        <v>0</v>
      </c>
      <c r="ER17" s="83">
        <v>0</v>
      </c>
      <c r="ES17" s="83">
        <v>0</v>
      </c>
      <c r="ET17" s="83">
        <v>2.8679999999999999</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7.3920000000000003</v>
      </c>
      <c r="FO17" s="83">
        <v>0</v>
      </c>
      <c r="FP17" s="83">
        <v>0</v>
      </c>
      <c r="FQ17" s="83">
        <v>0</v>
      </c>
      <c r="FR17" s="83">
        <v>0</v>
      </c>
      <c r="FS17" s="83">
        <v>0</v>
      </c>
      <c r="FT17" s="83">
        <v>0</v>
      </c>
      <c r="FU17" s="83">
        <v>0</v>
      </c>
      <c r="FV17" s="83">
        <v>0</v>
      </c>
      <c r="FW17" s="83">
        <v>0</v>
      </c>
      <c r="FX17" s="83">
        <v>0</v>
      </c>
      <c r="FY17" s="83">
        <v>0</v>
      </c>
      <c r="FZ17" s="83">
        <v>0</v>
      </c>
      <c r="GA17" s="83">
        <v>4.165</v>
      </c>
      <c r="GB17" s="83">
        <v>0</v>
      </c>
      <c r="GC17" s="83">
        <v>0</v>
      </c>
      <c r="GD17" s="83">
        <v>0</v>
      </c>
      <c r="GE17" s="83">
        <v>0</v>
      </c>
      <c r="GF17" s="83">
        <v>0</v>
      </c>
      <c r="GG17" s="83">
        <v>0</v>
      </c>
      <c r="GH17" s="83">
        <v>0</v>
      </c>
      <c r="GI17" s="83">
        <v>0</v>
      </c>
      <c r="GJ17" s="83">
        <v>0</v>
      </c>
      <c r="GK17" s="83">
        <v>0</v>
      </c>
      <c r="GL17" s="83">
        <v>0</v>
      </c>
      <c r="GM17" s="83">
        <v>0</v>
      </c>
      <c r="GN17" s="83">
        <v>0</v>
      </c>
      <c r="GO17" s="83">
        <v>7.5839999999999996</v>
      </c>
      <c r="GP17" s="83">
        <v>0</v>
      </c>
      <c r="GQ17" s="83">
        <v>0</v>
      </c>
      <c r="GR17" s="83">
        <v>0</v>
      </c>
      <c r="GS17" s="83">
        <v>0</v>
      </c>
      <c r="GT17" s="83">
        <v>0</v>
      </c>
      <c r="GU17" s="83">
        <v>0</v>
      </c>
      <c r="GV17" s="83">
        <v>0</v>
      </c>
      <c r="GW17" s="83">
        <v>0</v>
      </c>
      <c r="GX17" s="83">
        <v>0</v>
      </c>
      <c r="GY17" s="83">
        <v>0</v>
      </c>
      <c r="GZ17" s="83">
        <v>0</v>
      </c>
      <c r="HA17" s="83">
        <v>0</v>
      </c>
      <c r="HB17" s="83">
        <v>0</v>
      </c>
      <c r="HC17" s="83">
        <v>5.2850000000000001</v>
      </c>
      <c r="HD17" s="83">
        <v>0</v>
      </c>
      <c r="HE17" s="83">
        <v>0</v>
      </c>
      <c r="HF17" s="83">
        <v>0</v>
      </c>
      <c r="HG17" s="83">
        <v>0</v>
      </c>
      <c r="HH17" s="83">
        <v>0</v>
      </c>
      <c r="HI17" s="83">
        <v>0</v>
      </c>
      <c r="HJ17" s="83">
        <v>0</v>
      </c>
      <c r="HK17" s="83">
        <v>267.83499999999998</v>
      </c>
      <c r="HL17" s="83">
        <v>2.8679999999999999</v>
      </c>
      <c r="HM17" s="83">
        <v>0</v>
      </c>
      <c r="HN17" s="83">
        <v>0</v>
      </c>
      <c r="HO17" s="83">
        <v>7.3920000000000003</v>
      </c>
      <c r="HP17" s="83">
        <v>0</v>
      </c>
      <c r="HQ17" s="83">
        <v>4.165</v>
      </c>
      <c r="HR17" s="83">
        <v>0</v>
      </c>
      <c r="HS17" s="83">
        <v>0</v>
      </c>
      <c r="HT17" s="83">
        <v>0</v>
      </c>
      <c r="HU17" s="83">
        <v>0</v>
      </c>
      <c r="HV17" s="83">
        <v>7.5839999999999996</v>
      </c>
      <c r="HW17" s="83">
        <v>0</v>
      </c>
      <c r="HX17" s="83">
        <v>0</v>
      </c>
      <c r="HY17" s="83">
        <v>5.2850000000000001</v>
      </c>
      <c r="HZ17" s="83">
        <v>0</v>
      </c>
      <c r="IA17" s="83">
        <v>0</v>
      </c>
      <c r="IB17" s="83">
        <v>0</v>
      </c>
      <c r="IC17" s="83">
        <v>0</v>
      </c>
      <c r="ID17" s="83">
        <v>0</v>
      </c>
      <c r="IE17" s="83">
        <v>0</v>
      </c>
      <c r="IF17" s="83">
        <v>267.83499999999998</v>
      </c>
      <c r="IG17" s="83">
        <v>2.8679999999999999</v>
      </c>
      <c r="IH17" s="83">
        <v>0</v>
      </c>
      <c r="II17" s="83">
        <v>0</v>
      </c>
      <c r="IJ17" s="83">
        <v>7.3920000000000003</v>
      </c>
      <c r="IK17" s="83">
        <v>0</v>
      </c>
      <c r="IL17" s="83">
        <v>4.165</v>
      </c>
      <c r="IM17" s="83">
        <v>0</v>
      </c>
      <c r="IN17" s="83">
        <v>0</v>
      </c>
      <c r="IO17" s="83">
        <v>0</v>
      </c>
      <c r="IP17" s="83">
        <v>0</v>
      </c>
      <c r="IQ17" s="83">
        <v>7.5839999999999996</v>
      </c>
      <c r="IR17" s="83">
        <v>0</v>
      </c>
      <c r="IS17" s="83">
        <v>0</v>
      </c>
      <c r="IT17" s="83">
        <v>5.2850000000000001</v>
      </c>
      <c r="IU17" s="83">
        <v>0</v>
      </c>
      <c r="IV17" s="84">
        <v>0</v>
      </c>
      <c r="IW17" s="81">
        <v>0</v>
      </c>
      <c r="IX17" s="81">
        <v>0</v>
      </c>
      <c r="IY17" s="81">
        <v>0</v>
      </c>
      <c r="IZ17" s="81">
        <v>0</v>
      </c>
      <c r="JA17" s="81">
        <v>0</v>
      </c>
      <c r="JB17" s="81">
        <v>0</v>
      </c>
      <c r="JC17" s="81">
        <v>0</v>
      </c>
      <c r="JD17" s="81">
        <v>0</v>
      </c>
      <c r="JE17" s="81">
        <v>6</v>
      </c>
      <c r="JF17" s="81">
        <v>1</v>
      </c>
      <c r="JG17" s="81">
        <v>1</v>
      </c>
      <c r="JH17" s="81">
        <v>0</v>
      </c>
      <c r="JI17" s="81">
        <v>0</v>
      </c>
      <c r="JJ17" s="81">
        <v>2</v>
      </c>
      <c r="JK17" s="81">
        <v>0</v>
      </c>
      <c r="JL17" s="81">
        <v>4</v>
      </c>
      <c r="JM17" s="81">
        <v>0</v>
      </c>
      <c r="JN17" s="81">
        <v>1</v>
      </c>
      <c r="JO17" s="81">
        <v>0</v>
      </c>
      <c r="JP17" s="81">
        <v>0</v>
      </c>
      <c r="JQ17" s="81">
        <v>1</v>
      </c>
      <c r="JR17" s="81">
        <v>1</v>
      </c>
      <c r="JS17" s="81">
        <v>0</v>
      </c>
      <c r="JT17" s="81">
        <v>0</v>
      </c>
      <c r="JU17" s="81">
        <v>0</v>
      </c>
      <c r="JV17" s="81">
        <v>2</v>
      </c>
      <c r="JW17" s="81">
        <v>0</v>
      </c>
      <c r="JX17" s="81">
        <v>2</v>
      </c>
      <c r="JY17" s="81">
        <v>0</v>
      </c>
      <c r="JZ17" s="81">
        <v>0</v>
      </c>
      <c r="KA17" s="81">
        <v>0</v>
      </c>
      <c r="KB17" s="81">
        <v>0</v>
      </c>
      <c r="KC17" s="81">
        <v>0</v>
      </c>
      <c r="KD17" s="81">
        <v>0</v>
      </c>
      <c r="KE17" s="81">
        <v>0</v>
      </c>
      <c r="KF17" s="81">
        <v>1</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2</v>
      </c>
      <c r="LA17" s="81">
        <v>0</v>
      </c>
      <c r="LB17" s="81">
        <v>0</v>
      </c>
      <c r="LC17" s="81">
        <v>0</v>
      </c>
      <c r="LD17" s="81">
        <v>0</v>
      </c>
      <c r="LE17" s="81">
        <v>0</v>
      </c>
      <c r="LF17" s="81">
        <v>0</v>
      </c>
      <c r="LG17" s="81">
        <v>0</v>
      </c>
      <c r="LH17" s="81">
        <v>0</v>
      </c>
      <c r="LI17" s="81">
        <v>0</v>
      </c>
      <c r="LJ17" s="81">
        <v>0</v>
      </c>
      <c r="LK17" s="81">
        <v>0</v>
      </c>
      <c r="LL17" s="81">
        <v>0</v>
      </c>
      <c r="LM17" s="81">
        <v>1</v>
      </c>
      <c r="LN17" s="81">
        <v>0</v>
      </c>
      <c r="LO17" s="81">
        <v>0</v>
      </c>
      <c r="LP17" s="81">
        <v>0</v>
      </c>
      <c r="LQ17" s="81">
        <v>0</v>
      </c>
      <c r="LR17" s="81">
        <v>0</v>
      </c>
      <c r="LS17" s="81">
        <v>0</v>
      </c>
      <c r="LT17" s="81">
        <v>0</v>
      </c>
      <c r="LU17" s="81">
        <v>0</v>
      </c>
      <c r="LV17" s="81">
        <v>0</v>
      </c>
      <c r="LW17" s="81">
        <v>0</v>
      </c>
      <c r="LX17" s="81">
        <v>0</v>
      </c>
      <c r="LY17" s="81">
        <v>0</v>
      </c>
      <c r="LZ17" s="81">
        <v>0</v>
      </c>
      <c r="MA17" s="81">
        <v>2</v>
      </c>
      <c r="MB17" s="81">
        <v>0</v>
      </c>
      <c r="MC17" s="81">
        <v>0</v>
      </c>
      <c r="MD17" s="81">
        <v>0</v>
      </c>
      <c r="ME17" s="81">
        <v>0</v>
      </c>
      <c r="MF17" s="81">
        <v>0</v>
      </c>
      <c r="MG17" s="81">
        <v>0</v>
      </c>
      <c r="MH17" s="81">
        <v>0</v>
      </c>
      <c r="MI17" s="81">
        <v>0</v>
      </c>
      <c r="MJ17" s="81">
        <v>0</v>
      </c>
      <c r="MK17" s="81">
        <v>0</v>
      </c>
      <c r="ML17" s="81">
        <v>0</v>
      </c>
      <c r="MM17" s="81">
        <v>0</v>
      </c>
      <c r="MN17" s="81">
        <v>0</v>
      </c>
      <c r="MO17" s="81">
        <v>1</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6</v>
      </c>
      <c r="NG17" s="81">
        <v>1</v>
      </c>
      <c r="NH17" s="81">
        <v>1</v>
      </c>
      <c r="NI17" s="81">
        <v>0</v>
      </c>
      <c r="NJ17" s="81">
        <v>0</v>
      </c>
      <c r="NK17" s="81">
        <v>2</v>
      </c>
      <c r="NL17" s="81">
        <v>0</v>
      </c>
      <c r="NM17" s="81">
        <v>4</v>
      </c>
      <c r="NN17" s="81">
        <v>0</v>
      </c>
      <c r="NO17" s="81">
        <v>1</v>
      </c>
      <c r="NP17" s="81">
        <v>0</v>
      </c>
      <c r="NQ17" s="81">
        <v>0</v>
      </c>
      <c r="NR17" s="81">
        <v>1</v>
      </c>
      <c r="NS17" s="81">
        <v>1</v>
      </c>
      <c r="NT17" s="81">
        <v>0</v>
      </c>
      <c r="NU17" s="81">
        <v>0</v>
      </c>
      <c r="NV17" s="81">
        <v>0</v>
      </c>
      <c r="NW17" s="81">
        <v>2</v>
      </c>
      <c r="NX17" s="81">
        <v>0</v>
      </c>
      <c r="NY17" s="81">
        <v>2</v>
      </c>
      <c r="NZ17" s="81">
        <v>0</v>
      </c>
      <c r="OA17" s="81">
        <v>0</v>
      </c>
      <c r="OB17" s="81">
        <v>0</v>
      </c>
      <c r="OC17" s="81">
        <v>0</v>
      </c>
      <c r="OD17" s="81">
        <v>0</v>
      </c>
      <c r="OE17" s="81">
        <v>0</v>
      </c>
      <c r="OF17" s="81">
        <v>0</v>
      </c>
      <c r="OG17" s="81">
        <v>1</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2</v>
      </c>
      <c r="PB17" s="81">
        <v>0</v>
      </c>
      <c r="PC17" s="81">
        <v>0</v>
      </c>
      <c r="PD17" s="81">
        <v>0</v>
      </c>
      <c r="PE17" s="81">
        <v>0</v>
      </c>
      <c r="PF17" s="81">
        <v>0</v>
      </c>
      <c r="PG17" s="81">
        <v>0</v>
      </c>
      <c r="PH17" s="81">
        <v>0</v>
      </c>
      <c r="PI17" s="81">
        <v>0</v>
      </c>
      <c r="PJ17" s="81">
        <v>0</v>
      </c>
      <c r="PK17" s="81">
        <v>0</v>
      </c>
      <c r="PL17" s="81">
        <v>0</v>
      </c>
      <c r="PM17" s="81">
        <v>0</v>
      </c>
      <c r="PN17" s="81">
        <v>1</v>
      </c>
      <c r="PO17" s="81">
        <v>0</v>
      </c>
      <c r="PP17" s="81">
        <v>0</v>
      </c>
      <c r="PQ17" s="81">
        <v>0</v>
      </c>
      <c r="PR17" s="81">
        <v>0</v>
      </c>
      <c r="PS17" s="81">
        <v>0</v>
      </c>
      <c r="PT17" s="81">
        <v>0</v>
      </c>
      <c r="PU17" s="81">
        <v>0</v>
      </c>
      <c r="PV17" s="81">
        <v>0</v>
      </c>
      <c r="PW17" s="81">
        <v>0</v>
      </c>
      <c r="PX17" s="81">
        <v>0</v>
      </c>
      <c r="PY17" s="81">
        <v>0</v>
      </c>
      <c r="PZ17" s="81">
        <v>0</v>
      </c>
      <c r="QA17" s="81">
        <v>0</v>
      </c>
      <c r="QB17" s="81">
        <v>2</v>
      </c>
      <c r="QC17" s="81">
        <v>0</v>
      </c>
      <c r="QD17" s="81">
        <v>0</v>
      </c>
      <c r="QE17" s="81">
        <v>0</v>
      </c>
      <c r="QF17" s="81">
        <v>0</v>
      </c>
      <c r="QG17" s="81">
        <v>0</v>
      </c>
      <c r="QH17" s="81">
        <v>0</v>
      </c>
      <c r="QI17" s="81">
        <v>0</v>
      </c>
      <c r="QJ17" s="81">
        <v>0</v>
      </c>
      <c r="QK17" s="81">
        <v>0</v>
      </c>
      <c r="QL17" s="81">
        <v>0</v>
      </c>
      <c r="QM17" s="81">
        <v>0</v>
      </c>
      <c r="QN17" s="81">
        <v>0</v>
      </c>
      <c r="QO17" s="81">
        <v>0</v>
      </c>
      <c r="QP17" s="81">
        <v>1</v>
      </c>
      <c r="QQ17" s="81">
        <v>0</v>
      </c>
      <c r="QR17" s="81">
        <v>0</v>
      </c>
      <c r="QS17" s="81">
        <v>0</v>
      </c>
      <c r="QT17" s="81">
        <v>0</v>
      </c>
      <c r="QU17" s="81">
        <v>0</v>
      </c>
      <c r="QV17" s="81">
        <v>0</v>
      </c>
      <c r="QW17" s="81">
        <v>0</v>
      </c>
      <c r="QX17" s="81">
        <v>21</v>
      </c>
      <c r="QY17" s="81">
        <v>1</v>
      </c>
      <c r="QZ17" s="81">
        <v>0</v>
      </c>
      <c r="RA17" s="81">
        <v>0</v>
      </c>
      <c r="RB17" s="81">
        <v>2</v>
      </c>
      <c r="RC17" s="81">
        <v>0</v>
      </c>
      <c r="RD17" s="81">
        <v>1</v>
      </c>
      <c r="RE17" s="81">
        <v>0</v>
      </c>
      <c r="RF17" s="81">
        <v>0</v>
      </c>
      <c r="RG17" s="81">
        <v>0</v>
      </c>
      <c r="RH17" s="81">
        <v>0</v>
      </c>
      <c r="RI17" s="81">
        <v>2</v>
      </c>
      <c r="RJ17" s="81">
        <v>0</v>
      </c>
      <c r="RK17" s="81">
        <v>0</v>
      </c>
      <c r="RL17" s="81">
        <v>1</v>
      </c>
      <c r="RM17" s="81">
        <v>0</v>
      </c>
      <c r="RN17" s="81">
        <v>0</v>
      </c>
      <c r="RO17" s="81">
        <v>0</v>
      </c>
      <c r="RP17" s="81">
        <v>0</v>
      </c>
      <c r="RQ17" s="81">
        <v>0</v>
      </c>
      <c r="RR17" s="81">
        <v>0</v>
      </c>
      <c r="RS17" s="81">
        <v>21</v>
      </c>
      <c r="RT17" s="81">
        <v>1</v>
      </c>
      <c r="RU17" s="81">
        <v>0</v>
      </c>
      <c r="RV17" s="81">
        <v>0</v>
      </c>
      <c r="RW17" s="81">
        <v>2</v>
      </c>
      <c r="RX17" s="81">
        <v>0</v>
      </c>
      <c r="RY17" s="81">
        <v>1</v>
      </c>
      <c r="RZ17" s="81">
        <v>0</v>
      </c>
      <c r="SA17" s="81">
        <v>0</v>
      </c>
      <c r="SB17" s="81">
        <v>0</v>
      </c>
      <c r="SC17" s="81">
        <v>0</v>
      </c>
      <c r="SD17" s="81">
        <v>2</v>
      </c>
      <c r="SE17" s="81">
        <v>0</v>
      </c>
      <c r="SF17" s="81">
        <v>0</v>
      </c>
      <c r="SG17" s="81">
        <v>1</v>
      </c>
      <c r="SH17" s="81">
        <v>0</v>
      </c>
    </row>
    <row r="18" spans="1:502">
      <c r="A18" s="18" t="s">
        <v>2076</v>
      </c>
      <c r="B18" s="80">
        <v>10</v>
      </c>
      <c r="C18" s="80">
        <v>10</v>
      </c>
      <c r="D18" s="80">
        <v>1</v>
      </c>
      <c r="E18" s="80">
        <v>2013</v>
      </c>
      <c r="F18" s="80" t="s">
        <v>89</v>
      </c>
      <c r="G18" s="182" t="s">
        <v>2066</v>
      </c>
      <c r="H18" s="80" t="s">
        <v>2067</v>
      </c>
      <c r="I18" s="173"/>
      <c r="J18" s="83">
        <v>0</v>
      </c>
      <c r="K18" s="83">
        <v>0</v>
      </c>
      <c r="L18" s="83">
        <v>0</v>
      </c>
      <c r="M18" s="83">
        <v>0</v>
      </c>
      <c r="N18" s="83">
        <v>0</v>
      </c>
      <c r="O18" s="83">
        <v>0</v>
      </c>
      <c r="P18" s="83">
        <v>0</v>
      </c>
      <c r="Q18" s="83">
        <v>0</v>
      </c>
      <c r="R18" s="83">
        <v>83.774000000000001</v>
      </c>
      <c r="S18" s="83">
        <v>6.5030000000000001</v>
      </c>
      <c r="T18" s="83">
        <v>3.0009999999999999</v>
      </c>
      <c r="U18" s="83">
        <v>0</v>
      </c>
      <c r="V18" s="83">
        <v>0</v>
      </c>
      <c r="W18" s="83">
        <v>11.602</v>
      </c>
      <c r="X18" s="83">
        <v>0</v>
      </c>
      <c r="Y18" s="83">
        <v>19.335999999999999</v>
      </c>
      <c r="Z18" s="83">
        <v>0</v>
      </c>
      <c r="AA18" s="83">
        <v>10.85</v>
      </c>
      <c r="AB18" s="83">
        <v>0</v>
      </c>
      <c r="AC18" s="83">
        <v>0</v>
      </c>
      <c r="AD18" s="83">
        <v>0</v>
      </c>
      <c r="AE18" s="83">
        <v>87.304000000000002</v>
      </c>
      <c r="AF18" s="83">
        <v>0</v>
      </c>
      <c r="AG18" s="83">
        <v>0</v>
      </c>
      <c r="AH18" s="83">
        <v>0</v>
      </c>
      <c r="AI18" s="83">
        <v>9.1389999999999993</v>
      </c>
      <c r="AJ18" s="83">
        <v>3.9729999999999999</v>
      </c>
      <c r="AK18" s="83">
        <v>49.06</v>
      </c>
      <c r="AL18" s="83">
        <v>0</v>
      </c>
      <c r="AM18" s="83">
        <v>0</v>
      </c>
      <c r="AN18" s="83">
        <v>0</v>
      </c>
      <c r="AO18" s="83">
        <v>0</v>
      </c>
      <c r="AP18" s="83">
        <v>0</v>
      </c>
      <c r="AQ18" s="83">
        <v>0</v>
      </c>
      <c r="AR18" s="83">
        <v>0</v>
      </c>
      <c r="AS18" s="83">
        <v>3.2570000000000001</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8.1479999999999997</v>
      </c>
      <c r="BN18" s="83">
        <v>0</v>
      </c>
      <c r="BO18" s="83">
        <v>0</v>
      </c>
      <c r="BP18" s="83">
        <v>0</v>
      </c>
      <c r="BQ18" s="83">
        <v>0</v>
      </c>
      <c r="BR18" s="83">
        <v>0</v>
      </c>
      <c r="BS18" s="83">
        <v>0</v>
      </c>
      <c r="BT18" s="83">
        <v>0</v>
      </c>
      <c r="BU18" s="83">
        <v>0</v>
      </c>
      <c r="BV18" s="83">
        <v>0</v>
      </c>
      <c r="BW18" s="83">
        <v>0</v>
      </c>
      <c r="BX18" s="83">
        <v>0</v>
      </c>
      <c r="BY18" s="83">
        <v>0</v>
      </c>
      <c r="BZ18" s="83">
        <v>4.7300000000000004</v>
      </c>
      <c r="CA18" s="83">
        <v>0</v>
      </c>
      <c r="CB18" s="83">
        <v>0</v>
      </c>
      <c r="CC18" s="83">
        <v>0</v>
      </c>
      <c r="CD18" s="83">
        <v>0</v>
      </c>
      <c r="CE18" s="83">
        <v>0</v>
      </c>
      <c r="CF18" s="83">
        <v>0</v>
      </c>
      <c r="CG18" s="83">
        <v>0</v>
      </c>
      <c r="CH18" s="83">
        <v>0</v>
      </c>
      <c r="CI18" s="83">
        <v>0</v>
      </c>
      <c r="CJ18" s="83">
        <v>0</v>
      </c>
      <c r="CK18" s="83">
        <v>0</v>
      </c>
      <c r="CL18" s="83">
        <v>0</v>
      </c>
      <c r="CM18" s="83">
        <v>0</v>
      </c>
      <c r="CN18" s="83">
        <v>8.3360000000000003</v>
      </c>
      <c r="CO18" s="83">
        <v>0</v>
      </c>
      <c r="CP18" s="83">
        <v>0</v>
      </c>
      <c r="CQ18" s="83">
        <v>0</v>
      </c>
      <c r="CR18" s="83">
        <v>0</v>
      </c>
      <c r="CS18" s="83">
        <v>0</v>
      </c>
      <c r="CT18" s="83">
        <v>0</v>
      </c>
      <c r="CU18" s="83">
        <v>0</v>
      </c>
      <c r="CV18" s="83">
        <v>0</v>
      </c>
      <c r="CW18" s="83">
        <v>0</v>
      </c>
      <c r="CX18" s="83">
        <v>0</v>
      </c>
      <c r="CY18" s="83">
        <v>0</v>
      </c>
      <c r="CZ18" s="83">
        <v>0</v>
      </c>
      <c r="DA18" s="83">
        <v>0</v>
      </c>
      <c r="DB18" s="83">
        <v>4.3440000000000003</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83.774000000000001</v>
      </c>
      <c r="DT18" s="83">
        <v>6.5030000000000001</v>
      </c>
      <c r="DU18" s="83">
        <v>3.0009999999999999</v>
      </c>
      <c r="DV18" s="83">
        <v>0</v>
      </c>
      <c r="DW18" s="83">
        <v>0</v>
      </c>
      <c r="DX18" s="83">
        <v>11.602</v>
      </c>
      <c r="DY18" s="83">
        <v>0</v>
      </c>
      <c r="DZ18" s="83">
        <v>19.335999999999999</v>
      </c>
      <c r="EA18" s="83">
        <v>0</v>
      </c>
      <c r="EB18" s="83">
        <v>10.85</v>
      </c>
      <c r="EC18" s="83">
        <v>0</v>
      </c>
      <c r="ED18" s="83">
        <v>0</v>
      </c>
      <c r="EE18" s="83">
        <v>0</v>
      </c>
      <c r="EF18" s="83">
        <v>87.304000000000002</v>
      </c>
      <c r="EG18" s="83">
        <v>0</v>
      </c>
      <c r="EH18" s="83">
        <v>0</v>
      </c>
      <c r="EI18" s="83">
        <v>0</v>
      </c>
      <c r="EJ18" s="83">
        <v>9.1389999999999993</v>
      </c>
      <c r="EK18" s="83">
        <v>3.9729999999999999</v>
      </c>
      <c r="EL18" s="83">
        <v>49.06</v>
      </c>
      <c r="EM18" s="83">
        <v>0</v>
      </c>
      <c r="EN18" s="83">
        <v>0</v>
      </c>
      <c r="EO18" s="83">
        <v>0</v>
      </c>
      <c r="EP18" s="83">
        <v>0</v>
      </c>
      <c r="EQ18" s="83">
        <v>0</v>
      </c>
      <c r="ER18" s="83">
        <v>0</v>
      </c>
      <c r="ES18" s="83">
        <v>0</v>
      </c>
      <c r="ET18" s="83">
        <v>3.2570000000000001</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8.1479999999999997</v>
      </c>
      <c r="FO18" s="83">
        <v>0</v>
      </c>
      <c r="FP18" s="83">
        <v>0</v>
      </c>
      <c r="FQ18" s="83">
        <v>0</v>
      </c>
      <c r="FR18" s="83">
        <v>0</v>
      </c>
      <c r="FS18" s="83">
        <v>0</v>
      </c>
      <c r="FT18" s="83">
        <v>0</v>
      </c>
      <c r="FU18" s="83">
        <v>0</v>
      </c>
      <c r="FV18" s="83">
        <v>0</v>
      </c>
      <c r="FW18" s="83">
        <v>0</v>
      </c>
      <c r="FX18" s="83">
        <v>0</v>
      </c>
      <c r="FY18" s="83">
        <v>0</v>
      </c>
      <c r="FZ18" s="83">
        <v>0</v>
      </c>
      <c r="GA18" s="83">
        <v>4.7300000000000004</v>
      </c>
      <c r="GB18" s="83">
        <v>0</v>
      </c>
      <c r="GC18" s="83">
        <v>0</v>
      </c>
      <c r="GD18" s="83">
        <v>0</v>
      </c>
      <c r="GE18" s="83">
        <v>0</v>
      </c>
      <c r="GF18" s="83">
        <v>0</v>
      </c>
      <c r="GG18" s="83">
        <v>0</v>
      </c>
      <c r="GH18" s="83">
        <v>0</v>
      </c>
      <c r="GI18" s="83">
        <v>0</v>
      </c>
      <c r="GJ18" s="83">
        <v>0</v>
      </c>
      <c r="GK18" s="83">
        <v>0</v>
      </c>
      <c r="GL18" s="83">
        <v>0</v>
      </c>
      <c r="GM18" s="83">
        <v>0</v>
      </c>
      <c r="GN18" s="83">
        <v>0</v>
      </c>
      <c r="GO18" s="83">
        <v>8.3360000000000003</v>
      </c>
      <c r="GP18" s="83">
        <v>0</v>
      </c>
      <c r="GQ18" s="83">
        <v>0</v>
      </c>
      <c r="GR18" s="83">
        <v>0</v>
      </c>
      <c r="GS18" s="83">
        <v>0</v>
      </c>
      <c r="GT18" s="83">
        <v>0</v>
      </c>
      <c r="GU18" s="83">
        <v>0</v>
      </c>
      <c r="GV18" s="83">
        <v>0</v>
      </c>
      <c r="GW18" s="83">
        <v>0</v>
      </c>
      <c r="GX18" s="83">
        <v>0</v>
      </c>
      <c r="GY18" s="83">
        <v>0</v>
      </c>
      <c r="GZ18" s="83">
        <v>0</v>
      </c>
      <c r="HA18" s="83">
        <v>0</v>
      </c>
      <c r="HB18" s="83">
        <v>0</v>
      </c>
      <c r="HC18" s="83">
        <v>4.3440000000000003</v>
      </c>
      <c r="HD18" s="83">
        <v>0</v>
      </c>
      <c r="HE18" s="83">
        <v>0</v>
      </c>
      <c r="HF18" s="83">
        <v>0</v>
      </c>
      <c r="HG18" s="83">
        <v>0</v>
      </c>
      <c r="HH18" s="83">
        <v>0</v>
      </c>
      <c r="HI18" s="83">
        <v>0</v>
      </c>
      <c r="HJ18" s="83">
        <v>0</v>
      </c>
      <c r="HK18" s="83">
        <v>284.54199999999997</v>
      </c>
      <c r="HL18" s="83">
        <v>3.2570000000000001</v>
      </c>
      <c r="HM18" s="83">
        <v>0</v>
      </c>
      <c r="HN18" s="83">
        <v>0</v>
      </c>
      <c r="HO18" s="83">
        <v>8.1479999999999997</v>
      </c>
      <c r="HP18" s="83">
        <v>0</v>
      </c>
      <c r="HQ18" s="83">
        <v>4.7300000000000004</v>
      </c>
      <c r="HR18" s="83">
        <v>0</v>
      </c>
      <c r="HS18" s="83">
        <v>0</v>
      </c>
      <c r="HT18" s="83">
        <v>0</v>
      </c>
      <c r="HU18" s="83">
        <v>0</v>
      </c>
      <c r="HV18" s="83">
        <v>8.3360000000000003</v>
      </c>
      <c r="HW18" s="83">
        <v>0</v>
      </c>
      <c r="HX18" s="83">
        <v>0</v>
      </c>
      <c r="HY18" s="83">
        <v>4.3440000000000003</v>
      </c>
      <c r="HZ18" s="83">
        <v>0</v>
      </c>
      <c r="IA18" s="83">
        <v>0</v>
      </c>
      <c r="IB18" s="83">
        <v>0</v>
      </c>
      <c r="IC18" s="83">
        <v>0</v>
      </c>
      <c r="ID18" s="83">
        <v>0</v>
      </c>
      <c r="IE18" s="83">
        <v>0</v>
      </c>
      <c r="IF18" s="83">
        <v>284.54199999999997</v>
      </c>
      <c r="IG18" s="83">
        <v>3.2570000000000001</v>
      </c>
      <c r="IH18" s="83">
        <v>0</v>
      </c>
      <c r="II18" s="83">
        <v>0</v>
      </c>
      <c r="IJ18" s="83">
        <v>8.1479999999999997</v>
      </c>
      <c r="IK18" s="83">
        <v>0</v>
      </c>
      <c r="IL18" s="83">
        <v>4.7300000000000004</v>
      </c>
      <c r="IM18" s="83">
        <v>0</v>
      </c>
      <c r="IN18" s="83">
        <v>0</v>
      </c>
      <c r="IO18" s="83">
        <v>0</v>
      </c>
      <c r="IP18" s="83">
        <v>0</v>
      </c>
      <c r="IQ18" s="83">
        <v>8.3360000000000003</v>
      </c>
      <c r="IR18" s="83">
        <v>0</v>
      </c>
      <c r="IS18" s="83">
        <v>0</v>
      </c>
      <c r="IT18" s="83">
        <v>4.3440000000000003</v>
      </c>
      <c r="IU18" s="83">
        <v>0</v>
      </c>
      <c r="IV18" s="84">
        <v>0</v>
      </c>
      <c r="IW18" s="81">
        <v>0</v>
      </c>
      <c r="IX18" s="81">
        <v>0</v>
      </c>
      <c r="IY18" s="81">
        <v>0</v>
      </c>
      <c r="IZ18" s="81">
        <v>0</v>
      </c>
      <c r="JA18" s="81">
        <v>0</v>
      </c>
      <c r="JB18" s="81">
        <v>0</v>
      </c>
      <c r="JC18" s="81">
        <v>0</v>
      </c>
      <c r="JD18" s="81">
        <v>0</v>
      </c>
      <c r="JE18" s="81">
        <v>6</v>
      </c>
      <c r="JF18" s="81">
        <v>1</v>
      </c>
      <c r="JG18" s="81">
        <v>1</v>
      </c>
      <c r="JH18" s="81">
        <v>0</v>
      </c>
      <c r="JI18" s="81">
        <v>0</v>
      </c>
      <c r="JJ18" s="81">
        <v>2</v>
      </c>
      <c r="JK18" s="81">
        <v>0</v>
      </c>
      <c r="JL18" s="81">
        <v>4</v>
      </c>
      <c r="JM18" s="81">
        <v>0</v>
      </c>
      <c r="JN18" s="81">
        <v>1</v>
      </c>
      <c r="JO18" s="81">
        <v>0</v>
      </c>
      <c r="JP18" s="81">
        <v>0</v>
      </c>
      <c r="JQ18" s="81">
        <v>0</v>
      </c>
      <c r="JR18" s="81">
        <v>1</v>
      </c>
      <c r="JS18" s="81">
        <v>0</v>
      </c>
      <c r="JT18" s="81">
        <v>0</v>
      </c>
      <c r="JU18" s="81">
        <v>0</v>
      </c>
      <c r="JV18" s="81">
        <v>2</v>
      </c>
      <c r="JW18" s="81">
        <v>1</v>
      </c>
      <c r="JX18" s="81">
        <v>2</v>
      </c>
      <c r="JY18" s="81">
        <v>0</v>
      </c>
      <c r="JZ18" s="81">
        <v>0</v>
      </c>
      <c r="KA18" s="81">
        <v>0</v>
      </c>
      <c r="KB18" s="81">
        <v>0</v>
      </c>
      <c r="KC18" s="81">
        <v>0</v>
      </c>
      <c r="KD18" s="81">
        <v>0</v>
      </c>
      <c r="KE18" s="81">
        <v>0</v>
      </c>
      <c r="KF18" s="81">
        <v>1</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2</v>
      </c>
      <c r="LA18" s="81">
        <v>0</v>
      </c>
      <c r="LB18" s="81">
        <v>0</v>
      </c>
      <c r="LC18" s="81">
        <v>0</v>
      </c>
      <c r="LD18" s="81">
        <v>0</v>
      </c>
      <c r="LE18" s="81">
        <v>0</v>
      </c>
      <c r="LF18" s="81">
        <v>0</v>
      </c>
      <c r="LG18" s="81">
        <v>0</v>
      </c>
      <c r="LH18" s="81">
        <v>0</v>
      </c>
      <c r="LI18" s="81">
        <v>0</v>
      </c>
      <c r="LJ18" s="81">
        <v>0</v>
      </c>
      <c r="LK18" s="81">
        <v>0</v>
      </c>
      <c r="LL18" s="81">
        <v>0</v>
      </c>
      <c r="LM18" s="81">
        <v>1</v>
      </c>
      <c r="LN18" s="81">
        <v>0</v>
      </c>
      <c r="LO18" s="81">
        <v>0</v>
      </c>
      <c r="LP18" s="81">
        <v>0</v>
      </c>
      <c r="LQ18" s="81">
        <v>0</v>
      </c>
      <c r="LR18" s="81">
        <v>0</v>
      </c>
      <c r="LS18" s="81">
        <v>0</v>
      </c>
      <c r="LT18" s="81">
        <v>0</v>
      </c>
      <c r="LU18" s="81">
        <v>0</v>
      </c>
      <c r="LV18" s="81">
        <v>0</v>
      </c>
      <c r="LW18" s="81">
        <v>0</v>
      </c>
      <c r="LX18" s="81">
        <v>0</v>
      </c>
      <c r="LY18" s="81">
        <v>0</v>
      </c>
      <c r="LZ18" s="81">
        <v>0</v>
      </c>
      <c r="MA18" s="81">
        <v>2</v>
      </c>
      <c r="MB18" s="81">
        <v>0</v>
      </c>
      <c r="MC18" s="81">
        <v>0</v>
      </c>
      <c r="MD18" s="81">
        <v>0</v>
      </c>
      <c r="ME18" s="81">
        <v>0</v>
      </c>
      <c r="MF18" s="81">
        <v>0</v>
      </c>
      <c r="MG18" s="81">
        <v>0</v>
      </c>
      <c r="MH18" s="81">
        <v>0</v>
      </c>
      <c r="MI18" s="81">
        <v>0</v>
      </c>
      <c r="MJ18" s="81">
        <v>0</v>
      </c>
      <c r="MK18" s="81">
        <v>0</v>
      </c>
      <c r="ML18" s="81">
        <v>0</v>
      </c>
      <c r="MM18" s="81">
        <v>0</v>
      </c>
      <c r="MN18" s="81">
        <v>0</v>
      </c>
      <c r="MO18" s="81">
        <v>1</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6</v>
      </c>
      <c r="NG18" s="81">
        <v>1</v>
      </c>
      <c r="NH18" s="81">
        <v>1</v>
      </c>
      <c r="NI18" s="81">
        <v>0</v>
      </c>
      <c r="NJ18" s="81">
        <v>0</v>
      </c>
      <c r="NK18" s="81">
        <v>2</v>
      </c>
      <c r="NL18" s="81">
        <v>0</v>
      </c>
      <c r="NM18" s="81">
        <v>4</v>
      </c>
      <c r="NN18" s="81">
        <v>0</v>
      </c>
      <c r="NO18" s="81">
        <v>1</v>
      </c>
      <c r="NP18" s="81">
        <v>0</v>
      </c>
      <c r="NQ18" s="81">
        <v>0</v>
      </c>
      <c r="NR18" s="81">
        <v>0</v>
      </c>
      <c r="NS18" s="81">
        <v>1</v>
      </c>
      <c r="NT18" s="81">
        <v>0</v>
      </c>
      <c r="NU18" s="81">
        <v>0</v>
      </c>
      <c r="NV18" s="81">
        <v>0</v>
      </c>
      <c r="NW18" s="81">
        <v>2</v>
      </c>
      <c r="NX18" s="81">
        <v>1</v>
      </c>
      <c r="NY18" s="81">
        <v>2</v>
      </c>
      <c r="NZ18" s="81">
        <v>0</v>
      </c>
      <c r="OA18" s="81">
        <v>0</v>
      </c>
      <c r="OB18" s="81">
        <v>0</v>
      </c>
      <c r="OC18" s="81">
        <v>0</v>
      </c>
      <c r="OD18" s="81">
        <v>0</v>
      </c>
      <c r="OE18" s="81">
        <v>0</v>
      </c>
      <c r="OF18" s="81">
        <v>0</v>
      </c>
      <c r="OG18" s="81">
        <v>1</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2</v>
      </c>
      <c r="PB18" s="81">
        <v>0</v>
      </c>
      <c r="PC18" s="81">
        <v>0</v>
      </c>
      <c r="PD18" s="81">
        <v>0</v>
      </c>
      <c r="PE18" s="81">
        <v>0</v>
      </c>
      <c r="PF18" s="81">
        <v>0</v>
      </c>
      <c r="PG18" s="81">
        <v>0</v>
      </c>
      <c r="PH18" s="81">
        <v>0</v>
      </c>
      <c r="PI18" s="81">
        <v>0</v>
      </c>
      <c r="PJ18" s="81">
        <v>0</v>
      </c>
      <c r="PK18" s="81">
        <v>0</v>
      </c>
      <c r="PL18" s="81">
        <v>0</v>
      </c>
      <c r="PM18" s="81">
        <v>0</v>
      </c>
      <c r="PN18" s="81">
        <v>1</v>
      </c>
      <c r="PO18" s="81">
        <v>0</v>
      </c>
      <c r="PP18" s="81">
        <v>0</v>
      </c>
      <c r="PQ18" s="81">
        <v>0</v>
      </c>
      <c r="PR18" s="81">
        <v>0</v>
      </c>
      <c r="PS18" s="81">
        <v>0</v>
      </c>
      <c r="PT18" s="81">
        <v>0</v>
      </c>
      <c r="PU18" s="81">
        <v>0</v>
      </c>
      <c r="PV18" s="81">
        <v>0</v>
      </c>
      <c r="PW18" s="81">
        <v>0</v>
      </c>
      <c r="PX18" s="81">
        <v>0</v>
      </c>
      <c r="PY18" s="81">
        <v>0</v>
      </c>
      <c r="PZ18" s="81">
        <v>0</v>
      </c>
      <c r="QA18" s="81">
        <v>0</v>
      </c>
      <c r="QB18" s="81">
        <v>2</v>
      </c>
      <c r="QC18" s="81">
        <v>0</v>
      </c>
      <c r="QD18" s="81">
        <v>0</v>
      </c>
      <c r="QE18" s="81">
        <v>0</v>
      </c>
      <c r="QF18" s="81">
        <v>0</v>
      </c>
      <c r="QG18" s="81">
        <v>0</v>
      </c>
      <c r="QH18" s="81">
        <v>0</v>
      </c>
      <c r="QI18" s="81">
        <v>0</v>
      </c>
      <c r="QJ18" s="81">
        <v>0</v>
      </c>
      <c r="QK18" s="81">
        <v>0</v>
      </c>
      <c r="QL18" s="81">
        <v>0</v>
      </c>
      <c r="QM18" s="81">
        <v>0</v>
      </c>
      <c r="QN18" s="81">
        <v>0</v>
      </c>
      <c r="QO18" s="81">
        <v>0</v>
      </c>
      <c r="QP18" s="81">
        <v>1</v>
      </c>
      <c r="QQ18" s="81">
        <v>0</v>
      </c>
      <c r="QR18" s="81">
        <v>0</v>
      </c>
      <c r="QS18" s="81">
        <v>0</v>
      </c>
      <c r="QT18" s="81">
        <v>0</v>
      </c>
      <c r="QU18" s="81">
        <v>0</v>
      </c>
      <c r="QV18" s="81">
        <v>0</v>
      </c>
      <c r="QW18" s="81">
        <v>0</v>
      </c>
      <c r="QX18" s="81">
        <v>21</v>
      </c>
      <c r="QY18" s="81">
        <v>1</v>
      </c>
      <c r="QZ18" s="81">
        <v>0</v>
      </c>
      <c r="RA18" s="81">
        <v>0</v>
      </c>
      <c r="RB18" s="81">
        <v>2</v>
      </c>
      <c r="RC18" s="81">
        <v>0</v>
      </c>
      <c r="RD18" s="81">
        <v>1</v>
      </c>
      <c r="RE18" s="81">
        <v>0</v>
      </c>
      <c r="RF18" s="81">
        <v>0</v>
      </c>
      <c r="RG18" s="81">
        <v>0</v>
      </c>
      <c r="RH18" s="81">
        <v>0</v>
      </c>
      <c r="RI18" s="81">
        <v>2</v>
      </c>
      <c r="RJ18" s="81">
        <v>0</v>
      </c>
      <c r="RK18" s="81">
        <v>0</v>
      </c>
      <c r="RL18" s="81">
        <v>1</v>
      </c>
      <c r="RM18" s="81">
        <v>0</v>
      </c>
      <c r="RN18" s="81">
        <v>0</v>
      </c>
      <c r="RO18" s="81">
        <v>0</v>
      </c>
      <c r="RP18" s="81">
        <v>0</v>
      </c>
      <c r="RQ18" s="81">
        <v>0</v>
      </c>
      <c r="RR18" s="81">
        <v>0</v>
      </c>
      <c r="RS18" s="81">
        <v>21</v>
      </c>
      <c r="RT18" s="81">
        <v>1</v>
      </c>
      <c r="RU18" s="81">
        <v>0</v>
      </c>
      <c r="RV18" s="81">
        <v>0</v>
      </c>
      <c r="RW18" s="81">
        <v>2</v>
      </c>
      <c r="RX18" s="81">
        <v>0</v>
      </c>
      <c r="RY18" s="81">
        <v>1</v>
      </c>
      <c r="RZ18" s="81">
        <v>0</v>
      </c>
      <c r="SA18" s="81">
        <v>0</v>
      </c>
      <c r="SB18" s="81">
        <v>0</v>
      </c>
      <c r="SC18" s="81">
        <v>0</v>
      </c>
      <c r="SD18" s="81">
        <v>2</v>
      </c>
      <c r="SE18" s="81">
        <v>0</v>
      </c>
      <c r="SF18" s="81">
        <v>0</v>
      </c>
      <c r="SG18" s="81">
        <v>1</v>
      </c>
      <c r="SH18" s="81">
        <v>0</v>
      </c>
    </row>
    <row r="19" spans="1:502">
      <c r="A19" s="18" t="s">
        <v>2077</v>
      </c>
      <c r="B19" s="80">
        <v>11</v>
      </c>
      <c r="C19" s="80">
        <v>11</v>
      </c>
      <c r="D19" s="80">
        <v>1</v>
      </c>
      <c r="E19" s="80">
        <v>2014</v>
      </c>
      <c r="F19" s="80" t="s">
        <v>90</v>
      </c>
      <c r="G19" s="182" t="s">
        <v>2066</v>
      </c>
      <c r="H19" s="80" t="s">
        <v>2067</v>
      </c>
      <c r="I19" s="173"/>
      <c r="J19" s="83">
        <v>0</v>
      </c>
      <c r="K19" s="83">
        <v>0</v>
      </c>
      <c r="L19" s="83">
        <v>0</v>
      </c>
      <c r="M19" s="83">
        <v>0</v>
      </c>
      <c r="N19" s="83">
        <v>0</v>
      </c>
      <c r="O19" s="83">
        <v>0</v>
      </c>
      <c r="P19" s="83">
        <v>0</v>
      </c>
      <c r="Q19" s="83">
        <v>0</v>
      </c>
      <c r="R19" s="83">
        <v>82.822000000000003</v>
      </c>
      <c r="S19" s="83">
        <v>6.16</v>
      </c>
      <c r="T19" s="83">
        <v>2.6539999999999999</v>
      </c>
      <c r="U19" s="83">
        <v>0</v>
      </c>
      <c r="V19" s="83">
        <v>0</v>
      </c>
      <c r="W19" s="83">
        <v>11.151999999999999</v>
      </c>
      <c r="X19" s="83">
        <v>0</v>
      </c>
      <c r="Y19" s="83">
        <v>18.143000000000001</v>
      </c>
      <c r="Z19" s="83">
        <v>0</v>
      </c>
      <c r="AA19" s="83">
        <v>11.093</v>
      </c>
      <c r="AB19" s="83">
        <v>0</v>
      </c>
      <c r="AC19" s="83">
        <v>0</v>
      </c>
      <c r="AD19" s="83">
        <v>0</v>
      </c>
      <c r="AE19" s="83">
        <v>83.456999999999994</v>
      </c>
      <c r="AF19" s="83">
        <v>0</v>
      </c>
      <c r="AG19" s="83">
        <v>0</v>
      </c>
      <c r="AH19" s="83">
        <v>0</v>
      </c>
      <c r="AI19" s="83">
        <v>9.4540000000000006</v>
      </c>
      <c r="AJ19" s="83">
        <v>1.5249999999999999</v>
      </c>
      <c r="AK19" s="83">
        <v>48.018999999999998</v>
      </c>
      <c r="AL19" s="83">
        <v>0</v>
      </c>
      <c r="AM19" s="83">
        <v>0</v>
      </c>
      <c r="AN19" s="83">
        <v>0</v>
      </c>
      <c r="AO19" s="83">
        <v>0</v>
      </c>
      <c r="AP19" s="83">
        <v>0</v>
      </c>
      <c r="AQ19" s="83">
        <v>0</v>
      </c>
      <c r="AR19" s="83">
        <v>0</v>
      </c>
      <c r="AS19" s="83">
        <v>3.2320000000000002</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7.899</v>
      </c>
      <c r="BN19" s="83">
        <v>0</v>
      </c>
      <c r="BO19" s="83">
        <v>0</v>
      </c>
      <c r="BP19" s="83">
        <v>0</v>
      </c>
      <c r="BQ19" s="83">
        <v>0</v>
      </c>
      <c r="BR19" s="83">
        <v>0</v>
      </c>
      <c r="BS19" s="83">
        <v>0</v>
      </c>
      <c r="BT19" s="83">
        <v>0</v>
      </c>
      <c r="BU19" s="83">
        <v>0</v>
      </c>
      <c r="BV19" s="83">
        <v>0</v>
      </c>
      <c r="BW19" s="83">
        <v>0</v>
      </c>
      <c r="BX19" s="83">
        <v>0</v>
      </c>
      <c r="BY19" s="83">
        <v>0</v>
      </c>
      <c r="BZ19" s="83">
        <v>4.9370000000000003</v>
      </c>
      <c r="CA19" s="83">
        <v>0</v>
      </c>
      <c r="CB19" s="83">
        <v>0</v>
      </c>
      <c r="CC19" s="83">
        <v>0</v>
      </c>
      <c r="CD19" s="83">
        <v>0</v>
      </c>
      <c r="CE19" s="83">
        <v>0</v>
      </c>
      <c r="CF19" s="83">
        <v>0</v>
      </c>
      <c r="CG19" s="83">
        <v>0</v>
      </c>
      <c r="CH19" s="83">
        <v>0</v>
      </c>
      <c r="CI19" s="83">
        <v>0</v>
      </c>
      <c r="CJ19" s="83">
        <v>0</v>
      </c>
      <c r="CK19" s="83">
        <v>0</v>
      </c>
      <c r="CL19" s="83">
        <v>0</v>
      </c>
      <c r="CM19" s="83">
        <v>0</v>
      </c>
      <c r="CN19" s="83">
        <v>8.2349999999999994</v>
      </c>
      <c r="CO19" s="83">
        <v>0</v>
      </c>
      <c r="CP19" s="83">
        <v>0</v>
      </c>
      <c r="CQ19" s="83">
        <v>0</v>
      </c>
      <c r="CR19" s="83">
        <v>0</v>
      </c>
      <c r="CS19" s="83">
        <v>0</v>
      </c>
      <c r="CT19" s="83">
        <v>0</v>
      </c>
      <c r="CU19" s="83">
        <v>0</v>
      </c>
      <c r="CV19" s="83">
        <v>0</v>
      </c>
      <c r="CW19" s="83">
        <v>0</v>
      </c>
      <c r="CX19" s="83">
        <v>0</v>
      </c>
      <c r="CY19" s="83">
        <v>0</v>
      </c>
      <c r="CZ19" s="83">
        <v>0</v>
      </c>
      <c r="DA19" s="83">
        <v>0</v>
      </c>
      <c r="DB19" s="83">
        <v>5.1989999999999998</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82.822000000000003</v>
      </c>
      <c r="DT19" s="83">
        <v>6.16</v>
      </c>
      <c r="DU19" s="83">
        <v>2.6539999999999999</v>
      </c>
      <c r="DV19" s="83">
        <v>0</v>
      </c>
      <c r="DW19" s="83">
        <v>0</v>
      </c>
      <c r="DX19" s="83">
        <v>11.151999999999999</v>
      </c>
      <c r="DY19" s="83">
        <v>0</v>
      </c>
      <c r="DZ19" s="83">
        <v>18.143000000000001</v>
      </c>
      <c r="EA19" s="83">
        <v>0</v>
      </c>
      <c r="EB19" s="83">
        <v>11.093</v>
      </c>
      <c r="EC19" s="83">
        <v>0</v>
      </c>
      <c r="ED19" s="83">
        <v>0</v>
      </c>
      <c r="EE19" s="83">
        <v>0</v>
      </c>
      <c r="EF19" s="83">
        <v>83.456999999999994</v>
      </c>
      <c r="EG19" s="83">
        <v>0</v>
      </c>
      <c r="EH19" s="83">
        <v>0</v>
      </c>
      <c r="EI19" s="83">
        <v>0</v>
      </c>
      <c r="EJ19" s="83">
        <v>9.4540000000000006</v>
      </c>
      <c r="EK19" s="83">
        <v>1.5249999999999999</v>
      </c>
      <c r="EL19" s="83">
        <v>48.018999999999998</v>
      </c>
      <c r="EM19" s="83">
        <v>0</v>
      </c>
      <c r="EN19" s="83">
        <v>0</v>
      </c>
      <c r="EO19" s="83">
        <v>0</v>
      </c>
      <c r="EP19" s="83">
        <v>0</v>
      </c>
      <c r="EQ19" s="83">
        <v>0</v>
      </c>
      <c r="ER19" s="83">
        <v>0</v>
      </c>
      <c r="ES19" s="83">
        <v>0</v>
      </c>
      <c r="ET19" s="83">
        <v>3.2320000000000002</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7.899</v>
      </c>
      <c r="FO19" s="83">
        <v>0</v>
      </c>
      <c r="FP19" s="83">
        <v>0</v>
      </c>
      <c r="FQ19" s="83">
        <v>0</v>
      </c>
      <c r="FR19" s="83">
        <v>0</v>
      </c>
      <c r="FS19" s="83">
        <v>0</v>
      </c>
      <c r="FT19" s="83">
        <v>0</v>
      </c>
      <c r="FU19" s="83">
        <v>0</v>
      </c>
      <c r="FV19" s="83">
        <v>0</v>
      </c>
      <c r="FW19" s="83">
        <v>0</v>
      </c>
      <c r="FX19" s="83">
        <v>0</v>
      </c>
      <c r="FY19" s="83">
        <v>0</v>
      </c>
      <c r="FZ19" s="83">
        <v>0</v>
      </c>
      <c r="GA19" s="83">
        <v>4.9370000000000003</v>
      </c>
      <c r="GB19" s="83">
        <v>0</v>
      </c>
      <c r="GC19" s="83">
        <v>0</v>
      </c>
      <c r="GD19" s="83">
        <v>0</v>
      </c>
      <c r="GE19" s="83">
        <v>0</v>
      </c>
      <c r="GF19" s="83">
        <v>0</v>
      </c>
      <c r="GG19" s="83">
        <v>0</v>
      </c>
      <c r="GH19" s="83">
        <v>0</v>
      </c>
      <c r="GI19" s="83">
        <v>0</v>
      </c>
      <c r="GJ19" s="83">
        <v>0</v>
      </c>
      <c r="GK19" s="83">
        <v>0</v>
      </c>
      <c r="GL19" s="83">
        <v>0</v>
      </c>
      <c r="GM19" s="83">
        <v>0</v>
      </c>
      <c r="GN19" s="83">
        <v>0</v>
      </c>
      <c r="GO19" s="83">
        <v>8.2349999999999994</v>
      </c>
      <c r="GP19" s="83">
        <v>0</v>
      </c>
      <c r="GQ19" s="83">
        <v>0</v>
      </c>
      <c r="GR19" s="83">
        <v>0</v>
      </c>
      <c r="GS19" s="83">
        <v>0</v>
      </c>
      <c r="GT19" s="83">
        <v>0</v>
      </c>
      <c r="GU19" s="83">
        <v>0</v>
      </c>
      <c r="GV19" s="83">
        <v>0</v>
      </c>
      <c r="GW19" s="83">
        <v>0</v>
      </c>
      <c r="GX19" s="83">
        <v>0</v>
      </c>
      <c r="GY19" s="83">
        <v>0</v>
      </c>
      <c r="GZ19" s="83">
        <v>0</v>
      </c>
      <c r="HA19" s="83">
        <v>0</v>
      </c>
      <c r="HB19" s="83">
        <v>0</v>
      </c>
      <c r="HC19" s="83">
        <v>5.1989999999999998</v>
      </c>
      <c r="HD19" s="83">
        <v>0</v>
      </c>
      <c r="HE19" s="83">
        <v>0</v>
      </c>
      <c r="HF19" s="83">
        <v>0</v>
      </c>
      <c r="HG19" s="83">
        <v>0</v>
      </c>
      <c r="HH19" s="83">
        <v>0</v>
      </c>
      <c r="HI19" s="83">
        <v>0</v>
      </c>
      <c r="HJ19" s="83">
        <v>0</v>
      </c>
      <c r="HK19" s="83">
        <v>274.47899999999998</v>
      </c>
      <c r="HL19" s="83">
        <v>3.2320000000000002</v>
      </c>
      <c r="HM19" s="83">
        <v>0</v>
      </c>
      <c r="HN19" s="83">
        <v>0</v>
      </c>
      <c r="HO19" s="83">
        <v>7.899</v>
      </c>
      <c r="HP19" s="83">
        <v>0</v>
      </c>
      <c r="HQ19" s="83">
        <v>4.9370000000000003</v>
      </c>
      <c r="HR19" s="83">
        <v>0</v>
      </c>
      <c r="HS19" s="83">
        <v>0</v>
      </c>
      <c r="HT19" s="83">
        <v>0</v>
      </c>
      <c r="HU19" s="83">
        <v>0</v>
      </c>
      <c r="HV19" s="83">
        <v>8.2349999999999994</v>
      </c>
      <c r="HW19" s="83">
        <v>0</v>
      </c>
      <c r="HX19" s="83">
        <v>0</v>
      </c>
      <c r="HY19" s="83">
        <v>5.1989999999999998</v>
      </c>
      <c r="HZ19" s="83">
        <v>0</v>
      </c>
      <c r="IA19" s="83">
        <v>0</v>
      </c>
      <c r="IB19" s="83">
        <v>0</v>
      </c>
      <c r="IC19" s="83">
        <v>0</v>
      </c>
      <c r="ID19" s="83">
        <v>0</v>
      </c>
      <c r="IE19" s="83">
        <v>0</v>
      </c>
      <c r="IF19" s="83">
        <v>274.47899999999998</v>
      </c>
      <c r="IG19" s="83">
        <v>3.2320000000000002</v>
      </c>
      <c r="IH19" s="83">
        <v>0</v>
      </c>
      <c r="II19" s="83">
        <v>0</v>
      </c>
      <c r="IJ19" s="83">
        <v>7.899</v>
      </c>
      <c r="IK19" s="83">
        <v>0</v>
      </c>
      <c r="IL19" s="83">
        <v>4.9370000000000003</v>
      </c>
      <c r="IM19" s="83">
        <v>0</v>
      </c>
      <c r="IN19" s="83">
        <v>0</v>
      </c>
      <c r="IO19" s="83">
        <v>0</v>
      </c>
      <c r="IP19" s="83">
        <v>0</v>
      </c>
      <c r="IQ19" s="83">
        <v>8.2349999999999994</v>
      </c>
      <c r="IR19" s="83">
        <v>0</v>
      </c>
      <c r="IS19" s="83">
        <v>0</v>
      </c>
      <c r="IT19" s="83">
        <v>5.1989999999999998</v>
      </c>
      <c r="IU19" s="83">
        <v>0</v>
      </c>
      <c r="IV19" s="84">
        <v>0</v>
      </c>
      <c r="IW19" s="81">
        <v>0</v>
      </c>
      <c r="IX19" s="81">
        <v>0</v>
      </c>
      <c r="IY19" s="81">
        <v>0</v>
      </c>
      <c r="IZ19" s="81">
        <v>0</v>
      </c>
      <c r="JA19" s="81">
        <v>0</v>
      </c>
      <c r="JB19" s="81">
        <v>0</v>
      </c>
      <c r="JC19" s="81">
        <v>0</v>
      </c>
      <c r="JD19" s="81">
        <v>0</v>
      </c>
      <c r="JE19" s="81">
        <v>5</v>
      </c>
      <c r="JF19" s="81">
        <v>1</v>
      </c>
      <c r="JG19" s="81">
        <v>1</v>
      </c>
      <c r="JH19" s="81">
        <v>0</v>
      </c>
      <c r="JI19" s="81">
        <v>0</v>
      </c>
      <c r="JJ19" s="81">
        <v>2</v>
      </c>
      <c r="JK19" s="81">
        <v>0</v>
      </c>
      <c r="JL19" s="81">
        <v>4</v>
      </c>
      <c r="JM19" s="81">
        <v>0</v>
      </c>
      <c r="JN19" s="81">
        <v>1</v>
      </c>
      <c r="JO19" s="81">
        <v>0</v>
      </c>
      <c r="JP19" s="81">
        <v>0</v>
      </c>
      <c r="JQ19" s="81">
        <v>0</v>
      </c>
      <c r="JR19" s="81">
        <v>1</v>
      </c>
      <c r="JS19" s="81">
        <v>0</v>
      </c>
      <c r="JT19" s="81">
        <v>0</v>
      </c>
      <c r="JU19" s="81">
        <v>0</v>
      </c>
      <c r="JV19" s="81">
        <v>2</v>
      </c>
      <c r="JW19" s="81">
        <v>1</v>
      </c>
      <c r="JX19" s="81">
        <v>2</v>
      </c>
      <c r="JY19" s="81">
        <v>0</v>
      </c>
      <c r="JZ19" s="81">
        <v>0</v>
      </c>
      <c r="KA19" s="81">
        <v>0</v>
      </c>
      <c r="KB19" s="81">
        <v>0</v>
      </c>
      <c r="KC19" s="81">
        <v>0</v>
      </c>
      <c r="KD19" s="81">
        <v>0</v>
      </c>
      <c r="KE19" s="81">
        <v>0</v>
      </c>
      <c r="KF19" s="81">
        <v>1</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2</v>
      </c>
      <c r="LA19" s="81">
        <v>0</v>
      </c>
      <c r="LB19" s="81">
        <v>0</v>
      </c>
      <c r="LC19" s="81">
        <v>0</v>
      </c>
      <c r="LD19" s="81">
        <v>0</v>
      </c>
      <c r="LE19" s="81">
        <v>0</v>
      </c>
      <c r="LF19" s="81">
        <v>0</v>
      </c>
      <c r="LG19" s="81">
        <v>0</v>
      </c>
      <c r="LH19" s="81">
        <v>0</v>
      </c>
      <c r="LI19" s="81">
        <v>0</v>
      </c>
      <c r="LJ19" s="81">
        <v>0</v>
      </c>
      <c r="LK19" s="81">
        <v>0</v>
      </c>
      <c r="LL19" s="81">
        <v>0</v>
      </c>
      <c r="LM19" s="81">
        <v>1</v>
      </c>
      <c r="LN19" s="81">
        <v>0</v>
      </c>
      <c r="LO19" s="81">
        <v>0</v>
      </c>
      <c r="LP19" s="81">
        <v>0</v>
      </c>
      <c r="LQ19" s="81">
        <v>0</v>
      </c>
      <c r="LR19" s="81">
        <v>0</v>
      </c>
      <c r="LS19" s="81">
        <v>0</v>
      </c>
      <c r="LT19" s="81">
        <v>0</v>
      </c>
      <c r="LU19" s="81">
        <v>0</v>
      </c>
      <c r="LV19" s="81">
        <v>0</v>
      </c>
      <c r="LW19" s="81">
        <v>0</v>
      </c>
      <c r="LX19" s="81">
        <v>0</v>
      </c>
      <c r="LY19" s="81">
        <v>0</v>
      </c>
      <c r="LZ19" s="81">
        <v>0</v>
      </c>
      <c r="MA19" s="81">
        <v>2</v>
      </c>
      <c r="MB19" s="81">
        <v>0</v>
      </c>
      <c r="MC19" s="81">
        <v>0</v>
      </c>
      <c r="MD19" s="81">
        <v>0</v>
      </c>
      <c r="ME19" s="81">
        <v>0</v>
      </c>
      <c r="MF19" s="81">
        <v>0</v>
      </c>
      <c r="MG19" s="81">
        <v>0</v>
      </c>
      <c r="MH19" s="81">
        <v>0</v>
      </c>
      <c r="MI19" s="81">
        <v>0</v>
      </c>
      <c r="MJ19" s="81">
        <v>0</v>
      </c>
      <c r="MK19" s="81">
        <v>0</v>
      </c>
      <c r="ML19" s="81">
        <v>0</v>
      </c>
      <c r="MM19" s="81">
        <v>0</v>
      </c>
      <c r="MN19" s="81">
        <v>0</v>
      </c>
      <c r="MO19" s="81">
        <v>1</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5</v>
      </c>
      <c r="NG19" s="81">
        <v>1</v>
      </c>
      <c r="NH19" s="81">
        <v>1</v>
      </c>
      <c r="NI19" s="81">
        <v>0</v>
      </c>
      <c r="NJ19" s="81">
        <v>0</v>
      </c>
      <c r="NK19" s="81">
        <v>2</v>
      </c>
      <c r="NL19" s="81">
        <v>0</v>
      </c>
      <c r="NM19" s="81">
        <v>4</v>
      </c>
      <c r="NN19" s="81">
        <v>0</v>
      </c>
      <c r="NO19" s="81">
        <v>1</v>
      </c>
      <c r="NP19" s="81">
        <v>0</v>
      </c>
      <c r="NQ19" s="81">
        <v>0</v>
      </c>
      <c r="NR19" s="81">
        <v>0</v>
      </c>
      <c r="NS19" s="81">
        <v>1</v>
      </c>
      <c r="NT19" s="81">
        <v>0</v>
      </c>
      <c r="NU19" s="81">
        <v>0</v>
      </c>
      <c r="NV19" s="81">
        <v>0</v>
      </c>
      <c r="NW19" s="81">
        <v>2</v>
      </c>
      <c r="NX19" s="81">
        <v>1</v>
      </c>
      <c r="NY19" s="81">
        <v>2</v>
      </c>
      <c r="NZ19" s="81">
        <v>0</v>
      </c>
      <c r="OA19" s="81">
        <v>0</v>
      </c>
      <c r="OB19" s="81">
        <v>0</v>
      </c>
      <c r="OC19" s="81">
        <v>0</v>
      </c>
      <c r="OD19" s="81">
        <v>0</v>
      </c>
      <c r="OE19" s="81">
        <v>0</v>
      </c>
      <c r="OF19" s="81">
        <v>0</v>
      </c>
      <c r="OG19" s="81">
        <v>1</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2</v>
      </c>
      <c r="PB19" s="81">
        <v>0</v>
      </c>
      <c r="PC19" s="81">
        <v>0</v>
      </c>
      <c r="PD19" s="81">
        <v>0</v>
      </c>
      <c r="PE19" s="81">
        <v>0</v>
      </c>
      <c r="PF19" s="81">
        <v>0</v>
      </c>
      <c r="PG19" s="81">
        <v>0</v>
      </c>
      <c r="PH19" s="81">
        <v>0</v>
      </c>
      <c r="PI19" s="81">
        <v>0</v>
      </c>
      <c r="PJ19" s="81">
        <v>0</v>
      </c>
      <c r="PK19" s="81">
        <v>0</v>
      </c>
      <c r="PL19" s="81">
        <v>0</v>
      </c>
      <c r="PM19" s="81">
        <v>0</v>
      </c>
      <c r="PN19" s="81">
        <v>1</v>
      </c>
      <c r="PO19" s="81">
        <v>0</v>
      </c>
      <c r="PP19" s="81">
        <v>0</v>
      </c>
      <c r="PQ19" s="81">
        <v>0</v>
      </c>
      <c r="PR19" s="81">
        <v>0</v>
      </c>
      <c r="PS19" s="81">
        <v>0</v>
      </c>
      <c r="PT19" s="81">
        <v>0</v>
      </c>
      <c r="PU19" s="81">
        <v>0</v>
      </c>
      <c r="PV19" s="81">
        <v>0</v>
      </c>
      <c r="PW19" s="81">
        <v>0</v>
      </c>
      <c r="PX19" s="81">
        <v>0</v>
      </c>
      <c r="PY19" s="81">
        <v>0</v>
      </c>
      <c r="PZ19" s="81">
        <v>0</v>
      </c>
      <c r="QA19" s="81">
        <v>0</v>
      </c>
      <c r="QB19" s="81">
        <v>2</v>
      </c>
      <c r="QC19" s="81">
        <v>0</v>
      </c>
      <c r="QD19" s="81">
        <v>0</v>
      </c>
      <c r="QE19" s="81">
        <v>0</v>
      </c>
      <c r="QF19" s="81">
        <v>0</v>
      </c>
      <c r="QG19" s="81">
        <v>0</v>
      </c>
      <c r="QH19" s="81">
        <v>0</v>
      </c>
      <c r="QI19" s="81">
        <v>0</v>
      </c>
      <c r="QJ19" s="81">
        <v>0</v>
      </c>
      <c r="QK19" s="81">
        <v>0</v>
      </c>
      <c r="QL19" s="81">
        <v>0</v>
      </c>
      <c r="QM19" s="81">
        <v>0</v>
      </c>
      <c r="QN19" s="81">
        <v>0</v>
      </c>
      <c r="QO19" s="81">
        <v>0</v>
      </c>
      <c r="QP19" s="81">
        <v>1</v>
      </c>
      <c r="QQ19" s="81">
        <v>0</v>
      </c>
      <c r="QR19" s="81">
        <v>0</v>
      </c>
      <c r="QS19" s="81">
        <v>0</v>
      </c>
      <c r="QT19" s="81">
        <v>0</v>
      </c>
      <c r="QU19" s="81">
        <v>0</v>
      </c>
      <c r="QV19" s="81">
        <v>0</v>
      </c>
      <c r="QW19" s="81">
        <v>0</v>
      </c>
      <c r="QX19" s="81">
        <v>20</v>
      </c>
      <c r="QY19" s="81">
        <v>1</v>
      </c>
      <c r="QZ19" s="81">
        <v>0</v>
      </c>
      <c r="RA19" s="81">
        <v>0</v>
      </c>
      <c r="RB19" s="81">
        <v>2</v>
      </c>
      <c r="RC19" s="81">
        <v>0</v>
      </c>
      <c r="RD19" s="81">
        <v>1</v>
      </c>
      <c r="RE19" s="81">
        <v>0</v>
      </c>
      <c r="RF19" s="81">
        <v>0</v>
      </c>
      <c r="RG19" s="81">
        <v>0</v>
      </c>
      <c r="RH19" s="81">
        <v>0</v>
      </c>
      <c r="RI19" s="81">
        <v>2</v>
      </c>
      <c r="RJ19" s="81">
        <v>0</v>
      </c>
      <c r="RK19" s="81">
        <v>0</v>
      </c>
      <c r="RL19" s="81">
        <v>1</v>
      </c>
      <c r="RM19" s="81">
        <v>0</v>
      </c>
      <c r="RN19" s="81">
        <v>0</v>
      </c>
      <c r="RO19" s="81">
        <v>0</v>
      </c>
      <c r="RP19" s="81">
        <v>0</v>
      </c>
      <c r="RQ19" s="81">
        <v>0</v>
      </c>
      <c r="RR19" s="81">
        <v>0</v>
      </c>
      <c r="RS19" s="81">
        <v>20</v>
      </c>
      <c r="RT19" s="81">
        <v>1</v>
      </c>
      <c r="RU19" s="81">
        <v>0</v>
      </c>
      <c r="RV19" s="81">
        <v>0</v>
      </c>
      <c r="RW19" s="81">
        <v>2</v>
      </c>
      <c r="RX19" s="81">
        <v>0</v>
      </c>
      <c r="RY19" s="81">
        <v>1</v>
      </c>
      <c r="RZ19" s="81">
        <v>0</v>
      </c>
      <c r="SA19" s="81">
        <v>0</v>
      </c>
      <c r="SB19" s="81">
        <v>0</v>
      </c>
      <c r="SC19" s="81">
        <v>0</v>
      </c>
      <c r="SD19" s="81">
        <v>2</v>
      </c>
      <c r="SE19" s="81">
        <v>0</v>
      </c>
      <c r="SF19" s="81">
        <v>0</v>
      </c>
      <c r="SG19" s="81">
        <v>1</v>
      </c>
      <c r="SH19" s="81">
        <v>0</v>
      </c>
    </row>
    <row r="20" spans="1:502">
      <c r="A20" s="18" t="s">
        <v>2078</v>
      </c>
      <c r="B20" s="80">
        <v>12</v>
      </c>
      <c r="C20" s="80">
        <v>12</v>
      </c>
      <c r="D20" s="80">
        <v>1</v>
      </c>
      <c r="E20" s="80">
        <v>2015</v>
      </c>
      <c r="F20" s="80" t="s">
        <v>91</v>
      </c>
      <c r="G20" s="182" t="s">
        <v>2066</v>
      </c>
      <c r="H20" s="80" t="s">
        <v>2067</v>
      </c>
      <c r="I20" s="173"/>
      <c r="J20" s="83">
        <v>0</v>
      </c>
      <c r="K20" s="83">
        <v>0</v>
      </c>
      <c r="L20" s="83">
        <v>0</v>
      </c>
      <c r="M20" s="83">
        <v>0</v>
      </c>
      <c r="N20" s="83">
        <v>0</v>
      </c>
      <c r="O20" s="83">
        <v>0</v>
      </c>
      <c r="P20" s="83">
        <v>0</v>
      </c>
      <c r="Q20" s="83">
        <v>0</v>
      </c>
      <c r="R20" s="83">
        <v>80.691000000000003</v>
      </c>
      <c r="S20" s="83">
        <v>6.0110000000000001</v>
      </c>
      <c r="T20" s="83">
        <v>0</v>
      </c>
      <c r="U20" s="83">
        <v>0</v>
      </c>
      <c r="V20" s="83">
        <v>0</v>
      </c>
      <c r="W20" s="83">
        <v>11.089</v>
      </c>
      <c r="X20" s="83">
        <v>0</v>
      </c>
      <c r="Y20" s="83">
        <v>17.116</v>
      </c>
      <c r="Z20" s="83">
        <v>0</v>
      </c>
      <c r="AA20" s="83">
        <v>10.407</v>
      </c>
      <c r="AB20" s="83">
        <v>0</v>
      </c>
      <c r="AC20" s="83">
        <v>0</v>
      </c>
      <c r="AD20" s="83">
        <v>0</v>
      </c>
      <c r="AE20" s="83">
        <v>82.846000000000004</v>
      </c>
      <c r="AF20" s="83">
        <v>0</v>
      </c>
      <c r="AG20" s="83">
        <v>0</v>
      </c>
      <c r="AH20" s="83">
        <v>0</v>
      </c>
      <c r="AI20" s="83">
        <v>9.2799999999999994</v>
      </c>
      <c r="AJ20" s="83">
        <v>0</v>
      </c>
      <c r="AK20" s="83">
        <v>36.136000000000003</v>
      </c>
      <c r="AL20" s="83">
        <v>0</v>
      </c>
      <c r="AM20" s="83">
        <v>0</v>
      </c>
      <c r="AN20" s="83">
        <v>0</v>
      </c>
      <c r="AO20" s="83">
        <v>0</v>
      </c>
      <c r="AP20" s="83">
        <v>0</v>
      </c>
      <c r="AQ20" s="83">
        <v>0</v>
      </c>
      <c r="AR20" s="83">
        <v>0</v>
      </c>
      <c r="AS20" s="83">
        <v>3.2069999999999999</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8.2249999999999996</v>
      </c>
      <c r="BN20" s="83">
        <v>0</v>
      </c>
      <c r="BO20" s="83">
        <v>0</v>
      </c>
      <c r="BP20" s="83">
        <v>0</v>
      </c>
      <c r="BQ20" s="83">
        <v>0</v>
      </c>
      <c r="BR20" s="83">
        <v>0</v>
      </c>
      <c r="BS20" s="83">
        <v>0</v>
      </c>
      <c r="BT20" s="83">
        <v>0</v>
      </c>
      <c r="BU20" s="83">
        <v>0</v>
      </c>
      <c r="BV20" s="83">
        <v>0</v>
      </c>
      <c r="BW20" s="83">
        <v>0</v>
      </c>
      <c r="BX20" s="83">
        <v>0</v>
      </c>
      <c r="BY20" s="83">
        <v>0</v>
      </c>
      <c r="BZ20" s="83">
        <v>4.617</v>
      </c>
      <c r="CA20" s="83">
        <v>0</v>
      </c>
      <c r="CB20" s="83">
        <v>0</v>
      </c>
      <c r="CC20" s="83">
        <v>0</v>
      </c>
      <c r="CD20" s="83">
        <v>0</v>
      </c>
      <c r="CE20" s="83">
        <v>0</v>
      </c>
      <c r="CF20" s="83">
        <v>0</v>
      </c>
      <c r="CG20" s="83">
        <v>0</v>
      </c>
      <c r="CH20" s="83">
        <v>0</v>
      </c>
      <c r="CI20" s="83">
        <v>0</v>
      </c>
      <c r="CJ20" s="83">
        <v>0</v>
      </c>
      <c r="CK20" s="83">
        <v>0</v>
      </c>
      <c r="CL20" s="83">
        <v>0</v>
      </c>
      <c r="CM20" s="83">
        <v>0</v>
      </c>
      <c r="CN20" s="83">
        <v>8.3320000000000007</v>
      </c>
      <c r="CO20" s="83">
        <v>0</v>
      </c>
      <c r="CP20" s="83">
        <v>0</v>
      </c>
      <c r="CQ20" s="83">
        <v>0</v>
      </c>
      <c r="CR20" s="83">
        <v>0</v>
      </c>
      <c r="CS20" s="83">
        <v>0</v>
      </c>
      <c r="CT20" s="83">
        <v>0</v>
      </c>
      <c r="CU20" s="83">
        <v>0</v>
      </c>
      <c r="CV20" s="83">
        <v>0</v>
      </c>
      <c r="CW20" s="83">
        <v>0</v>
      </c>
      <c r="CX20" s="83">
        <v>0</v>
      </c>
      <c r="CY20" s="83">
        <v>0</v>
      </c>
      <c r="CZ20" s="83">
        <v>0</v>
      </c>
      <c r="DA20" s="83">
        <v>0</v>
      </c>
      <c r="DB20" s="83">
        <v>6.3250000000000002</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80.691000000000003</v>
      </c>
      <c r="DT20" s="83">
        <v>6.0110000000000001</v>
      </c>
      <c r="DU20" s="83">
        <v>0</v>
      </c>
      <c r="DV20" s="83">
        <v>0</v>
      </c>
      <c r="DW20" s="83">
        <v>0</v>
      </c>
      <c r="DX20" s="83">
        <v>11.089</v>
      </c>
      <c r="DY20" s="83">
        <v>0</v>
      </c>
      <c r="DZ20" s="83">
        <v>17.116</v>
      </c>
      <c r="EA20" s="83">
        <v>0</v>
      </c>
      <c r="EB20" s="83">
        <v>10.407</v>
      </c>
      <c r="EC20" s="83">
        <v>0</v>
      </c>
      <c r="ED20" s="83">
        <v>0</v>
      </c>
      <c r="EE20" s="83">
        <v>0</v>
      </c>
      <c r="EF20" s="83">
        <v>82.846000000000004</v>
      </c>
      <c r="EG20" s="83">
        <v>0</v>
      </c>
      <c r="EH20" s="83">
        <v>0</v>
      </c>
      <c r="EI20" s="83">
        <v>0</v>
      </c>
      <c r="EJ20" s="83">
        <v>9.2799999999999994</v>
      </c>
      <c r="EK20" s="83">
        <v>0</v>
      </c>
      <c r="EL20" s="83">
        <v>36.136000000000003</v>
      </c>
      <c r="EM20" s="83">
        <v>0</v>
      </c>
      <c r="EN20" s="83">
        <v>0</v>
      </c>
      <c r="EO20" s="83">
        <v>0</v>
      </c>
      <c r="EP20" s="83">
        <v>0</v>
      </c>
      <c r="EQ20" s="83">
        <v>0</v>
      </c>
      <c r="ER20" s="83">
        <v>0</v>
      </c>
      <c r="ES20" s="83">
        <v>0</v>
      </c>
      <c r="ET20" s="83">
        <v>3.2069999999999999</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8.2249999999999996</v>
      </c>
      <c r="FO20" s="83">
        <v>0</v>
      </c>
      <c r="FP20" s="83">
        <v>0</v>
      </c>
      <c r="FQ20" s="83">
        <v>0</v>
      </c>
      <c r="FR20" s="83">
        <v>0</v>
      </c>
      <c r="FS20" s="83">
        <v>0</v>
      </c>
      <c r="FT20" s="83">
        <v>0</v>
      </c>
      <c r="FU20" s="83">
        <v>0</v>
      </c>
      <c r="FV20" s="83">
        <v>0</v>
      </c>
      <c r="FW20" s="83">
        <v>0</v>
      </c>
      <c r="FX20" s="83">
        <v>0</v>
      </c>
      <c r="FY20" s="83">
        <v>0</v>
      </c>
      <c r="FZ20" s="83">
        <v>0</v>
      </c>
      <c r="GA20" s="83">
        <v>4.617</v>
      </c>
      <c r="GB20" s="83">
        <v>0</v>
      </c>
      <c r="GC20" s="83">
        <v>0</v>
      </c>
      <c r="GD20" s="83">
        <v>0</v>
      </c>
      <c r="GE20" s="83">
        <v>0</v>
      </c>
      <c r="GF20" s="83">
        <v>0</v>
      </c>
      <c r="GG20" s="83">
        <v>0</v>
      </c>
      <c r="GH20" s="83">
        <v>0</v>
      </c>
      <c r="GI20" s="83">
        <v>0</v>
      </c>
      <c r="GJ20" s="83">
        <v>0</v>
      </c>
      <c r="GK20" s="83">
        <v>0</v>
      </c>
      <c r="GL20" s="83">
        <v>0</v>
      </c>
      <c r="GM20" s="83">
        <v>0</v>
      </c>
      <c r="GN20" s="83">
        <v>0</v>
      </c>
      <c r="GO20" s="83">
        <v>8.3320000000000007</v>
      </c>
      <c r="GP20" s="83">
        <v>0</v>
      </c>
      <c r="GQ20" s="83">
        <v>0</v>
      </c>
      <c r="GR20" s="83">
        <v>0</v>
      </c>
      <c r="GS20" s="83">
        <v>0</v>
      </c>
      <c r="GT20" s="83">
        <v>0</v>
      </c>
      <c r="GU20" s="83">
        <v>0</v>
      </c>
      <c r="GV20" s="83">
        <v>0</v>
      </c>
      <c r="GW20" s="83">
        <v>0</v>
      </c>
      <c r="GX20" s="83">
        <v>0</v>
      </c>
      <c r="GY20" s="83">
        <v>0</v>
      </c>
      <c r="GZ20" s="83">
        <v>0</v>
      </c>
      <c r="HA20" s="83">
        <v>0</v>
      </c>
      <c r="HB20" s="83">
        <v>0</v>
      </c>
      <c r="HC20" s="83">
        <v>6.3250000000000002</v>
      </c>
      <c r="HD20" s="83">
        <v>0</v>
      </c>
      <c r="HE20" s="83">
        <v>0</v>
      </c>
      <c r="HF20" s="83">
        <v>0</v>
      </c>
      <c r="HG20" s="83">
        <v>0</v>
      </c>
      <c r="HH20" s="83">
        <v>0</v>
      </c>
      <c r="HI20" s="83">
        <v>0</v>
      </c>
      <c r="HJ20" s="83">
        <v>0</v>
      </c>
      <c r="HK20" s="83">
        <v>253.57599999999999</v>
      </c>
      <c r="HL20" s="83">
        <v>3.2069999999999999</v>
      </c>
      <c r="HM20" s="83">
        <v>0</v>
      </c>
      <c r="HN20" s="83">
        <v>0</v>
      </c>
      <c r="HO20" s="83">
        <v>8.2249999999999996</v>
      </c>
      <c r="HP20" s="83">
        <v>0</v>
      </c>
      <c r="HQ20" s="83">
        <v>4.617</v>
      </c>
      <c r="HR20" s="83">
        <v>0</v>
      </c>
      <c r="HS20" s="83">
        <v>0</v>
      </c>
      <c r="HT20" s="83">
        <v>0</v>
      </c>
      <c r="HU20" s="83">
        <v>0</v>
      </c>
      <c r="HV20" s="83">
        <v>8.3320000000000007</v>
      </c>
      <c r="HW20" s="83">
        <v>0</v>
      </c>
      <c r="HX20" s="83">
        <v>0</v>
      </c>
      <c r="HY20" s="83">
        <v>6.3250000000000002</v>
      </c>
      <c r="HZ20" s="83">
        <v>0</v>
      </c>
      <c r="IA20" s="83">
        <v>0</v>
      </c>
      <c r="IB20" s="83">
        <v>0</v>
      </c>
      <c r="IC20" s="83">
        <v>0</v>
      </c>
      <c r="ID20" s="83">
        <v>0</v>
      </c>
      <c r="IE20" s="83">
        <v>0</v>
      </c>
      <c r="IF20" s="83">
        <v>253.57599999999999</v>
      </c>
      <c r="IG20" s="83">
        <v>3.2069999999999999</v>
      </c>
      <c r="IH20" s="83">
        <v>0</v>
      </c>
      <c r="II20" s="83">
        <v>0</v>
      </c>
      <c r="IJ20" s="83">
        <v>8.2249999999999996</v>
      </c>
      <c r="IK20" s="83">
        <v>0</v>
      </c>
      <c r="IL20" s="83">
        <v>4.617</v>
      </c>
      <c r="IM20" s="83">
        <v>0</v>
      </c>
      <c r="IN20" s="83">
        <v>0</v>
      </c>
      <c r="IO20" s="83">
        <v>0</v>
      </c>
      <c r="IP20" s="83">
        <v>0</v>
      </c>
      <c r="IQ20" s="83">
        <v>8.3320000000000007</v>
      </c>
      <c r="IR20" s="83">
        <v>0</v>
      </c>
      <c r="IS20" s="83">
        <v>0</v>
      </c>
      <c r="IT20" s="83">
        <v>6.3250000000000002</v>
      </c>
      <c r="IU20" s="83">
        <v>0</v>
      </c>
      <c r="IV20" s="84">
        <v>0</v>
      </c>
      <c r="IW20" s="81">
        <v>0</v>
      </c>
      <c r="IX20" s="81">
        <v>0</v>
      </c>
      <c r="IY20" s="81">
        <v>0</v>
      </c>
      <c r="IZ20" s="81">
        <v>0</v>
      </c>
      <c r="JA20" s="81">
        <v>0</v>
      </c>
      <c r="JB20" s="81">
        <v>0</v>
      </c>
      <c r="JC20" s="81">
        <v>0</v>
      </c>
      <c r="JD20" s="81">
        <v>0</v>
      </c>
      <c r="JE20" s="81">
        <v>5</v>
      </c>
      <c r="JF20" s="81">
        <v>1</v>
      </c>
      <c r="JG20" s="81">
        <v>0</v>
      </c>
      <c r="JH20" s="81">
        <v>0</v>
      </c>
      <c r="JI20" s="81">
        <v>0</v>
      </c>
      <c r="JJ20" s="81">
        <v>2</v>
      </c>
      <c r="JK20" s="81">
        <v>0</v>
      </c>
      <c r="JL20" s="81">
        <v>4</v>
      </c>
      <c r="JM20" s="81">
        <v>0</v>
      </c>
      <c r="JN20" s="81">
        <v>1</v>
      </c>
      <c r="JO20" s="81">
        <v>0</v>
      </c>
      <c r="JP20" s="81">
        <v>0</v>
      </c>
      <c r="JQ20" s="81">
        <v>0</v>
      </c>
      <c r="JR20" s="81">
        <v>1</v>
      </c>
      <c r="JS20" s="81">
        <v>0</v>
      </c>
      <c r="JT20" s="81">
        <v>0</v>
      </c>
      <c r="JU20" s="81">
        <v>0</v>
      </c>
      <c r="JV20" s="81">
        <v>2</v>
      </c>
      <c r="JW20" s="81">
        <v>0</v>
      </c>
      <c r="JX20" s="81">
        <v>1</v>
      </c>
      <c r="JY20" s="81">
        <v>0</v>
      </c>
      <c r="JZ20" s="81">
        <v>0</v>
      </c>
      <c r="KA20" s="81">
        <v>0</v>
      </c>
      <c r="KB20" s="81">
        <v>0</v>
      </c>
      <c r="KC20" s="81">
        <v>0</v>
      </c>
      <c r="KD20" s="81">
        <v>0</v>
      </c>
      <c r="KE20" s="81">
        <v>0</v>
      </c>
      <c r="KF20" s="81">
        <v>1</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2</v>
      </c>
      <c r="LA20" s="81">
        <v>0</v>
      </c>
      <c r="LB20" s="81">
        <v>0</v>
      </c>
      <c r="LC20" s="81">
        <v>0</v>
      </c>
      <c r="LD20" s="81">
        <v>0</v>
      </c>
      <c r="LE20" s="81">
        <v>0</v>
      </c>
      <c r="LF20" s="81">
        <v>0</v>
      </c>
      <c r="LG20" s="81">
        <v>0</v>
      </c>
      <c r="LH20" s="81">
        <v>0</v>
      </c>
      <c r="LI20" s="81">
        <v>0</v>
      </c>
      <c r="LJ20" s="81">
        <v>0</v>
      </c>
      <c r="LK20" s="81">
        <v>0</v>
      </c>
      <c r="LL20" s="81">
        <v>0</v>
      </c>
      <c r="LM20" s="81">
        <v>1</v>
      </c>
      <c r="LN20" s="81">
        <v>0</v>
      </c>
      <c r="LO20" s="81">
        <v>0</v>
      </c>
      <c r="LP20" s="81">
        <v>0</v>
      </c>
      <c r="LQ20" s="81">
        <v>0</v>
      </c>
      <c r="LR20" s="81">
        <v>0</v>
      </c>
      <c r="LS20" s="81">
        <v>0</v>
      </c>
      <c r="LT20" s="81">
        <v>0</v>
      </c>
      <c r="LU20" s="81">
        <v>0</v>
      </c>
      <c r="LV20" s="81">
        <v>0</v>
      </c>
      <c r="LW20" s="81">
        <v>0</v>
      </c>
      <c r="LX20" s="81">
        <v>0</v>
      </c>
      <c r="LY20" s="81">
        <v>0</v>
      </c>
      <c r="LZ20" s="81">
        <v>0</v>
      </c>
      <c r="MA20" s="81">
        <v>2</v>
      </c>
      <c r="MB20" s="81">
        <v>0</v>
      </c>
      <c r="MC20" s="81">
        <v>0</v>
      </c>
      <c r="MD20" s="81">
        <v>0</v>
      </c>
      <c r="ME20" s="81">
        <v>0</v>
      </c>
      <c r="MF20" s="81">
        <v>0</v>
      </c>
      <c r="MG20" s="81">
        <v>0</v>
      </c>
      <c r="MH20" s="81">
        <v>0</v>
      </c>
      <c r="MI20" s="81">
        <v>0</v>
      </c>
      <c r="MJ20" s="81">
        <v>0</v>
      </c>
      <c r="MK20" s="81">
        <v>0</v>
      </c>
      <c r="ML20" s="81">
        <v>0</v>
      </c>
      <c r="MM20" s="81">
        <v>0</v>
      </c>
      <c r="MN20" s="81">
        <v>0</v>
      </c>
      <c r="MO20" s="81">
        <v>1</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5</v>
      </c>
      <c r="NG20" s="81">
        <v>1</v>
      </c>
      <c r="NH20" s="81">
        <v>0</v>
      </c>
      <c r="NI20" s="81">
        <v>0</v>
      </c>
      <c r="NJ20" s="81">
        <v>0</v>
      </c>
      <c r="NK20" s="81">
        <v>2</v>
      </c>
      <c r="NL20" s="81">
        <v>0</v>
      </c>
      <c r="NM20" s="81">
        <v>4</v>
      </c>
      <c r="NN20" s="81">
        <v>0</v>
      </c>
      <c r="NO20" s="81">
        <v>1</v>
      </c>
      <c r="NP20" s="81">
        <v>0</v>
      </c>
      <c r="NQ20" s="81">
        <v>0</v>
      </c>
      <c r="NR20" s="81">
        <v>0</v>
      </c>
      <c r="NS20" s="81">
        <v>1</v>
      </c>
      <c r="NT20" s="81">
        <v>0</v>
      </c>
      <c r="NU20" s="81">
        <v>0</v>
      </c>
      <c r="NV20" s="81">
        <v>0</v>
      </c>
      <c r="NW20" s="81">
        <v>2</v>
      </c>
      <c r="NX20" s="81">
        <v>0</v>
      </c>
      <c r="NY20" s="81">
        <v>1</v>
      </c>
      <c r="NZ20" s="81">
        <v>0</v>
      </c>
      <c r="OA20" s="81">
        <v>0</v>
      </c>
      <c r="OB20" s="81">
        <v>0</v>
      </c>
      <c r="OC20" s="81">
        <v>0</v>
      </c>
      <c r="OD20" s="81">
        <v>0</v>
      </c>
      <c r="OE20" s="81">
        <v>0</v>
      </c>
      <c r="OF20" s="81">
        <v>0</v>
      </c>
      <c r="OG20" s="81">
        <v>1</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2</v>
      </c>
      <c r="PB20" s="81">
        <v>0</v>
      </c>
      <c r="PC20" s="81">
        <v>0</v>
      </c>
      <c r="PD20" s="81">
        <v>0</v>
      </c>
      <c r="PE20" s="81">
        <v>0</v>
      </c>
      <c r="PF20" s="81">
        <v>0</v>
      </c>
      <c r="PG20" s="81">
        <v>0</v>
      </c>
      <c r="PH20" s="81">
        <v>0</v>
      </c>
      <c r="PI20" s="81">
        <v>0</v>
      </c>
      <c r="PJ20" s="81">
        <v>0</v>
      </c>
      <c r="PK20" s="81">
        <v>0</v>
      </c>
      <c r="PL20" s="81">
        <v>0</v>
      </c>
      <c r="PM20" s="81">
        <v>0</v>
      </c>
      <c r="PN20" s="81">
        <v>1</v>
      </c>
      <c r="PO20" s="81">
        <v>0</v>
      </c>
      <c r="PP20" s="81">
        <v>0</v>
      </c>
      <c r="PQ20" s="81">
        <v>0</v>
      </c>
      <c r="PR20" s="81">
        <v>0</v>
      </c>
      <c r="PS20" s="81">
        <v>0</v>
      </c>
      <c r="PT20" s="81">
        <v>0</v>
      </c>
      <c r="PU20" s="81">
        <v>0</v>
      </c>
      <c r="PV20" s="81">
        <v>0</v>
      </c>
      <c r="PW20" s="81">
        <v>0</v>
      </c>
      <c r="PX20" s="81">
        <v>0</v>
      </c>
      <c r="PY20" s="81">
        <v>0</v>
      </c>
      <c r="PZ20" s="81">
        <v>0</v>
      </c>
      <c r="QA20" s="81">
        <v>0</v>
      </c>
      <c r="QB20" s="81">
        <v>2</v>
      </c>
      <c r="QC20" s="81">
        <v>0</v>
      </c>
      <c r="QD20" s="81">
        <v>0</v>
      </c>
      <c r="QE20" s="81">
        <v>0</v>
      </c>
      <c r="QF20" s="81">
        <v>0</v>
      </c>
      <c r="QG20" s="81">
        <v>0</v>
      </c>
      <c r="QH20" s="81">
        <v>0</v>
      </c>
      <c r="QI20" s="81">
        <v>0</v>
      </c>
      <c r="QJ20" s="81">
        <v>0</v>
      </c>
      <c r="QK20" s="81">
        <v>0</v>
      </c>
      <c r="QL20" s="81">
        <v>0</v>
      </c>
      <c r="QM20" s="81">
        <v>0</v>
      </c>
      <c r="QN20" s="81">
        <v>0</v>
      </c>
      <c r="QO20" s="81">
        <v>0</v>
      </c>
      <c r="QP20" s="81">
        <v>1</v>
      </c>
      <c r="QQ20" s="81">
        <v>0</v>
      </c>
      <c r="QR20" s="81">
        <v>0</v>
      </c>
      <c r="QS20" s="81">
        <v>0</v>
      </c>
      <c r="QT20" s="81">
        <v>0</v>
      </c>
      <c r="QU20" s="81">
        <v>0</v>
      </c>
      <c r="QV20" s="81">
        <v>0</v>
      </c>
      <c r="QW20" s="81">
        <v>0</v>
      </c>
      <c r="QX20" s="81">
        <v>17</v>
      </c>
      <c r="QY20" s="81">
        <v>1</v>
      </c>
      <c r="QZ20" s="81">
        <v>0</v>
      </c>
      <c r="RA20" s="81">
        <v>0</v>
      </c>
      <c r="RB20" s="81">
        <v>2</v>
      </c>
      <c r="RC20" s="81">
        <v>0</v>
      </c>
      <c r="RD20" s="81">
        <v>1</v>
      </c>
      <c r="RE20" s="81">
        <v>0</v>
      </c>
      <c r="RF20" s="81">
        <v>0</v>
      </c>
      <c r="RG20" s="81">
        <v>0</v>
      </c>
      <c r="RH20" s="81">
        <v>0</v>
      </c>
      <c r="RI20" s="81">
        <v>2</v>
      </c>
      <c r="RJ20" s="81">
        <v>0</v>
      </c>
      <c r="RK20" s="81">
        <v>0</v>
      </c>
      <c r="RL20" s="81">
        <v>1</v>
      </c>
      <c r="RM20" s="81">
        <v>0</v>
      </c>
      <c r="RN20" s="81">
        <v>0</v>
      </c>
      <c r="RO20" s="81">
        <v>0</v>
      </c>
      <c r="RP20" s="81">
        <v>0</v>
      </c>
      <c r="RQ20" s="81">
        <v>0</v>
      </c>
      <c r="RR20" s="81">
        <v>0</v>
      </c>
      <c r="RS20" s="81">
        <v>17</v>
      </c>
      <c r="RT20" s="81">
        <v>1</v>
      </c>
      <c r="RU20" s="81">
        <v>0</v>
      </c>
      <c r="RV20" s="81">
        <v>0</v>
      </c>
      <c r="RW20" s="81">
        <v>2</v>
      </c>
      <c r="RX20" s="81">
        <v>0</v>
      </c>
      <c r="RY20" s="81">
        <v>1</v>
      </c>
      <c r="RZ20" s="81">
        <v>0</v>
      </c>
      <c r="SA20" s="81">
        <v>0</v>
      </c>
      <c r="SB20" s="81">
        <v>0</v>
      </c>
      <c r="SC20" s="81">
        <v>0</v>
      </c>
      <c r="SD20" s="81">
        <v>2</v>
      </c>
      <c r="SE20" s="81">
        <v>0</v>
      </c>
      <c r="SF20" s="81">
        <v>0</v>
      </c>
      <c r="SG20" s="81">
        <v>1</v>
      </c>
      <c r="SH20" s="81">
        <v>0</v>
      </c>
    </row>
    <row r="21" spans="1:502">
      <c r="A21" s="18" t="s">
        <v>2079</v>
      </c>
      <c r="B21" s="80">
        <v>13</v>
      </c>
      <c r="C21" s="80">
        <v>13</v>
      </c>
      <c r="D21" s="80">
        <v>1</v>
      </c>
      <c r="E21" s="80">
        <v>2016</v>
      </c>
      <c r="F21" s="80" t="s">
        <v>92</v>
      </c>
      <c r="G21" s="182" t="s">
        <v>2066</v>
      </c>
      <c r="H21" s="80" t="s">
        <v>2067</v>
      </c>
      <c r="I21" s="173"/>
      <c r="J21" s="83">
        <v>0</v>
      </c>
      <c r="K21" s="83">
        <v>0</v>
      </c>
      <c r="L21" s="83">
        <v>0</v>
      </c>
      <c r="M21" s="83">
        <v>0</v>
      </c>
      <c r="N21" s="83">
        <v>0</v>
      </c>
      <c r="O21" s="83">
        <v>0</v>
      </c>
      <c r="P21" s="83">
        <v>0</v>
      </c>
      <c r="Q21" s="83">
        <v>0</v>
      </c>
      <c r="R21" s="83">
        <v>78.777000000000001</v>
      </c>
      <c r="S21" s="83">
        <v>4.9800000000000004</v>
      </c>
      <c r="T21" s="83">
        <v>0</v>
      </c>
      <c r="U21" s="83">
        <v>0</v>
      </c>
      <c r="V21" s="83">
        <v>0</v>
      </c>
      <c r="W21" s="83">
        <v>4.2629999999999999</v>
      </c>
      <c r="X21" s="83">
        <v>0</v>
      </c>
      <c r="Y21" s="83">
        <v>16.776</v>
      </c>
      <c r="Z21" s="83">
        <v>0</v>
      </c>
      <c r="AA21" s="83">
        <v>10.154999999999999</v>
      </c>
      <c r="AB21" s="83">
        <v>0</v>
      </c>
      <c r="AC21" s="83">
        <v>0</v>
      </c>
      <c r="AD21" s="83">
        <v>0</v>
      </c>
      <c r="AE21" s="83">
        <v>79.921000000000006</v>
      </c>
      <c r="AF21" s="83">
        <v>0</v>
      </c>
      <c r="AG21" s="83">
        <v>0</v>
      </c>
      <c r="AH21" s="83">
        <v>0</v>
      </c>
      <c r="AI21" s="83">
        <v>9.5190000000000001</v>
      </c>
      <c r="AJ21" s="83">
        <v>0</v>
      </c>
      <c r="AK21" s="83">
        <v>35.987000000000002</v>
      </c>
      <c r="AL21" s="83">
        <v>0</v>
      </c>
      <c r="AM21" s="83">
        <v>0</v>
      </c>
      <c r="AN21" s="83">
        <v>0</v>
      </c>
      <c r="AO21" s="83">
        <v>0</v>
      </c>
      <c r="AP21" s="83">
        <v>0</v>
      </c>
      <c r="AQ21" s="83">
        <v>0</v>
      </c>
      <c r="AR21" s="83">
        <v>0</v>
      </c>
      <c r="AS21" s="83">
        <v>2.9910000000000001</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8.0429999999999993</v>
      </c>
      <c r="BN21" s="83">
        <v>0</v>
      </c>
      <c r="BO21" s="83">
        <v>0</v>
      </c>
      <c r="BP21" s="83">
        <v>0</v>
      </c>
      <c r="BQ21" s="83">
        <v>0</v>
      </c>
      <c r="BR21" s="83">
        <v>0</v>
      </c>
      <c r="BS21" s="83">
        <v>0</v>
      </c>
      <c r="BT21" s="83">
        <v>0</v>
      </c>
      <c r="BU21" s="83">
        <v>0</v>
      </c>
      <c r="BV21" s="83">
        <v>0</v>
      </c>
      <c r="BW21" s="83">
        <v>0</v>
      </c>
      <c r="BX21" s="83">
        <v>0</v>
      </c>
      <c r="BY21" s="83">
        <v>0</v>
      </c>
      <c r="BZ21" s="83">
        <v>4.335</v>
      </c>
      <c r="CA21" s="83">
        <v>0</v>
      </c>
      <c r="CB21" s="83">
        <v>0</v>
      </c>
      <c r="CC21" s="83">
        <v>0</v>
      </c>
      <c r="CD21" s="83">
        <v>0</v>
      </c>
      <c r="CE21" s="83">
        <v>0</v>
      </c>
      <c r="CF21" s="83">
        <v>0</v>
      </c>
      <c r="CG21" s="83">
        <v>0</v>
      </c>
      <c r="CH21" s="83">
        <v>0</v>
      </c>
      <c r="CI21" s="83">
        <v>0</v>
      </c>
      <c r="CJ21" s="83">
        <v>0</v>
      </c>
      <c r="CK21" s="83">
        <v>0</v>
      </c>
      <c r="CL21" s="83">
        <v>0</v>
      </c>
      <c r="CM21" s="83">
        <v>0</v>
      </c>
      <c r="CN21" s="83">
        <v>8.26</v>
      </c>
      <c r="CO21" s="83">
        <v>0</v>
      </c>
      <c r="CP21" s="83">
        <v>0</v>
      </c>
      <c r="CQ21" s="83">
        <v>0</v>
      </c>
      <c r="CR21" s="83">
        <v>0</v>
      </c>
      <c r="CS21" s="83">
        <v>0</v>
      </c>
      <c r="CT21" s="83">
        <v>0</v>
      </c>
      <c r="CU21" s="83">
        <v>0</v>
      </c>
      <c r="CV21" s="83">
        <v>0</v>
      </c>
      <c r="CW21" s="83">
        <v>0</v>
      </c>
      <c r="CX21" s="83">
        <v>0</v>
      </c>
      <c r="CY21" s="83">
        <v>0</v>
      </c>
      <c r="CZ21" s="83">
        <v>0</v>
      </c>
      <c r="DA21" s="83">
        <v>0</v>
      </c>
      <c r="DB21" s="83">
        <v>5.4649999999999999</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78.777000000000001</v>
      </c>
      <c r="DT21" s="83">
        <v>4.9800000000000004</v>
      </c>
      <c r="DU21" s="83">
        <v>0</v>
      </c>
      <c r="DV21" s="83">
        <v>0</v>
      </c>
      <c r="DW21" s="83">
        <v>0</v>
      </c>
      <c r="DX21" s="83">
        <v>4.2629999999999999</v>
      </c>
      <c r="DY21" s="83">
        <v>0</v>
      </c>
      <c r="DZ21" s="83">
        <v>16.776</v>
      </c>
      <c r="EA21" s="83">
        <v>0</v>
      </c>
      <c r="EB21" s="83">
        <v>10.154999999999999</v>
      </c>
      <c r="EC21" s="83">
        <v>0</v>
      </c>
      <c r="ED21" s="83">
        <v>0</v>
      </c>
      <c r="EE21" s="83">
        <v>0</v>
      </c>
      <c r="EF21" s="83">
        <v>79.921000000000006</v>
      </c>
      <c r="EG21" s="83">
        <v>0</v>
      </c>
      <c r="EH21" s="83">
        <v>0</v>
      </c>
      <c r="EI21" s="83">
        <v>0</v>
      </c>
      <c r="EJ21" s="83">
        <v>9.5190000000000001</v>
      </c>
      <c r="EK21" s="83">
        <v>0</v>
      </c>
      <c r="EL21" s="83">
        <v>35.987000000000002</v>
      </c>
      <c r="EM21" s="83">
        <v>0</v>
      </c>
      <c r="EN21" s="83">
        <v>0</v>
      </c>
      <c r="EO21" s="83">
        <v>0</v>
      </c>
      <c r="EP21" s="83">
        <v>0</v>
      </c>
      <c r="EQ21" s="83">
        <v>0</v>
      </c>
      <c r="ER21" s="83">
        <v>0</v>
      </c>
      <c r="ES21" s="83">
        <v>0</v>
      </c>
      <c r="ET21" s="83">
        <v>2.9910000000000001</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8.0429999999999993</v>
      </c>
      <c r="FO21" s="83">
        <v>0</v>
      </c>
      <c r="FP21" s="83">
        <v>0</v>
      </c>
      <c r="FQ21" s="83">
        <v>0</v>
      </c>
      <c r="FR21" s="83">
        <v>0</v>
      </c>
      <c r="FS21" s="83">
        <v>0</v>
      </c>
      <c r="FT21" s="83">
        <v>0</v>
      </c>
      <c r="FU21" s="83">
        <v>0</v>
      </c>
      <c r="FV21" s="83">
        <v>0</v>
      </c>
      <c r="FW21" s="83">
        <v>0</v>
      </c>
      <c r="FX21" s="83">
        <v>0</v>
      </c>
      <c r="FY21" s="83">
        <v>0</v>
      </c>
      <c r="FZ21" s="83">
        <v>0</v>
      </c>
      <c r="GA21" s="83">
        <v>4.335</v>
      </c>
      <c r="GB21" s="83">
        <v>0</v>
      </c>
      <c r="GC21" s="83">
        <v>0</v>
      </c>
      <c r="GD21" s="83">
        <v>0</v>
      </c>
      <c r="GE21" s="83">
        <v>0</v>
      </c>
      <c r="GF21" s="83">
        <v>0</v>
      </c>
      <c r="GG21" s="83">
        <v>0</v>
      </c>
      <c r="GH21" s="83">
        <v>0</v>
      </c>
      <c r="GI21" s="83">
        <v>0</v>
      </c>
      <c r="GJ21" s="83">
        <v>0</v>
      </c>
      <c r="GK21" s="83">
        <v>0</v>
      </c>
      <c r="GL21" s="83">
        <v>0</v>
      </c>
      <c r="GM21" s="83">
        <v>0</v>
      </c>
      <c r="GN21" s="83">
        <v>0</v>
      </c>
      <c r="GO21" s="83">
        <v>8.26</v>
      </c>
      <c r="GP21" s="83">
        <v>0</v>
      </c>
      <c r="GQ21" s="83">
        <v>0</v>
      </c>
      <c r="GR21" s="83">
        <v>0</v>
      </c>
      <c r="GS21" s="83">
        <v>0</v>
      </c>
      <c r="GT21" s="83">
        <v>0</v>
      </c>
      <c r="GU21" s="83">
        <v>0</v>
      </c>
      <c r="GV21" s="83">
        <v>0</v>
      </c>
      <c r="GW21" s="83">
        <v>0</v>
      </c>
      <c r="GX21" s="83">
        <v>0</v>
      </c>
      <c r="GY21" s="83">
        <v>0</v>
      </c>
      <c r="GZ21" s="83">
        <v>0</v>
      </c>
      <c r="HA21" s="83">
        <v>0</v>
      </c>
      <c r="HB21" s="83">
        <v>0</v>
      </c>
      <c r="HC21" s="83">
        <v>5.4649999999999999</v>
      </c>
      <c r="HD21" s="83">
        <v>0</v>
      </c>
      <c r="HE21" s="83">
        <v>0</v>
      </c>
      <c r="HF21" s="83">
        <v>0</v>
      </c>
      <c r="HG21" s="83">
        <v>0</v>
      </c>
      <c r="HH21" s="83">
        <v>0</v>
      </c>
      <c r="HI21" s="83">
        <v>0</v>
      </c>
      <c r="HJ21" s="83">
        <v>0</v>
      </c>
      <c r="HK21" s="83">
        <v>240.37799999999999</v>
      </c>
      <c r="HL21" s="83">
        <v>2.9910000000000001</v>
      </c>
      <c r="HM21" s="83">
        <v>0</v>
      </c>
      <c r="HN21" s="83">
        <v>0</v>
      </c>
      <c r="HO21" s="83">
        <v>8.0429999999999993</v>
      </c>
      <c r="HP21" s="83">
        <v>0</v>
      </c>
      <c r="HQ21" s="83">
        <v>4.335</v>
      </c>
      <c r="HR21" s="83">
        <v>0</v>
      </c>
      <c r="HS21" s="83">
        <v>0</v>
      </c>
      <c r="HT21" s="83">
        <v>0</v>
      </c>
      <c r="HU21" s="83">
        <v>0</v>
      </c>
      <c r="HV21" s="83">
        <v>8.26</v>
      </c>
      <c r="HW21" s="83">
        <v>0</v>
      </c>
      <c r="HX21" s="83">
        <v>0</v>
      </c>
      <c r="HY21" s="83">
        <v>5.4649999999999999</v>
      </c>
      <c r="HZ21" s="83">
        <v>0</v>
      </c>
      <c r="IA21" s="83">
        <v>0</v>
      </c>
      <c r="IB21" s="83">
        <v>0</v>
      </c>
      <c r="IC21" s="83">
        <v>0</v>
      </c>
      <c r="ID21" s="83">
        <v>0</v>
      </c>
      <c r="IE21" s="83">
        <v>0</v>
      </c>
      <c r="IF21" s="83">
        <v>240.37799999999999</v>
      </c>
      <c r="IG21" s="83">
        <v>2.9910000000000001</v>
      </c>
      <c r="IH21" s="83">
        <v>0</v>
      </c>
      <c r="II21" s="83">
        <v>0</v>
      </c>
      <c r="IJ21" s="83">
        <v>8.0429999999999993</v>
      </c>
      <c r="IK21" s="83">
        <v>0</v>
      </c>
      <c r="IL21" s="83">
        <v>4.335</v>
      </c>
      <c r="IM21" s="83">
        <v>0</v>
      </c>
      <c r="IN21" s="83">
        <v>0</v>
      </c>
      <c r="IO21" s="83">
        <v>0</v>
      </c>
      <c r="IP21" s="83">
        <v>0</v>
      </c>
      <c r="IQ21" s="83">
        <v>8.26</v>
      </c>
      <c r="IR21" s="83">
        <v>0</v>
      </c>
      <c r="IS21" s="83">
        <v>0</v>
      </c>
      <c r="IT21" s="83">
        <v>5.4649999999999999</v>
      </c>
      <c r="IU21" s="83">
        <v>0</v>
      </c>
      <c r="IV21" s="84">
        <v>0</v>
      </c>
      <c r="IW21" s="81">
        <v>0</v>
      </c>
      <c r="IX21" s="81">
        <v>0</v>
      </c>
      <c r="IY21" s="81">
        <v>0</v>
      </c>
      <c r="IZ21" s="81">
        <v>0</v>
      </c>
      <c r="JA21" s="81">
        <v>0</v>
      </c>
      <c r="JB21" s="81">
        <v>0</v>
      </c>
      <c r="JC21" s="81">
        <v>0</v>
      </c>
      <c r="JD21" s="81">
        <v>0</v>
      </c>
      <c r="JE21" s="81">
        <v>5</v>
      </c>
      <c r="JF21" s="81">
        <v>1</v>
      </c>
      <c r="JG21" s="81">
        <v>0</v>
      </c>
      <c r="JH21" s="81">
        <v>0</v>
      </c>
      <c r="JI21" s="81">
        <v>0</v>
      </c>
      <c r="JJ21" s="81">
        <v>1</v>
      </c>
      <c r="JK21" s="81">
        <v>0</v>
      </c>
      <c r="JL21" s="81">
        <v>4</v>
      </c>
      <c r="JM21" s="81">
        <v>0</v>
      </c>
      <c r="JN21" s="81">
        <v>1</v>
      </c>
      <c r="JO21" s="81">
        <v>0</v>
      </c>
      <c r="JP21" s="81">
        <v>0</v>
      </c>
      <c r="JQ21" s="81">
        <v>0</v>
      </c>
      <c r="JR21" s="81">
        <v>1</v>
      </c>
      <c r="JS21" s="81">
        <v>0</v>
      </c>
      <c r="JT21" s="81">
        <v>0</v>
      </c>
      <c r="JU21" s="81">
        <v>0</v>
      </c>
      <c r="JV21" s="81">
        <v>2</v>
      </c>
      <c r="JW21" s="81">
        <v>0</v>
      </c>
      <c r="JX21" s="81">
        <v>1</v>
      </c>
      <c r="JY21" s="81">
        <v>0</v>
      </c>
      <c r="JZ21" s="81">
        <v>0</v>
      </c>
      <c r="KA21" s="81">
        <v>0</v>
      </c>
      <c r="KB21" s="81">
        <v>0</v>
      </c>
      <c r="KC21" s="81">
        <v>0</v>
      </c>
      <c r="KD21" s="81">
        <v>0</v>
      </c>
      <c r="KE21" s="81">
        <v>0</v>
      </c>
      <c r="KF21" s="81">
        <v>1</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2</v>
      </c>
      <c r="LA21" s="81">
        <v>0</v>
      </c>
      <c r="LB21" s="81">
        <v>0</v>
      </c>
      <c r="LC21" s="81">
        <v>0</v>
      </c>
      <c r="LD21" s="81">
        <v>0</v>
      </c>
      <c r="LE21" s="81">
        <v>0</v>
      </c>
      <c r="LF21" s="81">
        <v>0</v>
      </c>
      <c r="LG21" s="81">
        <v>0</v>
      </c>
      <c r="LH21" s="81">
        <v>0</v>
      </c>
      <c r="LI21" s="81">
        <v>0</v>
      </c>
      <c r="LJ21" s="81">
        <v>0</v>
      </c>
      <c r="LK21" s="81">
        <v>0</v>
      </c>
      <c r="LL21" s="81">
        <v>0</v>
      </c>
      <c r="LM21" s="81">
        <v>1</v>
      </c>
      <c r="LN21" s="81">
        <v>0</v>
      </c>
      <c r="LO21" s="81">
        <v>0</v>
      </c>
      <c r="LP21" s="81">
        <v>0</v>
      </c>
      <c r="LQ21" s="81">
        <v>0</v>
      </c>
      <c r="LR21" s="81">
        <v>0</v>
      </c>
      <c r="LS21" s="81">
        <v>0</v>
      </c>
      <c r="LT21" s="81">
        <v>0</v>
      </c>
      <c r="LU21" s="81">
        <v>0</v>
      </c>
      <c r="LV21" s="81">
        <v>0</v>
      </c>
      <c r="LW21" s="81">
        <v>0</v>
      </c>
      <c r="LX21" s="81">
        <v>0</v>
      </c>
      <c r="LY21" s="81">
        <v>0</v>
      </c>
      <c r="LZ21" s="81">
        <v>0</v>
      </c>
      <c r="MA21" s="81">
        <v>2</v>
      </c>
      <c r="MB21" s="81">
        <v>0</v>
      </c>
      <c r="MC21" s="81">
        <v>0</v>
      </c>
      <c r="MD21" s="81">
        <v>0</v>
      </c>
      <c r="ME21" s="81">
        <v>0</v>
      </c>
      <c r="MF21" s="81">
        <v>0</v>
      </c>
      <c r="MG21" s="81">
        <v>0</v>
      </c>
      <c r="MH21" s="81">
        <v>0</v>
      </c>
      <c r="MI21" s="81">
        <v>0</v>
      </c>
      <c r="MJ21" s="81">
        <v>0</v>
      </c>
      <c r="MK21" s="81">
        <v>0</v>
      </c>
      <c r="ML21" s="81">
        <v>0</v>
      </c>
      <c r="MM21" s="81">
        <v>0</v>
      </c>
      <c r="MN21" s="81">
        <v>0</v>
      </c>
      <c r="MO21" s="81">
        <v>1</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5</v>
      </c>
      <c r="NG21" s="81">
        <v>1</v>
      </c>
      <c r="NH21" s="81">
        <v>0</v>
      </c>
      <c r="NI21" s="81">
        <v>0</v>
      </c>
      <c r="NJ21" s="81">
        <v>0</v>
      </c>
      <c r="NK21" s="81">
        <v>1</v>
      </c>
      <c r="NL21" s="81">
        <v>0</v>
      </c>
      <c r="NM21" s="81">
        <v>4</v>
      </c>
      <c r="NN21" s="81">
        <v>0</v>
      </c>
      <c r="NO21" s="81">
        <v>1</v>
      </c>
      <c r="NP21" s="81">
        <v>0</v>
      </c>
      <c r="NQ21" s="81">
        <v>0</v>
      </c>
      <c r="NR21" s="81">
        <v>0</v>
      </c>
      <c r="NS21" s="81">
        <v>1</v>
      </c>
      <c r="NT21" s="81">
        <v>0</v>
      </c>
      <c r="NU21" s="81">
        <v>0</v>
      </c>
      <c r="NV21" s="81">
        <v>0</v>
      </c>
      <c r="NW21" s="81">
        <v>2</v>
      </c>
      <c r="NX21" s="81">
        <v>0</v>
      </c>
      <c r="NY21" s="81">
        <v>1</v>
      </c>
      <c r="NZ21" s="81">
        <v>0</v>
      </c>
      <c r="OA21" s="81">
        <v>0</v>
      </c>
      <c r="OB21" s="81">
        <v>0</v>
      </c>
      <c r="OC21" s="81">
        <v>0</v>
      </c>
      <c r="OD21" s="81">
        <v>0</v>
      </c>
      <c r="OE21" s="81">
        <v>0</v>
      </c>
      <c r="OF21" s="81">
        <v>0</v>
      </c>
      <c r="OG21" s="81">
        <v>1</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2</v>
      </c>
      <c r="PB21" s="81">
        <v>0</v>
      </c>
      <c r="PC21" s="81">
        <v>0</v>
      </c>
      <c r="PD21" s="81">
        <v>0</v>
      </c>
      <c r="PE21" s="81">
        <v>0</v>
      </c>
      <c r="PF21" s="81">
        <v>0</v>
      </c>
      <c r="PG21" s="81">
        <v>0</v>
      </c>
      <c r="PH21" s="81">
        <v>0</v>
      </c>
      <c r="PI21" s="81">
        <v>0</v>
      </c>
      <c r="PJ21" s="81">
        <v>0</v>
      </c>
      <c r="PK21" s="81">
        <v>0</v>
      </c>
      <c r="PL21" s="81">
        <v>0</v>
      </c>
      <c r="PM21" s="81">
        <v>0</v>
      </c>
      <c r="PN21" s="81">
        <v>1</v>
      </c>
      <c r="PO21" s="81">
        <v>0</v>
      </c>
      <c r="PP21" s="81">
        <v>0</v>
      </c>
      <c r="PQ21" s="81">
        <v>0</v>
      </c>
      <c r="PR21" s="81">
        <v>0</v>
      </c>
      <c r="PS21" s="81">
        <v>0</v>
      </c>
      <c r="PT21" s="81">
        <v>0</v>
      </c>
      <c r="PU21" s="81">
        <v>0</v>
      </c>
      <c r="PV21" s="81">
        <v>0</v>
      </c>
      <c r="PW21" s="81">
        <v>0</v>
      </c>
      <c r="PX21" s="81">
        <v>0</v>
      </c>
      <c r="PY21" s="81">
        <v>0</v>
      </c>
      <c r="PZ21" s="81">
        <v>0</v>
      </c>
      <c r="QA21" s="81">
        <v>0</v>
      </c>
      <c r="QB21" s="81">
        <v>2</v>
      </c>
      <c r="QC21" s="81">
        <v>0</v>
      </c>
      <c r="QD21" s="81">
        <v>0</v>
      </c>
      <c r="QE21" s="81">
        <v>0</v>
      </c>
      <c r="QF21" s="81">
        <v>0</v>
      </c>
      <c r="QG21" s="81">
        <v>0</v>
      </c>
      <c r="QH21" s="81">
        <v>0</v>
      </c>
      <c r="QI21" s="81">
        <v>0</v>
      </c>
      <c r="QJ21" s="81">
        <v>0</v>
      </c>
      <c r="QK21" s="81">
        <v>0</v>
      </c>
      <c r="QL21" s="81">
        <v>0</v>
      </c>
      <c r="QM21" s="81">
        <v>0</v>
      </c>
      <c r="QN21" s="81">
        <v>0</v>
      </c>
      <c r="QO21" s="81">
        <v>0</v>
      </c>
      <c r="QP21" s="81">
        <v>1</v>
      </c>
      <c r="QQ21" s="81">
        <v>0</v>
      </c>
      <c r="QR21" s="81">
        <v>0</v>
      </c>
      <c r="QS21" s="81">
        <v>0</v>
      </c>
      <c r="QT21" s="81">
        <v>0</v>
      </c>
      <c r="QU21" s="81">
        <v>0</v>
      </c>
      <c r="QV21" s="81">
        <v>0</v>
      </c>
      <c r="QW21" s="81">
        <v>0</v>
      </c>
      <c r="QX21" s="81">
        <v>16</v>
      </c>
      <c r="QY21" s="81">
        <v>1</v>
      </c>
      <c r="QZ21" s="81">
        <v>0</v>
      </c>
      <c r="RA21" s="81">
        <v>0</v>
      </c>
      <c r="RB21" s="81">
        <v>2</v>
      </c>
      <c r="RC21" s="81">
        <v>0</v>
      </c>
      <c r="RD21" s="81">
        <v>1</v>
      </c>
      <c r="RE21" s="81">
        <v>0</v>
      </c>
      <c r="RF21" s="81">
        <v>0</v>
      </c>
      <c r="RG21" s="81">
        <v>0</v>
      </c>
      <c r="RH21" s="81">
        <v>0</v>
      </c>
      <c r="RI21" s="81">
        <v>2</v>
      </c>
      <c r="RJ21" s="81">
        <v>0</v>
      </c>
      <c r="RK21" s="81">
        <v>0</v>
      </c>
      <c r="RL21" s="81">
        <v>1</v>
      </c>
      <c r="RM21" s="81">
        <v>0</v>
      </c>
      <c r="RN21" s="81">
        <v>0</v>
      </c>
      <c r="RO21" s="81">
        <v>0</v>
      </c>
      <c r="RP21" s="81">
        <v>0</v>
      </c>
      <c r="RQ21" s="81">
        <v>0</v>
      </c>
      <c r="RR21" s="81">
        <v>0</v>
      </c>
      <c r="RS21" s="81">
        <v>16</v>
      </c>
      <c r="RT21" s="81">
        <v>1</v>
      </c>
      <c r="RU21" s="81">
        <v>0</v>
      </c>
      <c r="RV21" s="81">
        <v>0</v>
      </c>
      <c r="RW21" s="81">
        <v>2</v>
      </c>
      <c r="RX21" s="81">
        <v>0</v>
      </c>
      <c r="RY21" s="81">
        <v>1</v>
      </c>
      <c r="RZ21" s="81">
        <v>0</v>
      </c>
      <c r="SA21" s="81">
        <v>0</v>
      </c>
      <c r="SB21" s="81">
        <v>0</v>
      </c>
      <c r="SC21" s="81">
        <v>0</v>
      </c>
      <c r="SD21" s="81">
        <v>2</v>
      </c>
      <c r="SE21" s="81">
        <v>0</v>
      </c>
      <c r="SF21" s="81">
        <v>0</v>
      </c>
      <c r="SG21" s="81">
        <v>1</v>
      </c>
      <c r="SH21" s="81">
        <v>0</v>
      </c>
    </row>
    <row r="22" spans="1:502">
      <c r="A22" s="18" t="s">
        <v>2080</v>
      </c>
      <c r="B22" s="80">
        <v>14</v>
      </c>
      <c r="C22" s="80">
        <v>14</v>
      </c>
      <c r="D22" s="80">
        <v>1</v>
      </c>
      <c r="E22" s="80">
        <v>2017</v>
      </c>
      <c r="F22" s="80" t="s">
        <v>71</v>
      </c>
      <c r="G22" s="182" t="s">
        <v>2066</v>
      </c>
      <c r="H22" s="80" t="s">
        <v>2067</v>
      </c>
      <c r="I22" s="173"/>
      <c r="J22" s="83">
        <v>0</v>
      </c>
      <c r="K22" s="83">
        <v>0</v>
      </c>
      <c r="L22" s="83">
        <v>0</v>
      </c>
      <c r="M22" s="83">
        <v>0</v>
      </c>
      <c r="N22" s="83">
        <v>0</v>
      </c>
      <c r="O22" s="83">
        <v>0</v>
      </c>
      <c r="P22" s="83">
        <v>0</v>
      </c>
      <c r="Q22" s="83">
        <v>0</v>
      </c>
      <c r="R22" s="83">
        <v>75.709999999999994</v>
      </c>
      <c r="S22" s="83">
        <v>4.6689999999999996</v>
      </c>
      <c r="T22" s="83">
        <v>0</v>
      </c>
      <c r="U22" s="83">
        <v>0</v>
      </c>
      <c r="V22" s="83">
        <v>0</v>
      </c>
      <c r="W22" s="83">
        <v>4.4480000000000004</v>
      </c>
      <c r="X22" s="83">
        <v>0</v>
      </c>
      <c r="Y22" s="83">
        <v>17.231000000000002</v>
      </c>
      <c r="Z22" s="83">
        <v>0</v>
      </c>
      <c r="AA22" s="83">
        <v>9.2680000000000007</v>
      </c>
      <c r="AB22" s="83">
        <v>0</v>
      </c>
      <c r="AC22" s="83">
        <v>0</v>
      </c>
      <c r="AD22" s="83">
        <v>0</v>
      </c>
      <c r="AE22" s="83">
        <v>74.728999999999999</v>
      </c>
      <c r="AF22" s="83">
        <v>0</v>
      </c>
      <c r="AG22" s="83">
        <v>0</v>
      </c>
      <c r="AH22" s="83">
        <v>0</v>
      </c>
      <c r="AI22" s="83">
        <v>9.5879999999999992</v>
      </c>
      <c r="AJ22" s="83">
        <v>0</v>
      </c>
      <c r="AK22" s="83">
        <v>37.017000000000003</v>
      </c>
      <c r="AL22" s="83">
        <v>0</v>
      </c>
      <c r="AM22" s="83">
        <v>0</v>
      </c>
      <c r="AN22" s="83">
        <v>0</v>
      </c>
      <c r="AO22" s="83">
        <v>0</v>
      </c>
      <c r="AP22" s="83">
        <v>0</v>
      </c>
      <c r="AQ22" s="83">
        <v>0</v>
      </c>
      <c r="AR22" s="83">
        <v>0</v>
      </c>
      <c r="AS22" s="83">
        <v>2.976</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7.9180000000000001</v>
      </c>
      <c r="BN22" s="83">
        <v>0</v>
      </c>
      <c r="BO22" s="83">
        <v>0</v>
      </c>
      <c r="BP22" s="83">
        <v>0</v>
      </c>
      <c r="BQ22" s="83">
        <v>0</v>
      </c>
      <c r="BR22" s="83">
        <v>0</v>
      </c>
      <c r="BS22" s="83">
        <v>0</v>
      </c>
      <c r="BT22" s="83">
        <v>0</v>
      </c>
      <c r="BU22" s="83">
        <v>0</v>
      </c>
      <c r="BV22" s="83">
        <v>0</v>
      </c>
      <c r="BW22" s="83">
        <v>0</v>
      </c>
      <c r="BX22" s="83">
        <v>0</v>
      </c>
      <c r="BY22" s="83">
        <v>0</v>
      </c>
      <c r="BZ22" s="83">
        <v>4.1369999999999996</v>
      </c>
      <c r="CA22" s="83">
        <v>0</v>
      </c>
      <c r="CB22" s="83">
        <v>0</v>
      </c>
      <c r="CC22" s="83">
        <v>0</v>
      </c>
      <c r="CD22" s="83">
        <v>0</v>
      </c>
      <c r="CE22" s="83">
        <v>0</v>
      </c>
      <c r="CF22" s="83">
        <v>0</v>
      </c>
      <c r="CG22" s="83">
        <v>0</v>
      </c>
      <c r="CH22" s="83">
        <v>0</v>
      </c>
      <c r="CI22" s="83">
        <v>0</v>
      </c>
      <c r="CJ22" s="83">
        <v>0</v>
      </c>
      <c r="CK22" s="83">
        <v>0</v>
      </c>
      <c r="CL22" s="83">
        <v>0</v>
      </c>
      <c r="CM22" s="83">
        <v>0</v>
      </c>
      <c r="CN22" s="83">
        <v>8.5239999999999991</v>
      </c>
      <c r="CO22" s="83">
        <v>0</v>
      </c>
      <c r="CP22" s="83">
        <v>0</v>
      </c>
      <c r="CQ22" s="83">
        <v>0</v>
      </c>
      <c r="CR22" s="83">
        <v>0</v>
      </c>
      <c r="CS22" s="83">
        <v>0</v>
      </c>
      <c r="CT22" s="83">
        <v>0</v>
      </c>
      <c r="CU22" s="83">
        <v>0</v>
      </c>
      <c r="CV22" s="83">
        <v>0</v>
      </c>
      <c r="CW22" s="83">
        <v>0</v>
      </c>
      <c r="CX22" s="83">
        <v>0</v>
      </c>
      <c r="CY22" s="83">
        <v>0</v>
      </c>
      <c r="CZ22" s="83">
        <v>0</v>
      </c>
      <c r="DA22" s="83">
        <v>0</v>
      </c>
      <c r="DB22" s="83">
        <v>5.8940000000000001</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75.709999999999994</v>
      </c>
      <c r="DT22" s="83">
        <v>4.6689999999999996</v>
      </c>
      <c r="DU22" s="83">
        <v>0</v>
      </c>
      <c r="DV22" s="83">
        <v>0</v>
      </c>
      <c r="DW22" s="83">
        <v>0</v>
      </c>
      <c r="DX22" s="83">
        <v>4.4480000000000004</v>
      </c>
      <c r="DY22" s="83">
        <v>0</v>
      </c>
      <c r="DZ22" s="83">
        <v>17.231000000000002</v>
      </c>
      <c r="EA22" s="83">
        <v>0</v>
      </c>
      <c r="EB22" s="83">
        <v>9.2680000000000007</v>
      </c>
      <c r="EC22" s="83">
        <v>0</v>
      </c>
      <c r="ED22" s="83">
        <v>0</v>
      </c>
      <c r="EE22" s="83">
        <v>0</v>
      </c>
      <c r="EF22" s="83">
        <v>74.728999999999999</v>
      </c>
      <c r="EG22" s="83">
        <v>0</v>
      </c>
      <c r="EH22" s="83">
        <v>0</v>
      </c>
      <c r="EI22" s="83">
        <v>0</v>
      </c>
      <c r="EJ22" s="83">
        <v>9.5879999999999992</v>
      </c>
      <c r="EK22" s="83">
        <v>0</v>
      </c>
      <c r="EL22" s="83">
        <v>37.017000000000003</v>
      </c>
      <c r="EM22" s="83">
        <v>0</v>
      </c>
      <c r="EN22" s="83">
        <v>0</v>
      </c>
      <c r="EO22" s="83">
        <v>0</v>
      </c>
      <c r="EP22" s="83">
        <v>0</v>
      </c>
      <c r="EQ22" s="83">
        <v>0</v>
      </c>
      <c r="ER22" s="83">
        <v>0</v>
      </c>
      <c r="ES22" s="83">
        <v>0</v>
      </c>
      <c r="ET22" s="83">
        <v>2.976</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7.9180000000000001</v>
      </c>
      <c r="FO22" s="83">
        <v>0</v>
      </c>
      <c r="FP22" s="83">
        <v>0</v>
      </c>
      <c r="FQ22" s="83">
        <v>0</v>
      </c>
      <c r="FR22" s="83">
        <v>0</v>
      </c>
      <c r="FS22" s="83">
        <v>0</v>
      </c>
      <c r="FT22" s="83">
        <v>0</v>
      </c>
      <c r="FU22" s="83">
        <v>0</v>
      </c>
      <c r="FV22" s="83">
        <v>0</v>
      </c>
      <c r="FW22" s="83">
        <v>0</v>
      </c>
      <c r="FX22" s="83">
        <v>0</v>
      </c>
      <c r="FY22" s="83">
        <v>0</v>
      </c>
      <c r="FZ22" s="83">
        <v>0</v>
      </c>
      <c r="GA22" s="83">
        <v>4.1369999999999996</v>
      </c>
      <c r="GB22" s="83">
        <v>0</v>
      </c>
      <c r="GC22" s="83">
        <v>0</v>
      </c>
      <c r="GD22" s="83">
        <v>0</v>
      </c>
      <c r="GE22" s="83">
        <v>0</v>
      </c>
      <c r="GF22" s="83">
        <v>0</v>
      </c>
      <c r="GG22" s="83">
        <v>0</v>
      </c>
      <c r="GH22" s="83">
        <v>0</v>
      </c>
      <c r="GI22" s="83">
        <v>0</v>
      </c>
      <c r="GJ22" s="83">
        <v>0</v>
      </c>
      <c r="GK22" s="83">
        <v>0</v>
      </c>
      <c r="GL22" s="83">
        <v>0</v>
      </c>
      <c r="GM22" s="83">
        <v>0</v>
      </c>
      <c r="GN22" s="83">
        <v>0</v>
      </c>
      <c r="GO22" s="83">
        <v>8.5239999999999991</v>
      </c>
      <c r="GP22" s="83">
        <v>0</v>
      </c>
      <c r="GQ22" s="83">
        <v>0</v>
      </c>
      <c r="GR22" s="83">
        <v>0</v>
      </c>
      <c r="GS22" s="83">
        <v>0</v>
      </c>
      <c r="GT22" s="83">
        <v>0</v>
      </c>
      <c r="GU22" s="83">
        <v>0</v>
      </c>
      <c r="GV22" s="83">
        <v>0</v>
      </c>
      <c r="GW22" s="83">
        <v>0</v>
      </c>
      <c r="GX22" s="83">
        <v>0</v>
      </c>
      <c r="GY22" s="83">
        <v>0</v>
      </c>
      <c r="GZ22" s="83">
        <v>0</v>
      </c>
      <c r="HA22" s="83">
        <v>0</v>
      </c>
      <c r="HB22" s="83">
        <v>0</v>
      </c>
      <c r="HC22" s="83">
        <v>5.8940000000000001</v>
      </c>
      <c r="HD22" s="83">
        <v>0</v>
      </c>
      <c r="HE22" s="83">
        <v>0</v>
      </c>
      <c r="HF22" s="83">
        <v>0</v>
      </c>
      <c r="HG22" s="83">
        <v>0</v>
      </c>
      <c r="HH22" s="83">
        <v>0</v>
      </c>
      <c r="HI22" s="83">
        <v>0</v>
      </c>
      <c r="HJ22" s="83">
        <v>0</v>
      </c>
      <c r="HK22" s="83">
        <v>232.66</v>
      </c>
      <c r="HL22" s="83">
        <v>2.976</v>
      </c>
      <c r="HM22" s="83">
        <v>0</v>
      </c>
      <c r="HN22" s="83">
        <v>0</v>
      </c>
      <c r="HO22" s="83">
        <v>7.9180000000000001</v>
      </c>
      <c r="HP22" s="83">
        <v>0</v>
      </c>
      <c r="HQ22" s="83">
        <v>4.1369999999999996</v>
      </c>
      <c r="HR22" s="83">
        <v>0</v>
      </c>
      <c r="HS22" s="83">
        <v>0</v>
      </c>
      <c r="HT22" s="83">
        <v>0</v>
      </c>
      <c r="HU22" s="83">
        <v>0</v>
      </c>
      <c r="HV22" s="83">
        <v>8.5239999999999991</v>
      </c>
      <c r="HW22" s="83">
        <v>0</v>
      </c>
      <c r="HX22" s="83">
        <v>0</v>
      </c>
      <c r="HY22" s="83">
        <v>5.8940000000000001</v>
      </c>
      <c r="HZ22" s="83">
        <v>0</v>
      </c>
      <c r="IA22" s="83">
        <v>0</v>
      </c>
      <c r="IB22" s="83">
        <v>0</v>
      </c>
      <c r="IC22" s="83">
        <v>0</v>
      </c>
      <c r="ID22" s="83">
        <v>0</v>
      </c>
      <c r="IE22" s="83">
        <v>0</v>
      </c>
      <c r="IF22" s="83">
        <v>232.66</v>
      </c>
      <c r="IG22" s="83">
        <v>2.976</v>
      </c>
      <c r="IH22" s="83">
        <v>0</v>
      </c>
      <c r="II22" s="83">
        <v>0</v>
      </c>
      <c r="IJ22" s="83">
        <v>7.9180000000000001</v>
      </c>
      <c r="IK22" s="83">
        <v>0</v>
      </c>
      <c r="IL22" s="83">
        <v>4.1369999999999996</v>
      </c>
      <c r="IM22" s="83">
        <v>0</v>
      </c>
      <c r="IN22" s="83">
        <v>0</v>
      </c>
      <c r="IO22" s="83">
        <v>0</v>
      </c>
      <c r="IP22" s="83">
        <v>0</v>
      </c>
      <c r="IQ22" s="83">
        <v>8.5239999999999991</v>
      </c>
      <c r="IR22" s="83">
        <v>0</v>
      </c>
      <c r="IS22" s="83">
        <v>0</v>
      </c>
      <c r="IT22" s="83">
        <v>5.8940000000000001</v>
      </c>
      <c r="IU22" s="83">
        <v>0</v>
      </c>
      <c r="IV22" s="84">
        <v>0</v>
      </c>
      <c r="IW22" s="81">
        <v>0</v>
      </c>
      <c r="IX22" s="81">
        <v>0</v>
      </c>
      <c r="IY22" s="81">
        <v>0</v>
      </c>
      <c r="IZ22" s="81">
        <v>0</v>
      </c>
      <c r="JA22" s="81">
        <v>0</v>
      </c>
      <c r="JB22" s="81">
        <v>0</v>
      </c>
      <c r="JC22" s="81">
        <v>0</v>
      </c>
      <c r="JD22" s="81">
        <v>0</v>
      </c>
      <c r="JE22" s="81">
        <v>5</v>
      </c>
      <c r="JF22" s="81">
        <v>1</v>
      </c>
      <c r="JG22" s="81">
        <v>0</v>
      </c>
      <c r="JH22" s="81">
        <v>0</v>
      </c>
      <c r="JI22" s="81">
        <v>0</v>
      </c>
      <c r="JJ22" s="81">
        <v>1</v>
      </c>
      <c r="JK22" s="81">
        <v>0</v>
      </c>
      <c r="JL22" s="81">
        <v>4</v>
      </c>
      <c r="JM22" s="81">
        <v>0</v>
      </c>
      <c r="JN22" s="81">
        <v>1</v>
      </c>
      <c r="JO22" s="81">
        <v>0</v>
      </c>
      <c r="JP22" s="81">
        <v>0</v>
      </c>
      <c r="JQ22" s="81">
        <v>0</v>
      </c>
      <c r="JR22" s="81">
        <v>1</v>
      </c>
      <c r="JS22" s="81">
        <v>0</v>
      </c>
      <c r="JT22" s="81">
        <v>0</v>
      </c>
      <c r="JU22" s="81">
        <v>0</v>
      </c>
      <c r="JV22" s="81">
        <v>2</v>
      </c>
      <c r="JW22" s="81">
        <v>0</v>
      </c>
      <c r="JX22" s="81">
        <v>1</v>
      </c>
      <c r="JY22" s="81">
        <v>0</v>
      </c>
      <c r="JZ22" s="81">
        <v>0</v>
      </c>
      <c r="KA22" s="81">
        <v>0</v>
      </c>
      <c r="KB22" s="81">
        <v>0</v>
      </c>
      <c r="KC22" s="81">
        <v>0</v>
      </c>
      <c r="KD22" s="81">
        <v>0</v>
      </c>
      <c r="KE22" s="81">
        <v>0</v>
      </c>
      <c r="KF22" s="81">
        <v>1</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2</v>
      </c>
      <c r="LA22" s="81">
        <v>0</v>
      </c>
      <c r="LB22" s="81">
        <v>0</v>
      </c>
      <c r="LC22" s="81">
        <v>0</v>
      </c>
      <c r="LD22" s="81">
        <v>0</v>
      </c>
      <c r="LE22" s="81">
        <v>0</v>
      </c>
      <c r="LF22" s="81">
        <v>0</v>
      </c>
      <c r="LG22" s="81">
        <v>0</v>
      </c>
      <c r="LH22" s="81">
        <v>0</v>
      </c>
      <c r="LI22" s="81">
        <v>0</v>
      </c>
      <c r="LJ22" s="81">
        <v>0</v>
      </c>
      <c r="LK22" s="81">
        <v>0</v>
      </c>
      <c r="LL22" s="81">
        <v>0</v>
      </c>
      <c r="LM22" s="81">
        <v>1</v>
      </c>
      <c r="LN22" s="81">
        <v>0</v>
      </c>
      <c r="LO22" s="81">
        <v>0</v>
      </c>
      <c r="LP22" s="81">
        <v>0</v>
      </c>
      <c r="LQ22" s="81">
        <v>0</v>
      </c>
      <c r="LR22" s="81">
        <v>0</v>
      </c>
      <c r="LS22" s="81">
        <v>0</v>
      </c>
      <c r="LT22" s="81">
        <v>0</v>
      </c>
      <c r="LU22" s="81">
        <v>0</v>
      </c>
      <c r="LV22" s="81">
        <v>0</v>
      </c>
      <c r="LW22" s="81">
        <v>0</v>
      </c>
      <c r="LX22" s="81">
        <v>0</v>
      </c>
      <c r="LY22" s="81">
        <v>0</v>
      </c>
      <c r="LZ22" s="81">
        <v>0</v>
      </c>
      <c r="MA22" s="81">
        <v>2</v>
      </c>
      <c r="MB22" s="81">
        <v>0</v>
      </c>
      <c r="MC22" s="81">
        <v>0</v>
      </c>
      <c r="MD22" s="81">
        <v>0</v>
      </c>
      <c r="ME22" s="81">
        <v>0</v>
      </c>
      <c r="MF22" s="81">
        <v>0</v>
      </c>
      <c r="MG22" s="81">
        <v>0</v>
      </c>
      <c r="MH22" s="81">
        <v>0</v>
      </c>
      <c r="MI22" s="81">
        <v>0</v>
      </c>
      <c r="MJ22" s="81">
        <v>0</v>
      </c>
      <c r="MK22" s="81">
        <v>0</v>
      </c>
      <c r="ML22" s="81">
        <v>0</v>
      </c>
      <c r="MM22" s="81">
        <v>0</v>
      </c>
      <c r="MN22" s="81">
        <v>0</v>
      </c>
      <c r="MO22" s="81">
        <v>1</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5</v>
      </c>
      <c r="NG22" s="81">
        <v>1</v>
      </c>
      <c r="NH22" s="81">
        <v>0</v>
      </c>
      <c r="NI22" s="81">
        <v>0</v>
      </c>
      <c r="NJ22" s="81">
        <v>0</v>
      </c>
      <c r="NK22" s="81">
        <v>1</v>
      </c>
      <c r="NL22" s="81">
        <v>0</v>
      </c>
      <c r="NM22" s="81">
        <v>4</v>
      </c>
      <c r="NN22" s="81">
        <v>0</v>
      </c>
      <c r="NO22" s="81">
        <v>1</v>
      </c>
      <c r="NP22" s="81">
        <v>0</v>
      </c>
      <c r="NQ22" s="81">
        <v>0</v>
      </c>
      <c r="NR22" s="81">
        <v>0</v>
      </c>
      <c r="NS22" s="81">
        <v>1</v>
      </c>
      <c r="NT22" s="81">
        <v>0</v>
      </c>
      <c r="NU22" s="81">
        <v>0</v>
      </c>
      <c r="NV22" s="81">
        <v>0</v>
      </c>
      <c r="NW22" s="81">
        <v>2</v>
      </c>
      <c r="NX22" s="81">
        <v>0</v>
      </c>
      <c r="NY22" s="81">
        <v>1</v>
      </c>
      <c r="NZ22" s="81">
        <v>0</v>
      </c>
      <c r="OA22" s="81">
        <v>0</v>
      </c>
      <c r="OB22" s="81">
        <v>0</v>
      </c>
      <c r="OC22" s="81">
        <v>0</v>
      </c>
      <c r="OD22" s="81">
        <v>0</v>
      </c>
      <c r="OE22" s="81">
        <v>0</v>
      </c>
      <c r="OF22" s="81">
        <v>0</v>
      </c>
      <c r="OG22" s="81">
        <v>1</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2</v>
      </c>
      <c r="PB22" s="81">
        <v>0</v>
      </c>
      <c r="PC22" s="81">
        <v>0</v>
      </c>
      <c r="PD22" s="81">
        <v>0</v>
      </c>
      <c r="PE22" s="81">
        <v>0</v>
      </c>
      <c r="PF22" s="81">
        <v>0</v>
      </c>
      <c r="PG22" s="81">
        <v>0</v>
      </c>
      <c r="PH22" s="81">
        <v>0</v>
      </c>
      <c r="PI22" s="81">
        <v>0</v>
      </c>
      <c r="PJ22" s="81">
        <v>0</v>
      </c>
      <c r="PK22" s="81">
        <v>0</v>
      </c>
      <c r="PL22" s="81">
        <v>0</v>
      </c>
      <c r="PM22" s="81">
        <v>0</v>
      </c>
      <c r="PN22" s="81">
        <v>1</v>
      </c>
      <c r="PO22" s="81">
        <v>0</v>
      </c>
      <c r="PP22" s="81">
        <v>0</v>
      </c>
      <c r="PQ22" s="81">
        <v>0</v>
      </c>
      <c r="PR22" s="81">
        <v>0</v>
      </c>
      <c r="PS22" s="81">
        <v>0</v>
      </c>
      <c r="PT22" s="81">
        <v>0</v>
      </c>
      <c r="PU22" s="81">
        <v>0</v>
      </c>
      <c r="PV22" s="81">
        <v>0</v>
      </c>
      <c r="PW22" s="81">
        <v>0</v>
      </c>
      <c r="PX22" s="81">
        <v>0</v>
      </c>
      <c r="PY22" s="81">
        <v>0</v>
      </c>
      <c r="PZ22" s="81">
        <v>0</v>
      </c>
      <c r="QA22" s="81">
        <v>0</v>
      </c>
      <c r="QB22" s="81">
        <v>2</v>
      </c>
      <c r="QC22" s="81">
        <v>0</v>
      </c>
      <c r="QD22" s="81">
        <v>0</v>
      </c>
      <c r="QE22" s="81">
        <v>0</v>
      </c>
      <c r="QF22" s="81">
        <v>0</v>
      </c>
      <c r="QG22" s="81">
        <v>0</v>
      </c>
      <c r="QH22" s="81">
        <v>0</v>
      </c>
      <c r="QI22" s="81">
        <v>0</v>
      </c>
      <c r="QJ22" s="81">
        <v>0</v>
      </c>
      <c r="QK22" s="81">
        <v>0</v>
      </c>
      <c r="QL22" s="81">
        <v>0</v>
      </c>
      <c r="QM22" s="81">
        <v>0</v>
      </c>
      <c r="QN22" s="81">
        <v>0</v>
      </c>
      <c r="QO22" s="81">
        <v>0</v>
      </c>
      <c r="QP22" s="81">
        <v>1</v>
      </c>
      <c r="QQ22" s="81">
        <v>0</v>
      </c>
      <c r="QR22" s="81">
        <v>0</v>
      </c>
      <c r="QS22" s="81">
        <v>0</v>
      </c>
      <c r="QT22" s="81">
        <v>0</v>
      </c>
      <c r="QU22" s="81">
        <v>0</v>
      </c>
      <c r="QV22" s="81">
        <v>0</v>
      </c>
      <c r="QW22" s="81">
        <v>0</v>
      </c>
      <c r="QX22" s="81">
        <v>16</v>
      </c>
      <c r="QY22" s="81">
        <v>1</v>
      </c>
      <c r="QZ22" s="81">
        <v>0</v>
      </c>
      <c r="RA22" s="81">
        <v>0</v>
      </c>
      <c r="RB22" s="81">
        <v>2</v>
      </c>
      <c r="RC22" s="81">
        <v>0</v>
      </c>
      <c r="RD22" s="81">
        <v>1</v>
      </c>
      <c r="RE22" s="81">
        <v>0</v>
      </c>
      <c r="RF22" s="81">
        <v>0</v>
      </c>
      <c r="RG22" s="81">
        <v>0</v>
      </c>
      <c r="RH22" s="81">
        <v>0</v>
      </c>
      <c r="RI22" s="81">
        <v>2</v>
      </c>
      <c r="RJ22" s="81">
        <v>0</v>
      </c>
      <c r="RK22" s="81">
        <v>0</v>
      </c>
      <c r="RL22" s="81">
        <v>1</v>
      </c>
      <c r="RM22" s="81">
        <v>0</v>
      </c>
      <c r="RN22" s="81">
        <v>0</v>
      </c>
      <c r="RO22" s="81">
        <v>0</v>
      </c>
      <c r="RP22" s="81">
        <v>0</v>
      </c>
      <c r="RQ22" s="81">
        <v>0</v>
      </c>
      <c r="RR22" s="81">
        <v>0</v>
      </c>
      <c r="RS22" s="81">
        <v>16</v>
      </c>
      <c r="RT22" s="81">
        <v>1</v>
      </c>
      <c r="RU22" s="81">
        <v>0</v>
      </c>
      <c r="RV22" s="81">
        <v>0</v>
      </c>
      <c r="RW22" s="81">
        <v>2</v>
      </c>
      <c r="RX22" s="81">
        <v>0</v>
      </c>
      <c r="RY22" s="81">
        <v>1</v>
      </c>
      <c r="RZ22" s="81">
        <v>0</v>
      </c>
      <c r="SA22" s="81">
        <v>0</v>
      </c>
      <c r="SB22" s="81">
        <v>0</v>
      </c>
      <c r="SC22" s="81">
        <v>0</v>
      </c>
      <c r="SD22" s="81">
        <v>2</v>
      </c>
      <c r="SE22" s="81">
        <v>0</v>
      </c>
      <c r="SF22" s="81">
        <v>0</v>
      </c>
      <c r="SG22" s="81">
        <v>1</v>
      </c>
      <c r="SH22" s="81">
        <v>0</v>
      </c>
    </row>
    <row r="23" spans="1:502">
      <c r="A23" s="18" t="s">
        <v>2081</v>
      </c>
      <c r="B23" s="80">
        <v>15</v>
      </c>
      <c r="C23" s="80">
        <v>15</v>
      </c>
      <c r="D23" s="80">
        <v>1</v>
      </c>
      <c r="E23" s="80">
        <v>2018</v>
      </c>
      <c r="F23" s="80" t="s">
        <v>93</v>
      </c>
      <c r="G23" s="182" t="s">
        <v>2066</v>
      </c>
      <c r="H23" s="80" t="s">
        <v>2067</v>
      </c>
      <c r="I23" s="173"/>
      <c r="J23" s="83">
        <v>0</v>
      </c>
      <c r="K23" s="83">
        <v>0</v>
      </c>
      <c r="L23" s="83">
        <v>0</v>
      </c>
      <c r="M23" s="83">
        <v>0</v>
      </c>
      <c r="N23" s="83">
        <v>0</v>
      </c>
      <c r="O23" s="83">
        <v>0</v>
      </c>
      <c r="P23" s="83">
        <v>0</v>
      </c>
      <c r="Q23" s="83">
        <v>0</v>
      </c>
      <c r="R23" s="83">
        <v>75.259</v>
      </c>
      <c r="S23" s="83">
        <v>4.657</v>
      </c>
      <c r="T23" s="83">
        <v>0</v>
      </c>
      <c r="U23" s="83">
        <v>0</v>
      </c>
      <c r="V23" s="83">
        <v>0</v>
      </c>
      <c r="W23" s="83">
        <v>4.3</v>
      </c>
      <c r="X23" s="83">
        <v>0</v>
      </c>
      <c r="Y23" s="83">
        <v>15.742000000000001</v>
      </c>
      <c r="Z23" s="83">
        <v>0</v>
      </c>
      <c r="AA23" s="83">
        <v>8.1940000000000008</v>
      </c>
      <c r="AB23" s="83">
        <v>0</v>
      </c>
      <c r="AC23" s="83">
        <v>0</v>
      </c>
      <c r="AD23" s="83">
        <v>0</v>
      </c>
      <c r="AE23" s="83">
        <v>64.64</v>
      </c>
      <c r="AF23" s="83">
        <v>0</v>
      </c>
      <c r="AG23" s="83">
        <v>0</v>
      </c>
      <c r="AH23" s="83">
        <v>0</v>
      </c>
      <c r="AI23" s="83">
        <v>8.5020000000000007</v>
      </c>
      <c r="AJ23" s="83">
        <v>0</v>
      </c>
      <c r="AK23" s="83">
        <v>28.599</v>
      </c>
      <c r="AL23" s="83">
        <v>0</v>
      </c>
      <c r="AM23" s="83">
        <v>0</v>
      </c>
      <c r="AN23" s="83">
        <v>0</v>
      </c>
      <c r="AO23" s="83">
        <v>0</v>
      </c>
      <c r="AP23" s="83">
        <v>0</v>
      </c>
      <c r="AQ23" s="83">
        <v>0</v>
      </c>
      <c r="AR23" s="83">
        <v>0</v>
      </c>
      <c r="AS23" s="83">
        <v>2.4969999999999999</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6.7709999999999999</v>
      </c>
      <c r="BN23" s="83">
        <v>0</v>
      </c>
      <c r="BO23" s="83">
        <v>0</v>
      </c>
      <c r="BP23" s="83">
        <v>0</v>
      </c>
      <c r="BQ23" s="83">
        <v>0</v>
      </c>
      <c r="BR23" s="83">
        <v>0</v>
      </c>
      <c r="BS23" s="83">
        <v>0</v>
      </c>
      <c r="BT23" s="83">
        <v>0</v>
      </c>
      <c r="BU23" s="83">
        <v>0</v>
      </c>
      <c r="BV23" s="83">
        <v>0</v>
      </c>
      <c r="BW23" s="83">
        <v>0</v>
      </c>
      <c r="BX23" s="83">
        <v>0</v>
      </c>
      <c r="BY23" s="83">
        <v>0</v>
      </c>
      <c r="BZ23" s="83">
        <v>3.2480000000000002</v>
      </c>
      <c r="CA23" s="83">
        <v>0</v>
      </c>
      <c r="CB23" s="83">
        <v>0</v>
      </c>
      <c r="CC23" s="83">
        <v>0</v>
      </c>
      <c r="CD23" s="83">
        <v>0</v>
      </c>
      <c r="CE23" s="83">
        <v>0</v>
      </c>
      <c r="CF23" s="83">
        <v>0</v>
      </c>
      <c r="CG23" s="83">
        <v>0</v>
      </c>
      <c r="CH23" s="83">
        <v>0</v>
      </c>
      <c r="CI23" s="83">
        <v>0</v>
      </c>
      <c r="CJ23" s="83">
        <v>0</v>
      </c>
      <c r="CK23" s="83">
        <v>0</v>
      </c>
      <c r="CL23" s="83">
        <v>0</v>
      </c>
      <c r="CM23" s="83">
        <v>0</v>
      </c>
      <c r="CN23" s="83">
        <v>7.9749999999999996</v>
      </c>
      <c r="CO23" s="83">
        <v>0</v>
      </c>
      <c r="CP23" s="83">
        <v>0</v>
      </c>
      <c r="CQ23" s="83">
        <v>0</v>
      </c>
      <c r="CR23" s="83">
        <v>0</v>
      </c>
      <c r="CS23" s="83">
        <v>0</v>
      </c>
      <c r="CT23" s="83">
        <v>0</v>
      </c>
      <c r="CU23" s="83">
        <v>0</v>
      </c>
      <c r="CV23" s="83">
        <v>0</v>
      </c>
      <c r="CW23" s="83">
        <v>0</v>
      </c>
      <c r="CX23" s="83">
        <v>0</v>
      </c>
      <c r="CY23" s="83">
        <v>0</v>
      </c>
      <c r="CZ23" s="83">
        <v>0</v>
      </c>
      <c r="DA23" s="83">
        <v>0</v>
      </c>
      <c r="DB23" s="83">
        <v>5.5140000000000002</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75.259</v>
      </c>
      <c r="DT23" s="83">
        <v>4.657</v>
      </c>
      <c r="DU23" s="83">
        <v>0</v>
      </c>
      <c r="DV23" s="83">
        <v>0</v>
      </c>
      <c r="DW23" s="83">
        <v>0</v>
      </c>
      <c r="DX23" s="83">
        <v>4.3</v>
      </c>
      <c r="DY23" s="83">
        <v>0</v>
      </c>
      <c r="DZ23" s="83">
        <v>15.742000000000001</v>
      </c>
      <c r="EA23" s="83">
        <v>0</v>
      </c>
      <c r="EB23" s="83">
        <v>8.1940000000000008</v>
      </c>
      <c r="EC23" s="83">
        <v>0</v>
      </c>
      <c r="ED23" s="83">
        <v>0</v>
      </c>
      <c r="EE23" s="83">
        <v>0</v>
      </c>
      <c r="EF23" s="83">
        <v>64.64</v>
      </c>
      <c r="EG23" s="83">
        <v>0</v>
      </c>
      <c r="EH23" s="83">
        <v>0</v>
      </c>
      <c r="EI23" s="83">
        <v>0</v>
      </c>
      <c r="EJ23" s="83">
        <v>8.5020000000000007</v>
      </c>
      <c r="EK23" s="83">
        <v>0</v>
      </c>
      <c r="EL23" s="83">
        <v>28.599</v>
      </c>
      <c r="EM23" s="83">
        <v>0</v>
      </c>
      <c r="EN23" s="83">
        <v>0</v>
      </c>
      <c r="EO23" s="83">
        <v>0</v>
      </c>
      <c r="EP23" s="83">
        <v>0</v>
      </c>
      <c r="EQ23" s="83">
        <v>0</v>
      </c>
      <c r="ER23" s="83">
        <v>0</v>
      </c>
      <c r="ES23" s="83">
        <v>0</v>
      </c>
      <c r="ET23" s="83">
        <v>2.4969999999999999</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6.7709999999999999</v>
      </c>
      <c r="FO23" s="83">
        <v>0</v>
      </c>
      <c r="FP23" s="83">
        <v>0</v>
      </c>
      <c r="FQ23" s="83">
        <v>0</v>
      </c>
      <c r="FR23" s="83">
        <v>0</v>
      </c>
      <c r="FS23" s="83">
        <v>0</v>
      </c>
      <c r="FT23" s="83">
        <v>0</v>
      </c>
      <c r="FU23" s="83">
        <v>0</v>
      </c>
      <c r="FV23" s="83">
        <v>0</v>
      </c>
      <c r="FW23" s="83">
        <v>0</v>
      </c>
      <c r="FX23" s="83">
        <v>0</v>
      </c>
      <c r="FY23" s="83">
        <v>0</v>
      </c>
      <c r="FZ23" s="83">
        <v>0</v>
      </c>
      <c r="GA23" s="83">
        <v>3.2480000000000002</v>
      </c>
      <c r="GB23" s="83">
        <v>0</v>
      </c>
      <c r="GC23" s="83">
        <v>0</v>
      </c>
      <c r="GD23" s="83">
        <v>0</v>
      </c>
      <c r="GE23" s="83">
        <v>0</v>
      </c>
      <c r="GF23" s="83">
        <v>0</v>
      </c>
      <c r="GG23" s="83">
        <v>0</v>
      </c>
      <c r="GH23" s="83">
        <v>0</v>
      </c>
      <c r="GI23" s="83">
        <v>0</v>
      </c>
      <c r="GJ23" s="83">
        <v>0</v>
      </c>
      <c r="GK23" s="83">
        <v>0</v>
      </c>
      <c r="GL23" s="83">
        <v>0</v>
      </c>
      <c r="GM23" s="83">
        <v>0</v>
      </c>
      <c r="GN23" s="83">
        <v>0</v>
      </c>
      <c r="GO23" s="83">
        <v>7.9749999999999996</v>
      </c>
      <c r="GP23" s="83">
        <v>0</v>
      </c>
      <c r="GQ23" s="83">
        <v>0</v>
      </c>
      <c r="GR23" s="83">
        <v>0</v>
      </c>
      <c r="GS23" s="83">
        <v>0</v>
      </c>
      <c r="GT23" s="83">
        <v>0</v>
      </c>
      <c r="GU23" s="83">
        <v>0</v>
      </c>
      <c r="GV23" s="83">
        <v>0</v>
      </c>
      <c r="GW23" s="83">
        <v>0</v>
      </c>
      <c r="GX23" s="83">
        <v>0</v>
      </c>
      <c r="GY23" s="83">
        <v>0</v>
      </c>
      <c r="GZ23" s="83">
        <v>0</v>
      </c>
      <c r="HA23" s="83">
        <v>0</v>
      </c>
      <c r="HB23" s="83">
        <v>0</v>
      </c>
      <c r="HC23" s="83">
        <v>5.5140000000000002</v>
      </c>
      <c r="HD23" s="83">
        <v>0</v>
      </c>
      <c r="HE23" s="83">
        <v>0</v>
      </c>
      <c r="HF23" s="83">
        <v>0</v>
      </c>
      <c r="HG23" s="83">
        <v>0</v>
      </c>
      <c r="HH23" s="83">
        <v>0</v>
      </c>
      <c r="HI23" s="83">
        <v>0</v>
      </c>
      <c r="HJ23" s="83">
        <v>0</v>
      </c>
      <c r="HK23" s="83">
        <v>209.893</v>
      </c>
      <c r="HL23" s="83">
        <v>2.4969999999999999</v>
      </c>
      <c r="HM23" s="83">
        <v>0</v>
      </c>
      <c r="HN23" s="83">
        <v>0</v>
      </c>
      <c r="HO23" s="83">
        <v>6.7709999999999999</v>
      </c>
      <c r="HP23" s="83">
        <v>0</v>
      </c>
      <c r="HQ23" s="83">
        <v>3.2480000000000002</v>
      </c>
      <c r="HR23" s="83">
        <v>0</v>
      </c>
      <c r="HS23" s="83">
        <v>0</v>
      </c>
      <c r="HT23" s="83">
        <v>0</v>
      </c>
      <c r="HU23" s="83">
        <v>0</v>
      </c>
      <c r="HV23" s="83">
        <v>7.9749999999999996</v>
      </c>
      <c r="HW23" s="83">
        <v>0</v>
      </c>
      <c r="HX23" s="83">
        <v>0</v>
      </c>
      <c r="HY23" s="83">
        <v>5.5140000000000002</v>
      </c>
      <c r="HZ23" s="83">
        <v>0</v>
      </c>
      <c r="IA23" s="83">
        <v>0</v>
      </c>
      <c r="IB23" s="83">
        <v>0</v>
      </c>
      <c r="IC23" s="83">
        <v>0</v>
      </c>
      <c r="ID23" s="83">
        <v>0</v>
      </c>
      <c r="IE23" s="83">
        <v>0</v>
      </c>
      <c r="IF23" s="83">
        <v>209.893</v>
      </c>
      <c r="IG23" s="83">
        <v>2.4969999999999999</v>
      </c>
      <c r="IH23" s="83">
        <v>0</v>
      </c>
      <c r="II23" s="83">
        <v>0</v>
      </c>
      <c r="IJ23" s="83">
        <v>6.7709999999999999</v>
      </c>
      <c r="IK23" s="83">
        <v>0</v>
      </c>
      <c r="IL23" s="83">
        <v>3.2480000000000002</v>
      </c>
      <c r="IM23" s="83">
        <v>0</v>
      </c>
      <c r="IN23" s="83">
        <v>0</v>
      </c>
      <c r="IO23" s="83">
        <v>0</v>
      </c>
      <c r="IP23" s="83">
        <v>0</v>
      </c>
      <c r="IQ23" s="83">
        <v>7.9749999999999996</v>
      </c>
      <c r="IR23" s="83">
        <v>0</v>
      </c>
      <c r="IS23" s="83">
        <v>0</v>
      </c>
      <c r="IT23" s="83">
        <v>5.5140000000000002</v>
      </c>
      <c r="IU23" s="83">
        <v>0</v>
      </c>
      <c r="IV23" s="84">
        <v>0</v>
      </c>
      <c r="IW23" s="81">
        <v>0</v>
      </c>
      <c r="IX23" s="81">
        <v>0</v>
      </c>
      <c r="IY23" s="81">
        <v>0</v>
      </c>
      <c r="IZ23" s="81">
        <v>0</v>
      </c>
      <c r="JA23" s="81">
        <v>0</v>
      </c>
      <c r="JB23" s="81">
        <v>0</v>
      </c>
      <c r="JC23" s="81">
        <v>0</v>
      </c>
      <c r="JD23" s="81">
        <v>0</v>
      </c>
      <c r="JE23" s="81">
        <v>5</v>
      </c>
      <c r="JF23" s="81">
        <v>1</v>
      </c>
      <c r="JG23" s="81">
        <v>0</v>
      </c>
      <c r="JH23" s="81">
        <v>0</v>
      </c>
      <c r="JI23" s="81">
        <v>0</v>
      </c>
      <c r="JJ23" s="81">
        <v>1</v>
      </c>
      <c r="JK23" s="81">
        <v>0</v>
      </c>
      <c r="JL23" s="81">
        <v>4</v>
      </c>
      <c r="JM23" s="81">
        <v>0</v>
      </c>
      <c r="JN23" s="81">
        <v>1</v>
      </c>
      <c r="JO23" s="81">
        <v>0</v>
      </c>
      <c r="JP23" s="81">
        <v>0</v>
      </c>
      <c r="JQ23" s="81">
        <v>0</v>
      </c>
      <c r="JR23" s="81">
        <v>1</v>
      </c>
      <c r="JS23" s="81">
        <v>0</v>
      </c>
      <c r="JT23" s="81">
        <v>0</v>
      </c>
      <c r="JU23" s="81">
        <v>0</v>
      </c>
      <c r="JV23" s="81">
        <v>2</v>
      </c>
      <c r="JW23" s="81">
        <v>0</v>
      </c>
      <c r="JX23" s="81">
        <v>1</v>
      </c>
      <c r="JY23" s="81">
        <v>0</v>
      </c>
      <c r="JZ23" s="81">
        <v>0</v>
      </c>
      <c r="KA23" s="81">
        <v>0</v>
      </c>
      <c r="KB23" s="81">
        <v>0</v>
      </c>
      <c r="KC23" s="81">
        <v>0</v>
      </c>
      <c r="KD23" s="81">
        <v>0</v>
      </c>
      <c r="KE23" s="81">
        <v>0</v>
      </c>
      <c r="KF23" s="81">
        <v>1</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2</v>
      </c>
      <c r="LA23" s="81">
        <v>0</v>
      </c>
      <c r="LB23" s="81">
        <v>0</v>
      </c>
      <c r="LC23" s="81">
        <v>0</v>
      </c>
      <c r="LD23" s="81">
        <v>0</v>
      </c>
      <c r="LE23" s="81">
        <v>0</v>
      </c>
      <c r="LF23" s="81">
        <v>0</v>
      </c>
      <c r="LG23" s="81">
        <v>0</v>
      </c>
      <c r="LH23" s="81">
        <v>0</v>
      </c>
      <c r="LI23" s="81">
        <v>0</v>
      </c>
      <c r="LJ23" s="81">
        <v>0</v>
      </c>
      <c r="LK23" s="81">
        <v>0</v>
      </c>
      <c r="LL23" s="81">
        <v>0</v>
      </c>
      <c r="LM23" s="81">
        <v>1</v>
      </c>
      <c r="LN23" s="81">
        <v>0</v>
      </c>
      <c r="LO23" s="81">
        <v>0</v>
      </c>
      <c r="LP23" s="81">
        <v>0</v>
      </c>
      <c r="LQ23" s="81">
        <v>0</v>
      </c>
      <c r="LR23" s="81">
        <v>0</v>
      </c>
      <c r="LS23" s="81">
        <v>0</v>
      </c>
      <c r="LT23" s="81">
        <v>0</v>
      </c>
      <c r="LU23" s="81">
        <v>0</v>
      </c>
      <c r="LV23" s="81">
        <v>0</v>
      </c>
      <c r="LW23" s="81">
        <v>0</v>
      </c>
      <c r="LX23" s="81">
        <v>0</v>
      </c>
      <c r="LY23" s="81">
        <v>0</v>
      </c>
      <c r="LZ23" s="81">
        <v>0</v>
      </c>
      <c r="MA23" s="81">
        <v>2</v>
      </c>
      <c r="MB23" s="81">
        <v>0</v>
      </c>
      <c r="MC23" s="81">
        <v>0</v>
      </c>
      <c r="MD23" s="81">
        <v>0</v>
      </c>
      <c r="ME23" s="81">
        <v>0</v>
      </c>
      <c r="MF23" s="81">
        <v>0</v>
      </c>
      <c r="MG23" s="81">
        <v>0</v>
      </c>
      <c r="MH23" s="81">
        <v>0</v>
      </c>
      <c r="MI23" s="81">
        <v>0</v>
      </c>
      <c r="MJ23" s="81">
        <v>0</v>
      </c>
      <c r="MK23" s="81">
        <v>0</v>
      </c>
      <c r="ML23" s="81">
        <v>0</v>
      </c>
      <c r="MM23" s="81">
        <v>0</v>
      </c>
      <c r="MN23" s="81">
        <v>0</v>
      </c>
      <c r="MO23" s="81">
        <v>1</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5</v>
      </c>
      <c r="NG23" s="81">
        <v>1</v>
      </c>
      <c r="NH23" s="81">
        <v>0</v>
      </c>
      <c r="NI23" s="81">
        <v>0</v>
      </c>
      <c r="NJ23" s="81">
        <v>0</v>
      </c>
      <c r="NK23" s="81">
        <v>1</v>
      </c>
      <c r="NL23" s="81">
        <v>0</v>
      </c>
      <c r="NM23" s="81">
        <v>4</v>
      </c>
      <c r="NN23" s="81">
        <v>0</v>
      </c>
      <c r="NO23" s="81">
        <v>1</v>
      </c>
      <c r="NP23" s="81">
        <v>0</v>
      </c>
      <c r="NQ23" s="81">
        <v>0</v>
      </c>
      <c r="NR23" s="81">
        <v>0</v>
      </c>
      <c r="NS23" s="81">
        <v>1</v>
      </c>
      <c r="NT23" s="81">
        <v>0</v>
      </c>
      <c r="NU23" s="81">
        <v>0</v>
      </c>
      <c r="NV23" s="81">
        <v>0</v>
      </c>
      <c r="NW23" s="81">
        <v>2</v>
      </c>
      <c r="NX23" s="81">
        <v>0</v>
      </c>
      <c r="NY23" s="81">
        <v>1</v>
      </c>
      <c r="NZ23" s="81">
        <v>0</v>
      </c>
      <c r="OA23" s="81">
        <v>0</v>
      </c>
      <c r="OB23" s="81">
        <v>0</v>
      </c>
      <c r="OC23" s="81">
        <v>0</v>
      </c>
      <c r="OD23" s="81">
        <v>0</v>
      </c>
      <c r="OE23" s="81">
        <v>0</v>
      </c>
      <c r="OF23" s="81">
        <v>0</v>
      </c>
      <c r="OG23" s="81">
        <v>1</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2</v>
      </c>
      <c r="PB23" s="81">
        <v>0</v>
      </c>
      <c r="PC23" s="81">
        <v>0</v>
      </c>
      <c r="PD23" s="81">
        <v>0</v>
      </c>
      <c r="PE23" s="81">
        <v>0</v>
      </c>
      <c r="PF23" s="81">
        <v>0</v>
      </c>
      <c r="PG23" s="81">
        <v>0</v>
      </c>
      <c r="PH23" s="81">
        <v>0</v>
      </c>
      <c r="PI23" s="81">
        <v>0</v>
      </c>
      <c r="PJ23" s="81">
        <v>0</v>
      </c>
      <c r="PK23" s="81">
        <v>0</v>
      </c>
      <c r="PL23" s="81">
        <v>0</v>
      </c>
      <c r="PM23" s="81">
        <v>0</v>
      </c>
      <c r="PN23" s="81">
        <v>1</v>
      </c>
      <c r="PO23" s="81">
        <v>0</v>
      </c>
      <c r="PP23" s="81">
        <v>0</v>
      </c>
      <c r="PQ23" s="81">
        <v>0</v>
      </c>
      <c r="PR23" s="81">
        <v>0</v>
      </c>
      <c r="PS23" s="81">
        <v>0</v>
      </c>
      <c r="PT23" s="81">
        <v>0</v>
      </c>
      <c r="PU23" s="81">
        <v>0</v>
      </c>
      <c r="PV23" s="81">
        <v>0</v>
      </c>
      <c r="PW23" s="81">
        <v>0</v>
      </c>
      <c r="PX23" s="81">
        <v>0</v>
      </c>
      <c r="PY23" s="81">
        <v>0</v>
      </c>
      <c r="PZ23" s="81">
        <v>0</v>
      </c>
      <c r="QA23" s="81">
        <v>0</v>
      </c>
      <c r="QB23" s="81">
        <v>2</v>
      </c>
      <c r="QC23" s="81">
        <v>0</v>
      </c>
      <c r="QD23" s="81">
        <v>0</v>
      </c>
      <c r="QE23" s="81">
        <v>0</v>
      </c>
      <c r="QF23" s="81">
        <v>0</v>
      </c>
      <c r="QG23" s="81">
        <v>0</v>
      </c>
      <c r="QH23" s="81">
        <v>0</v>
      </c>
      <c r="QI23" s="81">
        <v>0</v>
      </c>
      <c r="QJ23" s="81">
        <v>0</v>
      </c>
      <c r="QK23" s="81">
        <v>0</v>
      </c>
      <c r="QL23" s="81">
        <v>0</v>
      </c>
      <c r="QM23" s="81">
        <v>0</v>
      </c>
      <c r="QN23" s="81">
        <v>0</v>
      </c>
      <c r="QO23" s="81">
        <v>0</v>
      </c>
      <c r="QP23" s="81">
        <v>1</v>
      </c>
      <c r="QQ23" s="81">
        <v>0</v>
      </c>
      <c r="QR23" s="81">
        <v>0</v>
      </c>
      <c r="QS23" s="81">
        <v>0</v>
      </c>
      <c r="QT23" s="81">
        <v>0</v>
      </c>
      <c r="QU23" s="81">
        <v>0</v>
      </c>
      <c r="QV23" s="81">
        <v>0</v>
      </c>
      <c r="QW23" s="81">
        <v>0</v>
      </c>
      <c r="QX23" s="81">
        <v>16</v>
      </c>
      <c r="QY23" s="81">
        <v>1</v>
      </c>
      <c r="QZ23" s="81">
        <v>0</v>
      </c>
      <c r="RA23" s="81">
        <v>0</v>
      </c>
      <c r="RB23" s="81">
        <v>2</v>
      </c>
      <c r="RC23" s="81">
        <v>0</v>
      </c>
      <c r="RD23" s="81">
        <v>1</v>
      </c>
      <c r="RE23" s="81">
        <v>0</v>
      </c>
      <c r="RF23" s="81">
        <v>0</v>
      </c>
      <c r="RG23" s="81">
        <v>0</v>
      </c>
      <c r="RH23" s="81">
        <v>0</v>
      </c>
      <c r="RI23" s="81">
        <v>2</v>
      </c>
      <c r="RJ23" s="81">
        <v>0</v>
      </c>
      <c r="RK23" s="81">
        <v>0</v>
      </c>
      <c r="RL23" s="81">
        <v>1</v>
      </c>
      <c r="RM23" s="81">
        <v>0</v>
      </c>
      <c r="RN23" s="81">
        <v>0</v>
      </c>
      <c r="RO23" s="81">
        <v>0</v>
      </c>
      <c r="RP23" s="81">
        <v>0</v>
      </c>
      <c r="RQ23" s="81">
        <v>0</v>
      </c>
      <c r="RR23" s="81">
        <v>0</v>
      </c>
      <c r="RS23" s="81">
        <v>16</v>
      </c>
      <c r="RT23" s="81">
        <v>1</v>
      </c>
      <c r="RU23" s="81">
        <v>0</v>
      </c>
      <c r="RV23" s="81">
        <v>0</v>
      </c>
      <c r="RW23" s="81">
        <v>2</v>
      </c>
      <c r="RX23" s="81">
        <v>0</v>
      </c>
      <c r="RY23" s="81">
        <v>1</v>
      </c>
      <c r="RZ23" s="81">
        <v>0</v>
      </c>
      <c r="SA23" s="81">
        <v>0</v>
      </c>
      <c r="SB23" s="81">
        <v>0</v>
      </c>
      <c r="SC23" s="81">
        <v>0</v>
      </c>
      <c r="SD23" s="81">
        <v>2</v>
      </c>
      <c r="SE23" s="81">
        <v>0</v>
      </c>
      <c r="SF23" s="81">
        <v>0</v>
      </c>
      <c r="SG23" s="81">
        <v>1</v>
      </c>
      <c r="SH23" s="81">
        <v>0</v>
      </c>
    </row>
    <row r="24" spans="1:502">
      <c r="A24" s="18" t="s">
        <v>2082</v>
      </c>
      <c r="B24" s="80">
        <v>16</v>
      </c>
      <c r="C24" s="80">
        <v>16</v>
      </c>
      <c r="D24" s="80">
        <v>1</v>
      </c>
      <c r="E24" s="80">
        <v>2019</v>
      </c>
      <c r="F24" s="80" t="s">
        <v>73</v>
      </c>
      <c r="G24" s="182" t="s">
        <v>2066</v>
      </c>
      <c r="H24" s="80" t="s">
        <v>2067</v>
      </c>
      <c r="I24" s="173"/>
      <c r="J24" s="83">
        <v>0</v>
      </c>
      <c r="K24" s="83">
        <v>0</v>
      </c>
      <c r="L24" s="83">
        <v>0</v>
      </c>
      <c r="M24" s="83">
        <v>0</v>
      </c>
      <c r="N24" s="83">
        <v>0</v>
      </c>
      <c r="O24" s="83">
        <v>0</v>
      </c>
      <c r="P24" s="83">
        <v>0</v>
      </c>
      <c r="Q24" s="83">
        <v>0</v>
      </c>
      <c r="R24" s="83">
        <v>67.936999999999998</v>
      </c>
      <c r="S24" s="83">
        <v>3.7709999999999999</v>
      </c>
      <c r="T24" s="83">
        <v>4.907</v>
      </c>
      <c r="U24" s="83">
        <v>0</v>
      </c>
      <c r="V24" s="83">
        <v>0</v>
      </c>
      <c r="W24" s="83">
        <v>8.4580000000000002</v>
      </c>
      <c r="X24" s="83">
        <v>0</v>
      </c>
      <c r="Y24" s="83">
        <v>13.712999999999999</v>
      </c>
      <c r="Z24" s="83">
        <v>0</v>
      </c>
      <c r="AA24" s="83">
        <v>7.0789999999999997</v>
      </c>
      <c r="AB24" s="83">
        <v>0</v>
      </c>
      <c r="AC24" s="83">
        <v>0</v>
      </c>
      <c r="AD24" s="83">
        <v>0</v>
      </c>
      <c r="AE24" s="83">
        <v>47.283999999999999</v>
      </c>
      <c r="AF24" s="83">
        <v>0</v>
      </c>
      <c r="AG24" s="83">
        <v>0</v>
      </c>
      <c r="AH24" s="83">
        <v>0</v>
      </c>
      <c r="AI24" s="83">
        <v>5.8739999999999997</v>
      </c>
      <c r="AJ24" s="83">
        <v>0</v>
      </c>
      <c r="AK24" s="83">
        <v>0</v>
      </c>
      <c r="AL24" s="83">
        <v>22.021999999999998</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5.4009999999999998</v>
      </c>
      <c r="BN24" s="83">
        <v>0</v>
      </c>
      <c r="BO24" s="83">
        <v>0</v>
      </c>
      <c r="BP24" s="83">
        <v>0</v>
      </c>
      <c r="BQ24" s="83">
        <v>0</v>
      </c>
      <c r="BR24" s="83">
        <v>0</v>
      </c>
      <c r="BS24" s="83">
        <v>0</v>
      </c>
      <c r="BT24" s="83">
        <v>0</v>
      </c>
      <c r="BU24" s="83">
        <v>0</v>
      </c>
      <c r="BV24" s="83">
        <v>0</v>
      </c>
      <c r="BW24" s="83">
        <v>0</v>
      </c>
      <c r="BX24" s="83">
        <v>3.5089999999999999</v>
      </c>
      <c r="BY24" s="83">
        <v>0</v>
      </c>
      <c r="BZ24" s="83">
        <v>2.3439999999999999</v>
      </c>
      <c r="CA24" s="83">
        <v>0</v>
      </c>
      <c r="CB24" s="83">
        <v>0</v>
      </c>
      <c r="CC24" s="83">
        <v>0</v>
      </c>
      <c r="CD24" s="83">
        <v>0</v>
      </c>
      <c r="CE24" s="83">
        <v>0</v>
      </c>
      <c r="CF24" s="83">
        <v>0</v>
      </c>
      <c r="CG24" s="83">
        <v>0</v>
      </c>
      <c r="CH24" s="83">
        <v>0</v>
      </c>
      <c r="CI24" s="83">
        <v>0</v>
      </c>
      <c r="CJ24" s="83">
        <v>0</v>
      </c>
      <c r="CK24" s="83">
        <v>0</v>
      </c>
      <c r="CL24" s="83">
        <v>0</v>
      </c>
      <c r="CM24" s="83">
        <v>0</v>
      </c>
      <c r="CN24" s="83">
        <v>4.2229999999999999</v>
      </c>
      <c r="CO24" s="83">
        <v>0</v>
      </c>
      <c r="CP24" s="83">
        <v>0</v>
      </c>
      <c r="CQ24" s="83">
        <v>0</v>
      </c>
      <c r="CR24" s="83">
        <v>0</v>
      </c>
      <c r="CS24" s="83">
        <v>0</v>
      </c>
      <c r="CT24" s="83">
        <v>0</v>
      </c>
      <c r="CU24" s="83">
        <v>0</v>
      </c>
      <c r="CV24" s="83">
        <v>0</v>
      </c>
      <c r="CW24" s="83">
        <v>0</v>
      </c>
      <c r="CX24" s="83">
        <v>0</v>
      </c>
      <c r="CY24" s="83">
        <v>0</v>
      </c>
      <c r="CZ24" s="83">
        <v>0</v>
      </c>
      <c r="DA24" s="83">
        <v>0</v>
      </c>
      <c r="DB24" s="83">
        <v>4.0519999999999996</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67.936999999999998</v>
      </c>
      <c r="DT24" s="83">
        <v>3.7709999999999999</v>
      </c>
      <c r="DU24" s="83">
        <v>4.907</v>
      </c>
      <c r="DV24" s="83">
        <v>0</v>
      </c>
      <c r="DW24" s="83">
        <v>0</v>
      </c>
      <c r="DX24" s="83">
        <v>8.4580000000000002</v>
      </c>
      <c r="DY24" s="83">
        <v>0</v>
      </c>
      <c r="DZ24" s="83">
        <v>13.712999999999999</v>
      </c>
      <c r="EA24" s="83">
        <v>0</v>
      </c>
      <c r="EB24" s="83">
        <v>7.0789999999999997</v>
      </c>
      <c r="EC24" s="83">
        <v>0</v>
      </c>
      <c r="ED24" s="83">
        <v>0</v>
      </c>
      <c r="EE24" s="83">
        <v>0</v>
      </c>
      <c r="EF24" s="83">
        <v>47.283999999999999</v>
      </c>
      <c r="EG24" s="83">
        <v>0</v>
      </c>
      <c r="EH24" s="83">
        <v>0</v>
      </c>
      <c r="EI24" s="83">
        <v>0</v>
      </c>
      <c r="EJ24" s="83">
        <v>5.8739999999999997</v>
      </c>
      <c r="EK24" s="83">
        <v>0</v>
      </c>
      <c r="EL24" s="83">
        <v>0</v>
      </c>
      <c r="EM24" s="83">
        <v>22.021999999999998</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5.4009999999999998</v>
      </c>
      <c r="FO24" s="83">
        <v>0</v>
      </c>
      <c r="FP24" s="83">
        <v>0</v>
      </c>
      <c r="FQ24" s="83">
        <v>0</v>
      </c>
      <c r="FR24" s="83">
        <v>0</v>
      </c>
      <c r="FS24" s="83">
        <v>0</v>
      </c>
      <c r="FT24" s="83">
        <v>0</v>
      </c>
      <c r="FU24" s="83">
        <v>0</v>
      </c>
      <c r="FV24" s="83">
        <v>0</v>
      </c>
      <c r="FW24" s="83">
        <v>0</v>
      </c>
      <c r="FX24" s="83">
        <v>0</v>
      </c>
      <c r="FY24" s="83">
        <v>3.5089999999999999</v>
      </c>
      <c r="FZ24" s="83">
        <v>0</v>
      </c>
      <c r="GA24" s="83">
        <v>2.3439999999999999</v>
      </c>
      <c r="GB24" s="83">
        <v>0</v>
      </c>
      <c r="GC24" s="83">
        <v>0</v>
      </c>
      <c r="GD24" s="83">
        <v>0</v>
      </c>
      <c r="GE24" s="83">
        <v>0</v>
      </c>
      <c r="GF24" s="83">
        <v>0</v>
      </c>
      <c r="GG24" s="83">
        <v>0</v>
      </c>
      <c r="GH24" s="83">
        <v>0</v>
      </c>
      <c r="GI24" s="83">
        <v>0</v>
      </c>
      <c r="GJ24" s="83">
        <v>0</v>
      </c>
      <c r="GK24" s="83">
        <v>0</v>
      </c>
      <c r="GL24" s="83">
        <v>0</v>
      </c>
      <c r="GM24" s="83">
        <v>0</v>
      </c>
      <c r="GN24" s="83">
        <v>0</v>
      </c>
      <c r="GO24" s="83">
        <v>4.2229999999999999</v>
      </c>
      <c r="GP24" s="83">
        <v>0</v>
      </c>
      <c r="GQ24" s="83">
        <v>0</v>
      </c>
      <c r="GR24" s="83">
        <v>0</v>
      </c>
      <c r="GS24" s="83">
        <v>0</v>
      </c>
      <c r="GT24" s="83">
        <v>0</v>
      </c>
      <c r="GU24" s="83">
        <v>0</v>
      </c>
      <c r="GV24" s="83">
        <v>0</v>
      </c>
      <c r="GW24" s="83">
        <v>0</v>
      </c>
      <c r="GX24" s="83">
        <v>0</v>
      </c>
      <c r="GY24" s="83">
        <v>0</v>
      </c>
      <c r="GZ24" s="83">
        <v>0</v>
      </c>
      <c r="HA24" s="83">
        <v>0</v>
      </c>
      <c r="HB24" s="83">
        <v>0</v>
      </c>
      <c r="HC24" s="83">
        <v>4.0519999999999996</v>
      </c>
      <c r="HD24" s="83">
        <v>0</v>
      </c>
      <c r="HE24" s="83">
        <v>0</v>
      </c>
      <c r="HF24" s="83">
        <v>0</v>
      </c>
      <c r="HG24" s="83">
        <v>0</v>
      </c>
      <c r="HH24" s="83">
        <v>0</v>
      </c>
      <c r="HI24" s="83">
        <v>0</v>
      </c>
      <c r="HJ24" s="83">
        <v>0</v>
      </c>
      <c r="HK24" s="83">
        <v>181.04499999999999</v>
      </c>
      <c r="HL24" s="83">
        <v>0</v>
      </c>
      <c r="HM24" s="83">
        <v>0</v>
      </c>
      <c r="HN24" s="83">
        <v>0</v>
      </c>
      <c r="HO24" s="83">
        <v>5.4009999999999998</v>
      </c>
      <c r="HP24" s="83">
        <v>3.5089999999999999</v>
      </c>
      <c r="HQ24" s="83">
        <v>2.3439999999999999</v>
      </c>
      <c r="HR24" s="83">
        <v>0</v>
      </c>
      <c r="HS24" s="83">
        <v>0</v>
      </c>
      <c r="HT24" s="83">
        <v>0</v>
      </c>
      <c r="HU24" s="83">
        <v>0</v>
      </c>
      <c r="HV24" s="83">
        <v>4.2229999999999999</v>
      </c>
      <c r="HW24" s="83">
        <v>0</v>
      </c>
      <c r="HX24" s="83">
        <v>0</v>
      </c>
      <c r="HY24" s="83">
        <v>4.0519999999999996</v>
      </c>
      <c r="HZ24" s="83">
        <v>0</v>
      </c>
      <c r="IA24" s="83">
        <v>0</v>
      </c>
      <c r="IB24" s="83">
        <v>0</v>
      </c>
      <c r="IC24" s="83">
        <v>0</v>
      </c>
      <c r="ID24" s="83">
        <v>0</v>
      </c>
      <c r="IE24" s="83">
        <v>0</v>
      </c>
      <c r="IF24" s="83">
        <v>181.04499999999999</v>
      </c>
      <c r="IG24" s="83">
        <v>0</v>
      </c>
      <c r="IH24" s="83">
        <v>0</v>
      </c>
      <c r="II24" s="83">
        <v>0</v>
      </c>
      <c r="IJ24" s="83">
        <v>5.4009999999999998</v>
      </c>
      <c r="IK24" s="83">
        <v>3.5089999999999999</v>
      </c>
      <c r="IL24" s="83">
        <v>2.3439999999999999</v>
      </c>
      <c r="IM24" s="83">
        <v>0</v>
      </c>
      <c r="IN24" s="83">
        <v>0</v>
      </c>
      <c r="IO24" s="83">
        <v>0</v>
      </c>
      <c r="IP24" s="83">
        <v>0</v>
      </c>
      <c r="IQ24" s="83">
        <v>4.2229999999999999</v>
      </c>
      <c r="IR24" s="83">
        <v>0</v>
      </c>
      <c r="IS24" s="83">
        <v>0</v>
      </c>
      <c r="IT24" s="83">
        <v>4.0519999999999996</v>
      </c>
      <c r="IU24" s="83">
        <v>0</v>
      </c>
      <c r="IV24" s="84">
        <v>0</v>
      </c>
      <c r="IW24" s="81">
        <v>0</v>
      </c>
      <c r="IX24" s="81">
        <v>0</v>
      </c>
      <c r="IY24" s="81">
        <v>0</v>
      </c>
      <c r="IZ24" s="81">
        <v>0</v>
      </c>
      <c r="JA24" s="81">
        <v>0</v>
      </c>
      <c r="JB24" s="81">
        <v>0</v>
      </c>
      <c r="JC24" s="81">
        <v>0</v>
      </c>
      <c r="JD24" s="81">
        <v>0</v>
      </c>
      <c r="JE24" s="81">
        <v>4</v>
      </c>
      <c r="JF24" s="81">
        <v>1</v>
      </c>
      <c r="JG24" s="81">
        <v>2</v>
      </c>
      <c r="JH24" s="81">
        <v>0</v>
      </c>
      <c r="JI24" s="81">
        <v>0</v>
      </c>
      <c r="JJ24" s="81">
        <v>2</v>
      </c>
      <c r="JK24" s="81">
        <v>0</v>
      </c>
      <c r="JL24" s="81">
        <v>4</v>
      </c>
      <c r="JM24" s="81">
        <v>0</v>
      </c>
      <c r="JN24" s="81">
        <v>1</v>
      </c>
      <c r="JO24" s="81">
        <v>0</v>
      </c>
      <c r="JP24" s="81">
        <v>0</v>
      </c>
      <c r="JQ24" s="81">
        <v>0</v>
      </c>
      <c r="JR24" s="81">
        <v>1</v>
      </c>
      <c r="JS24" s="81">
        <v>0</v>
      </c>
      <c r="JT24" s="81">
        <v>0</v>
      </c>
      <c r="JU24" s="81">
        <v>0</v>
      </c>
      <c r="JV24" s="81">
        <v>1</v>
      </c>
      <c r="JW24" s="81">
        <v>0</v>
      </c>
      <c r="JX24" s="81">
        <v>0</v>
      </c>
      <c r="JY24" s="81">
        <v>1</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2</v>
      </c>
      <c r="LA24" s="81">
        <v>0</v>
      </c>
      <c r="LB24" s="81">
        <v>0</v>
      </c>
      <c r="LC24" s="81">
        <v>0</v>
      </c>
      <c r="LD24" s="81">
        <v>0</v>
      </c>
      <c r="LE24" s="81">
        <v>0</v>
      </c>
      <c r="LF24" s="81">
        <v>0</v>
      </c>
      <c r="LG24" s="81">
        <v>0</v>
      </c>
      <c r="LH24" s="81">
        <v>0</v>
      </c>
      <c r="LI24" s="81">
        <v>0</v>
      </c>
      <c r="LJ24" s="81">
        <v>0</v>
      </c>
      <c r="LK24" s="81">
        <v>1</v>
      </c>
      <c r="LL24" s="81">
        <v>0</v>
      </c>
      <c r="LM24" s="81">
        <v>1</v>
      </c>
      <c r="LN24" s="81">
        <v>0</v>
      </c>
      <c r="LO24" s="81">
        <v>0</v>
      </c>
      <c r="LP24" s="81">
        <v>0</v>
      </c>
      <c r="LQ24" s="81">
        <v>0</v>
      </c>
      <c r="LR24" s="81">
        <v>0</v>
      </c>
      <c r="LS24" s="81">
        <v>0</v>
      </c>
      <c r="LT24" s="81">
        <v>0</v>
      </c>
      <c r="LU24" s="81">
        <v>0</v>
      </c>
      <c r="LV24" s="81">
        <v>0</v>
      </c>
      <c r="LW24" s="81">
        <v>0</v>
      </c>
      <c r="LX24" s="81">
        <v>0</v>
      </c>
      <c r="LY24" s="81">
        <v>0</v>
      </c>
      <c r="LZ24" s="81">
        <v>0</v>
      </c>
      <c r="MA24" s="81">
        <v>1</v>
      </c>
      <c r="MB24" s="81">
        <v>0</v>
      </c>
      <c r="MC24" s="81">
        <v>0</v>
      </c>
      <c r="MD24" s="81">
        <v>0</v>
      </c>
      <c r="ME24" s="81">
        <v>0</v>
      </c>
      <c r="MF24" s="81">
        <v>0</v>
      </c>
      <c r="MG24" s="81">
        <v>0</v>
      </c>
      <c r="MH24" s="81">
        <v>0</v>
      </c>
      <c r="MI24" s="81">
        <v>0</v>
      </c>
      <c r="MJ24" s="81">
        <v>0</v>
      </c>
      <c r="MK24" s="81">
        <v>0</v>
      </c>
      <c r="ML24" s="81">
        <v>0</v>
      </c>
      <c r="MM24" s="81">
        <v>0</v>
      </c>
      <c r="MN24" s="81">
        <v>0</v>
      </c>
      <c r="MO24" s="81">
        <v>1</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4</v>
      </c>
      <c r="NG24" s="81">
        <v>1</v>
      </c>
      <c r="NH24" s="81">
        <v>2</v>
      </c>
      <c r="NI24" s="81">
        <v>0</v>
      </c>
      <c r="NJ24" s="81">
        <v>0</v>
      </c>
      <c r="NK24" s="81">
        <v>2</v>
      </c>
      <c r="NL24" s="81">
        <v>0</v>
      </c>
      <c r="NM24" s="81">
        <v>4</v>
      </c>
      <c r="NN24" s="81">
        <v>0</v>
      </c>
      <c r="NO24" s="81">
        <v>1</v>
      </c>
      <c r="NP24" s="81">
        <v>0</v>
      </c>
      <c r="NQ24" s="81">
        <v>0</v>
      </c>
      <c r="NR24" s="81">
        <v>0</v>
      </c>
      <c r="NS24" s="81">
        <v>1</v>
      </c>
      <c r="NT24" s="81">
        <v>0</v>
      </c>
      <c r="NU24" s="81">
        <v>0</v>
      </c>
      <c r="NV24" s="81">
        <v>0</v>
      </c>
      <c r="NW24" s="81">
        <v>1</v>
      </c>
      <c r="NX24" s="81">
        <v>0</v>
      </c>
      <c r="NY24" s="81">
        <v>0</v>
      </c>
      <c r="NZ24" s="81">
        <v>1</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2</v>
      </c>
      <c r="PB24" s="81">
        <v>0</v>
      </c>
      <c r="PC24" s="81">
        <v>0</v>
      </c>
      <c r="PD24" s="81">
        <v>0</v>
      </c>
      <c r="PE24" s="81">
        <v>0</v>
      </c>
      <c r="PF24" s="81">
        <v>0</v>
      </c>
      <c r="PG24" s="81">
        <v>0</v>
      </c>
      <c r="PH24" s="81">
        <v>0</v>
      </c>
      <c r="PI24" s="81">
        <v>0</v>
      </c>
      <c r="PJ24" s="81">
        <v>0</v>
      </c>
      <c r="PK24" s="81">
        <v>0</v>
      </c>
      <c r="PL24" s="81">
        <v>1</v>
      </c>
      <c r="PM24" s="81">
        <v>0</v>
      </c>
      <c r="PN24" s="81">
        <v>1</v>
      </c>
      <c r="PO24" s="81">
        <v>0</v>
      </c>
      <c r="PP24" s="81">
        <v>0</v>
      </c>
      <c r="PQ24" s="81">
        <v>0</v>
      </c>
      <c r="PR24" s="81">
        <v>0</v>
      </c>
      <c r="PS24" s="81">
        <v>0</v>
      </c>
      <c r="PT24" s="81">
        <v>0</v>
      </c>
      <c r="PU24" s="81">
        <v>0</v>
      </c>
      <c r="PV24" s="81">
        <v>0</v>
      </c>
      <c r="PW24" s="81">
        <v>0</v>
      </c>
      <c r="PX24" s="81">
        <v>0</v>
      </c>
      <c r="PY24" s="81">
        <v>0</v>
      </c>
      <c r="PZ24" s="81">
        <v>0</v>
      </c>
      <c r="QA24" s="81">
        <v>0</v>
      </c>
      <c r="QB24" s="81">
        <v>1</v>
      </c>
      <c r="QC24" s="81">
        <v>0</v>
      </c>
      <c r="QD24" s="81">
        <v>0</v>
      </c>
      <c r="QE24" s="81">
        <v>0</v>
      </c>
      <c r="QF24" s="81">
        <v>0</v>
      </c>
      <c r="QG24" s="81">
        <v>0</v>
      </c>
      <c r="QH24" s="81">
        <v>0</v>
      </c>
      <c r="QI24" s="81">
        <v>0</v>
      </c>
      <c r="QJ24" s="81">
        <v>0</v>
      </c>
      <c r="QK24" s="81">
        <v>0</v>
      </c>
      <c r="QL24" s="81">
        <v>0</v>
      </c>
      <c r="QM24" s="81">
        <v>0</v>
      </c>
      <c r="QN24" s="81">
        <v>0</v>
      </c>
      <c r="QO24" s="81">
        <v>0</v>
      </c>
      <c r="QP24" s="81">
        <v>1</v>
      </c>
      <c r="QQ24" s="81">
        <v>0</v>
      </c>
      <c r="QR24" s="81">
        <v>0</v>
      </c>
      <c r="QS24" s="81">
        <v>0</v>
      </c>
      <c r="QT24" s="81">
        <v>0</v>
      </c>
      <c r="QU24" s="81">
        <v>0</v>
      </c>
      <c r="QV24" s="81">
        <v>0</v>
      </c>
      <c r="QW24" s="81">
        <v>0</v>
      </c>
      <c r="QX24" s="81">
        <v>17</v>
      </c>
      <c r="QY24" s="81">
        <v>0</v>
      </c>
      <c r="QZ24" s="81">
        <v>0</v>
      </c>
      <c r="RA24" s="81">
        <v>0</v>
      </c>
      <c r="RB24" s="81">
        <v>2</v>
      </c>
      <c r="RC24" s="81">
        <v>1</v>
      </c>
      <c r="RD24" s="81">
        <v>1</v>
      </c>
      <c r="RE24" s="81">
        <v>0</v>
      </c>
      <c r="RF24" s="81">
        <v>0</v>
      </c>
      <c r="RG24" s="81">
        <v>0</v>
      </c>
      <c r="RH24" s="81">
        <v>0</v>
      </c>
      <c r="RI24" s="81">
        <v>1</v>
      </c>
      <c r="RJ24" s="81">
        <v>0</v>
      </c>
      <c r="RK24" s="81">
        <v>0</v>
      </c>
      <c r="RL24" s="81">
        <v>1</v>
      </c>
      <c r="RM24" s="81">
        <v>0</v>
      </c>
      <c r="RN24" s="81">
        <v>0</v>
      </c>
      <c r="RO24" s="81">
        <v>0</v>
      </c>
      <c r="RP24" s="81">
        <v>0</v>
      </c>
      <c r="RQ24" s="81">
        <v>0</v>
      </c>
      <c r="RR24" s="81">
        <v>0</v>
      </c>
      <c r="RS24" s="81">
        <v>17</v>
      </c>
      <c r="RT24" s="81">
        <v>0</v>
      </c>
      <c r="RU24" s="81">
        <v>0</v>
      </c>
      <c r="RV24" s="81">
        <v>0</v>
      </c>
      <c r="RW24" s="81">
        <v>2</v>
      </c>
      <c r="RX24" s="81">
        <v>1</v>
      </c>
      <c r="RY24" s="81">
        <v>1</v>
      </c>
      <c r="RZ24" s="81">
        <v>0</v>
      </c>
      <c r="SA24" s="81">
        <v>0</v>
      </c>
      <c r="SB24" s="81">
        <v>0</v>
      </c>
      <c r="SC24" s="81">
        <v>0</v>
      </c>
      <c r="SD24" s="81">
        <v>1</v>
      </c>
      <c r="SE24" s="81">
        <v>0</v>
      </c>
      <c r="SF24" s="81">
        <v>0</v>
      </c>
      <c r="SG24" s="81">
        <v>1</v>
      </c>
      <c r="SH24" s="81">
        <v>0</v>
      </c>
    </row>
    <row r="25" spans="1:502">
      <c r="A25" s="18" t="s">
        <v>2083</v>
      </c>
      <c r="B25" s="80">
        <v>17</v>
      </c>
      <c r="C25" s="80">
        <v>17</v>
      </c>
      <c r="D25" s="80">
        <v>1</v>
      </c>
      <c r="E25" s="80">
        <v>2020</v>
      </c>
      <c r="F25" s="80" t="s">
        <v>218</v>
      </c>
      <c r="G25" s="182" t="s">
        <v>2066</v>
      </c>
      <c r="H25" s="80" t="s">
        <v>2067</v>
      </c>
      <c r="I25" s="173"/>
      <c r="J25" s="83">
        <v>0</v>
      </c>
      <c r="K25" s="83">
        <v>0</v>
      </c>
      <c r="L25" s="83">
        <v>0</v>
      </c>
      <c r="M25" s="83">
        <v>0</v>
      </c>
      <c r="N25" s="83">
        <v>0</v>
      </c>
      <c r="O25" s="83">
        <v>0</v>
      </c>
      <c r="P25" s="83">
        <v>0</v>
      </c>
      <c r="Q25" s="83">
        <v>0</v>
      </c>
      <c r="R25" s="83">
        <v>74.338999999999999</v>
      </c>
      <c r="S25" s="83">
        <v>3.5129999999999999</v>
      </c>
      <c r="T25" s="83">
        <v>2.5819999999999999</v>
      </c>
      <c r="U25" s="83">
        <v>0</v>
      </c>
      <c r="V25" s="83">
        <v>0</v>
      </c>
      <c r="W25" s="83">
        <v>4.0590000000000002</v>
      </c>
      <c r="X25" s="83">
        <v>0</v>
      </c>
      <c r="Y25" s="83">
        <v>9.2509999999999994</v>
      </c>
      <c r="Z25" s="83">
        <v>0</v>
      </c>
      <c r="AA25" s="83">
        <v>6.5910000000000002</v>
      </c>
      <c r="AB25" s="83">
        <v>0</v>
      </c>
      <c r="AC25" s="83">
        <v>0</v>
      </c>
      <c r="AD25" s="83">
        <v>0</v>
      </c>
      <c r="AE25" s="83">
        <v>48.232999999999997</v>
      </c>
      <c r="AF25" s="83">
        <v>0</v>
      </c>
      <c r="AG25" s="83">
        <v>0</v>
      </c>
      <c r="AH25" s="83">
        <v>0</v>
      </c>
      <c r="AI25" s="83">
        <v>5.7649999999999997</v>
      </c>
      <c r="AJ25" s="83">
        <v>0</v>
      </c>
      <c r="AK25" s="83">
        <v>21.988</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5.0090000000000003</v>
      </c>
      <c r="BN25" s="83">
        <v>0</v>
      </c>
      <c r="BO25" s="83">
        <v>0</v>
      </c>
      <c r="BP25" s="83">
        <v>0</v>
      </c>
      <c r="BQ25" s="83">
        <v>0</v>
      </c>
      <c r="BR25" s="83">
        <v>0</v>
      </c>
      <c r="BS25" s="83">
        <v>0</v>
      </c>
      <c r="BT25" s="83">
        <v>0</v>
      </c>
      <c r="BU25" s="83">
        <v>0</v>
      </c>
      <c r="BV25" s="83">
        <v>0</v>
      </c>
      <c r="BW25" s="83">
        <v>0</v>
      </c>
      <c r="BX25" s="83">
        <v>0</v>
      </c>
      <c r="BY25" s="83">
        <v>0</v>
      </c>
      <c r="BZ25" s="83">
        <v>2.09</v>
      </c>
      <c r="CA25" s="83">
        <v>0</v>
      </c>
      <c r="CB25" s="83">
        <v>0</v>
      </c>
      <c r="CC25" s="83">
        <v>0</v>
      </c>
      <c r="CD25" s="83">
        <v>0</v>
      </c>
      <c r="CE25" s="83">
        <v>0</v>
      </c>
      <c r="CF25" s="83">
        <v>0</v>
      </c>
      <c r="CG25" s="83">
        <v>0</v>
      </c>
      <c r="CH25" s="83">
        <v>0</v>
      </c>
      <c r="CI25" s="83">
        <v>0</v>
      </c>
      <c r="CJ25" s="83">
        <v>0</v>
      </c>
      <c r="CK25" s="83">
        <v>0</v>
      </c>
      <c r="CL25" s="83">
        <v>0</v>
      </c>
      <c r="CM25" s="83">
        <v>0</v>
      </c>
      <c r="CN25" s="83">
        <v>7.6689999999999996</v>
      </c>
      <c r="CO25" s="83">
        <v>0</v>
      </c>
      <c r="CP25" s="83">
        <v>0</v>
      </c>
      <c r="CQ25" s="83">
        <v>0</v>
      </c>
      <c r="CR25" s="83">
        <v>0</v>
      </c>
      <c r="CS25" s="83">
        <v>0</v>
      </c>
      <c r="CT25" s="83">
        <v>0</v>
      </c>
      <c r="CU25" s="83">
        <v>0</v>
      </c>
      <c r="CV25" s="83">
        <v>0</v>
      </c>
      <c r="CW25" s="83">
        <v>0</v>
      </c>
      <c r="CX25" s="83">
        <v>0</v>
      </c>
      <c r="CY25" s="83">
        <v>0</v>
      </c>
      <c r="CZ25" s="83">
        <v>0</v>
      </c>
      <c r="DA25" s="83">
        <v>0</v>
      </c>
      <c r="DB25" s="83">
        <v>3.1469999999999998</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74.338999999999999</v>
      </c>
      <c r="DT25" s="83">
        <v>3.5129999999999999</v>
      </c>
      <c r="DU25" s="83">
        <v>2.5819999999999999</v>
      </c>
      <c r="DV25" s="83">
        <v>0</v>
      </c>
      <c r="DW25" s="83">
        <v>0</v>
      </c>
      <c r="DX25" s="83">
        <v>4.0590000000000002</v>
      </c>
      <c r="DY25" s="83">
        <v>0</v>
      </c>
      <c r="DZ25" s="83">
        <v>9.2509999999999994</v>
      </c>
      <c r="EA25" s="83">
        <v>0</v>
      </c>
      <c r="EB25" s="83">
        <v>6.5910000000000002</v>
      </c>
      <c r="EC25" s="83">
        <v>0</v>
      </c>
      <c r="ED25" s="83">
        <v>0</v>
      </c>
      <c r="EE25" s="83">
        <v>0</v>
      </c>
      <c r="EF25" s="83">
        <v>48.232999999999997</v>
      </c>
      <c r="EG25" s="83">
        <v>0</v>
      </c>
      <c r="EH25" s="83">
        <v>0</v>
      </c>
      <c r="EI25" s="83">
        <v>0</v>
      </c>
      <c r="EJ25" s="83">
        <v>5.7649999999999997</v>
      </c>
      <c r="EK25" s="83">
        <v>0</v>
      </c>
      <c r="EL25" s="83">
        <v>21.988</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5.0090000000000003</v>
      </c>
      <c r="FO25" s="83">
        <v>0</v>
      </c>
      <c r="FP25" s="83">
        <v>0</v>
      </c>
      <c r="FQ25" s="83">
        <v>0</v>
      </c>
      <c r="FR25" s="83">
        <v>0</v>
      </c>
      <c r="FS25" s="83">
        <v>0</v>
      </c>
      <c r="FT25" s="83">
        <v>0</v>
      </c>
      <c r="FU25" s="83">
        <v>0</v>
      </c>
      <c r="FV25" s="83">
        <v>0</v>
      </c>
      <c r="FW25" s="83">
        <v>0</v>
      </c>
      <c r="FX25" s="83">
        <v>0</v>
      </c>
      <c r="FY25" s="83">
        <v>0</v>
      </c>
      <c r="FZ25" s="83">
        <v>0</v>
      </c>
      <c r="GA25" s="83">
        <v>2.09</v>
      </c>
      <c r="GB25" s="83">
        <v>0</v>
      </c>
      <c r="GC25" s="83">
        <v>0</v>
      </c>
      <c r="GD25" s="83">
        <v>0</v>
      </c>
      <c r="GE25" s="83">
        <v>0</v>
      </c>
      <c r="GF25" s="83">
        <v>0</v>
      </c>
      <c r="GG25" s="83">
        <v>0</v>
      </c>
      <c r="GH25" s="83">
        <v>0</v>
      </c>
      <c r="GI25" s="83">
        <v>0</v>
      </c>
      <c r="GJ25" s="83">
        <v>0</v>
      </c>
      <c r="GK25" s="83">
        <v>0</v>
      </c>
      <c r="GL25" s="83">
        <v>0</v>
      </c>
      <c r="GM25" s="83">
        <v>0</v>
      </c>
      <c r="GN25" s="83">
        <v>0</v>
      </c>
      <c r="GO25" s="83">
        <v>7.6689999999999996</v>
      </c>
      <c r="GP25" s="83">
        <v>0</v>
      </c>
      <c r="GQ25" s="83">
        <v>0</v>
      </c>
      <c r="GR25" s="83">
        <v>0</v>
      </c>
      <c r="GS25" s="83">
        <v>0</v>
      </c>
      <c r="GT25" s="83">
        <v>0</v>
      </c>
      <c r="GU25" s="83">
        <v>0</v>
      </c>
      <c r="GV25" s="83">
        <v>0</v>
      </c>
      <c r="GW25" s="83">
        <v>0</v>
      </c>
      <c r="GX25" s="83">
        <v>0</v>
      </c>
      <c r="GY25" s="83">
        <v>0</v>
      </c>
      <c r="GZ25" s="83">
        <v>0</v>
      </c>
      <c r="HA25" s="83">
        <v>0</v>
      </c>
      <c r="HB25" s="83">
        <v>0</v>
      </c>
      <c r="HC25" s="83">
        <v>3.1469999999999998</v>
      </c>
      <c r="HD25" s="83">
        <v>0</v>
      </c>
      <c r="HE25" s="83">
        <v>0</v>
      </c>
      <c r="HF25" s="83">
        <v>0</v>
      </c>
      <c r="HG25" s="83">
        <v>0</v>
      </c>
      <c r="HH25" s="83">
        <v>0</v>
      </c>
      <c r="HI25" s="83">
        <v>0</v>
      </c>
      <c r="HJ25" s="83">
        <v>0</v>
      </c>
      <c r="HK25" s="83">
        <v>176.321</v>
      </c>
      <c r="HL25" s="83">
        <v>0</v>
      </c>
      <c r="HM25" s="83">
        <v>0</v>
      </c>
      <c r="HN25" s="83">
        <v>0</v>
      </c>
      <c r="HO25" s="83">
        <v>5.0090000000000003</v>
      </c>
      <c r="HP25" s="83">
        <v>0</v>
      </c>
      <c r="HQ25" s="83">
        <v>2.09</v>
      </c>
      <c r="HR25" s="83">
        <v>0</v>
      </c>
      <c r="HS25" s="83">
        <v>0</v>
      </c>
      <c r="HT25" s="83">
        <v>0</v>
      </c>
      <c r="HU25" s="83">
        <v>0</v>
      </c>
      <c r="HV25" s="83">
        <v>7.6689999999999996</v>
      </c>
      <c r="HW25" s="83">
        <v>0</v>
      </c>
      <c r="HX25" s="83">
        <v>0</v>
      </c>
      <c r="HY25" s="83">
        <v>3.1469999999999998</v>
      </c>
      <c r="HZ25" s="83">
        <v>0</v>
      </c>
      <c r="IA25" s="83">
        <v>0</v>
      </c>
      <c r="IB25" s="83">
        <v>0</v>
      </c>
      <c r="IC25" s="83">
        <v>0</v>
      </c>
      <c r="ID25" s="83">
        <v>0</v>
      </c>
      <c r="IE25" s="83">
        <v>0</v>
      </c>
      <c r="IF25" s="83">
        <v>176.321</v>
      </c>
      <c r="IG25" s="83">
        <v>0</v>
      </c>
      <c r="IH25" s="83">
        <v>0</v>
      </c>
      <c r="II25" s="83">
        <v>0</v>
      </c>
      <c r="IJ25" s="83">
        <v>5.0090000000000003</v>
      </c>
      <c r="IK25" s="83">
        <v>0</v>
      </c>
      <c r="IL25" s="83">
        <v>2.09</v>
      </c>
      <c r="IM25" s="83">
        <v>0</v>
      </c>
      <c r="IN25" s="83">
        <v>0</v>
      </c>
      <c r="IO25" s="83">
        <v>0</v>
      </c>
      <c r="IP25" s="83">
        <v>0</v>
      </c>
      <c r="IQ25" s="83">
        <v>7.6689999999999996</v>
      </c>
      <c r="IR25" s="83">
        <v>0</v>
      </c>
      <c r="IS25" s="83">
        <v>0</v>
      </c>
      <c r="IT25" s="83">
        <v>3.1469999999999998</v>
      </c>
      <c r="IU25" s="83">
        <v>0</v>
      </c>
      <c r="IV25" s="84">
        <v>0</v>
      </c>
      <c r="IW25" s="81">
        <v>0</v>
      </c>
      <c r="IX25" s="81">
        <v>0</v>
      </c>
      <c r="IY25" s="81">
        <v>0</v>
      </c>
      <c r="IZ25" s="81">
        <v>0</v>
      </c>
      <c r="JA25" s="81">
        <v>0</v>
      </c>
      <c r="JB25" s="81">
        <v>0</v>
      </c>
      <c r="JC25" s="81">
        <v>0</v>
      </c>
      <c r="JD25" s="81">
        <v>0</v>
      </c>
      <c r="JE25" s="81">
        <v>5</v>
      </c>
      <c r="JF25" s="81">
        <v>1</v>
      </c>
      <c r="JG25" s="81">
        <v>1</v>
      </c>
      <c r="JH25" s="81">
        <v>0</v>
      </c>
      <c r="JI25" s="81">
        <v>0</v>
      </c>
      <c r="JJ25" s="81">
        <v>1</v>
      </c>
      <c r="JK25" s="81">
        <v>0</v>
      </c>
      <c r="JL25" s="81">
        <v>3</v>
      </c>
      <c r="JM25" s="81">
        <v>0</v>
      </c>
      <c r="JN25" s="81">
        <v>1</v>
      </c>
      <c r="JO25" s="81">
        <v>0</v>
      </c>
      <c r="JP25" s="81">
        <v>0</v>
      </c>
      <c r="JQ25" s="81">
        <v>0</v>
      </c>
      <c r="JR25" s="81">
        <v>1</v>
      </c>
      <c r="JS25" s="81">
        <v>0</v>
      </c>
      <c r="JT25" s="81">
        <v>0</v>
      </c>
      <c r="JU25" s="81">
        <v>0</v>
      </c>
      <c r="JV25" s="81">
        <v>2</v>
      </c>
      <c r="JW25" s="81">
        <v>0</v>
      </c>
      <c r="JX25" s="81">
        <v>1</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2</v>
      </c>
      <c r="LA25" s="81">
        <v>0</v>
      </c>
      <c r="LB25" s="81">
        <v>0</v>
      </c>
      <c r="LC25" s="81">
        <v>0</v>
      </c>
      <c r="LD25" s="81">
        <v>0</v>
      </c>
      <c r="LE25" s="81">
        <v>0</v>
      </c>
      <c r="LF25" s="81">
        <v>0</v>
      </c>
      <c r="LG25" s="81">
        <v>0</v>
      </c>
      <c r="LH25" s="81">
        <v>0</v>
      </c>
      <c r="LI25" s="81">
        <v>0</v>
      </c>
      <c r="LJ25" s="81">
        <v>0</v>
      </c>
      <c r="LK25" s="81">
        <v>0</v>
      </c>
      <c r="LL25" s="81">
        <v>0</v>
      </c>
      <c r="LM25" s="81">
        <v>1</v>
      </c>
      <c r="LN25" s="81">
        <v>0</v>
      </c>
      <c r="LO25" s="81">
        <v>0</v>
      </c>
      <c r="LP25" s="81">
        <v>0</v>
      </c>
      <c r="LQ25" s="81">
        <v>0</v>
      </c>
      <c r="LR25" s="81">
        <v>0</v>
      </c>
      <c r="LS25" s="81">
        <v>0</v>
      </c>
      <c r="LT25" s="81">
        <v>0</v>
      </c>
      <c r="LU25" s="81">
        <v>0</v>
      </c>
      <c r="LV25" s="81">
        <v>0</v>
      </c>
      <c r="LW25" s="81">
        <v>0</v>
      </c>
      <c r="LX25" s="81">
        <v>0</v>
      </c>
      <c r="LY25" s="81">
        <v>0</v>
      </c>
      <c r="LZ25" s="81">
        <v>0</v>
      </c>
      <c r="MA25" s="81">
        <v>2</v>
      </c>
      <c r="MB25" s="81">
        <v>0</v>
      </c>
      <c r="MC25" s="81">
        <v>0</v>
      </c>
      <c r="MD25" s="81">
        <v>0</v>
      </c>
      <c r="ME25" s="81">
        <v>0</v>
      </c>
      <c r="MF25" s="81">
        <v>0</v>
      </c>
      <c r="MG25" s="81">
        <v>0</v>
      </c>
      <c r="MH25" s="81">
        <v>0</v>
      </c>
      <c r="MI25" s="81">
        <v>0</v>
      </c>
      <c r="MJ25" s="81">
        <v>0</v>
      </c>
      <c r="MK25" s="81">
        <v>0</v>
      </c>
      <c r="ML25" s="81">
        <v>0</v>
      </c>
      <c r="MM25" s="81">
        <v>0</v>
      </c>
      <c r="MN25" s="81">
        <v>0</v>
      </c>
      <c r="MO25" s="81">
        <v>1</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5</v>
      </c>
      <c r="NG25" s="81">
        <v>1</v>
      </c>
      <c r="NH25" s="81">
        <v>1</v>
      </c>
      <c r="NI25" s="81">
        <v>0</v>
      </c>
      <c r="NJ25" s="81">
        <v>0</v>
      </c>
      <c r="NK25" s="81">
        <v>1</v>
      </c>
      <c r="NL25" s="81">
        <v>0</v>
      </c>
      <c r="NM25" s="81">
        <v>3</v>
      </c>
      <c r="NN25" s="81">
        <v>0</v>
      </c>
      <c r="NO25" s="81">
        <v>1</v>
      </c>
      <c r="NP25" s="81">
        <v>0</v>
      </c>
      <c r="NQ25" s="81">
        <v>0</v>
      </c>
      <c r="NR25" s="81">
        <v>0</v>
      </c>
      <c r="NS25" s="81">
        <v>1</v>
      </c>
      <c r="NT25" s="81">
        <v>0</v>
      </c>
      <c r="NU25" s="81">
        <v>0</v>
      </c>
      <c r="NV25" s="81">
        <v>0</v>
      </c>
      <c r="NW25" s="81">
        <v>2</v>
      </c>
      <c r="NX25" s="81">
        <v>0</v>
      </c>
      <c r="NY25" s="81">
        <v>1</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2</v>
      </c>
      <c r="PB25" s="81">
        <v>0</v>
      </c>
      <c r="PC25" s="81">
        <v>0</v>
      </c>
      <c r="PD25" s="81">
        <v>0</v>
      </c>
      <c r="PE25" s="81">
        <v>0</v>
      </c>
      <c r="PF25" s="81">
        <v>0</v>
      </c>
      <c r="PG25" s="81">
        <v>0</v>
      </c>
      <c r="PH25" s="81">
        <v>0</v>
      </c>
      <c r="PI25" s="81">
        <v>0</v>
      </c>
      <c r="PJ25" s="81">
        <v>0</v>
      </c>
      <c r="PK25" s="81">
        <v>0</v>
      </c>
      <c r="PL25" s="81">
        <v>0</v>
      </c>
      <c r="PM25" s="81">
        <v>0</v>
      </c>
      <c r="PN25" s="81">
        <v>1</v>
      </c>
      <c r="PO25" s="81">
        <v>0</v>
      </c>
      <c r="PP25" s="81">
        <v>0</v>
      </c>
      <c r="PQ25" s="81">
        <v>0</v>
      </c>
      <c r="PR25" s="81">
        <v>0</v>
      </c>
      <c r="PS25" s="81">
        <v>0</v>
      </c>
      <c r="PT25" s="81">
        <v>0</v>
      </c>
      <c r="PU25" s="81">
        <v>0</v>
      </c>
      <c r="PV25" s="81">
        <v>0</v>
      </c>
      <c r="PW25" s="81">
        <v>0</v>
      </c>
      <c r="PX25" s="81">
        <v>0</v>
      </c>
      <c r="PY25" s="81">
        <v>0</v>
      </c>
      <c r="PZ25" s="81">
        <v>0</v>
      </c>
      <c r="QA25" s="81">
        <v>0</v>
      </c>
      <c r="QB25" s="81">
        <v>2</v>
      </c>
      <c r="QC25" s="81">
        <v>0</v>
      </c>
      <c r="QD25" s="81">
        <v>0</v>
      </c>
      <c r="QE25" s="81">
        <v>0</v>
      </c>
      <c r="QF25" s="81">
        <v>0</v>
      </c>
      <c r="QG25" s="81">
        <v>0</v>
      </c>
      <c r="QH25" s="81">
        <v>0</v>
      </c>
      <c r="QI25" s="81">
        <v>0</v>
      </c>
      <c r="QJ25" s="81">
        <v>0</v>
      </c>
      <c r="QK25" s="81">
        <v>0</v>
      </c>
      <c r="QL25" s="81">
        <v>0</v>
      </c>
      <c r="QM25" s="81">
        <v>0</v>
      </c>
      <c r="QN25" s="81">
        <v>0</v>
      </c>
      <c r="QO25" s="81">
        <v>0</v>
      </c>
      <c r="QP25" s="81">
        <v>1</v>
      </c>
      <c r="QQ25" s="81">
        <v>0</v>
      </c>
      <c r="QR25" s="81">
        <v>0</v>
      </c>
      <c r="QS25" s="81">
        <v>0</v>
      </c>
      <c r="QT25" s="81">
        <v>0</v>
      </c>
      <c r="QU25" s="81">
        <v>0</v>
      </c>
      <c r="QV25" s="81">
        <v>0</v>
      </c>
      <c r="QW25" s="81">
        <v>0</v>
      </c>
      <c r="QX25" s="81">
        <v>16</v>
      </c>
      <c r="QY25" s="81">
        <v>0</v>
      </c>
      <c r="QZ25" s="81">
        <v>0</v>
      </c>
      <c r="RA25" s="81">
        <v>0</v>
      </c>
      <c r="RB25" s="81">
        <v>2</v>
      </c>
      <c r="RC25" s="81">
        <v>0</v>
      </c>
      <c r="RD25" s="81">
        <v>1</v>
      </c>
      <c r="RE25" s="81">
        <v>0</v>
      </c>
      <c r="RF25" s="81">
        <v>0</v>
      </c>
      <c r="RG25" s="81">
        <v>0</v>
      </c>
      <c r="RH25" s="81">
        <v>0</v>
      </c>
      <c r="RI25" s="81">
        <v>2</v>
      </c>
      <c r="RJ25" s="81">
        <v>0</v>
      </c>
      <c r="RK25" s="81">
        <v>0</v>
      </c>
      <c r="RL25" s="81">
        <v>1</v>
      </c>
      <c r="RM25" s="81">
        <v>0</v>
      </c>
      <c r="RN25" s="81">
        <v>0</v>
      </c>
      <c r="RO25" s="81">
        <v>0</v>
      </c>
      <c r="RP25" s="81">
        <v>0</v>
      </c>
      <c r="RQ25" s="81">
        <v>0</v>
      </c>
      <c r="RR25" s="81">
        <v>0</v>
      </c>
      <c r="RS25" s="81">
        <v>16</v>
      </c>
      <c r="RT25" s="81">
        <v>0</v>
      </c>
      <c r="RU25" s="81">
        <v>0</v>
      </c>
      <c r="RV25" s="81">
        <v>0</v>
      </c>
      <c r="RW25" s="81">
        <v>2</v>
      </c>
      <c r="RX25" s="81">
        <v>0</v>
      </c>
      <c r="RY25" s="81">
        <v>1</v>
      </c>
      <c r="RZ25" s="81">
        <v>0</v>
      </c>
      <c r="SA25" s="81">
        <v>0</v>
      </c>
      <c r="SB25" s="81">
        <v>0</v>
      </c>
      <c r="SC25" s="81">
        <v>0</v>
      </c>
      <c r="SD25" s="81">
        <v>2</v>
      </c>
      <c r="SE25" s="81">
        <v>0</v>
      </c>
      <c r="SF25" s="81">
        <v>0</v>
      </c>
      <c r="SG25" s="81">
        <v>1</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1733</v>
      </c>
      <c r="B10" s="80">
        <v>2</v>
      </c>
      <c r="C10" s="80">
        <v>18</v>
      </c>
      <c r="D10" s="80">
        <v>2</v>
      </c>
      <c r="E10" s="80">
        <v>2022</v>
      </c>
      <c r="F10" s="80" t="s">
        <v>568</v>
      </c>
      <c r="G10" s="182" t="s">
        <v>1730</v>
      </c>
      <c r="H10" s="80" t="s">
        <v>1731</v>
      </c>
      <c r="I10" s="173"/>
      <c r="J10" s="83">
        <v>140155</v>
      </c>
      <c r="K10" s="81">
        <v>193869960</v>
      </c>
      <c r="L10" s="81">
        <v>85114</v>
      </c>
      <c r="M10" s="81">
        <v>116992504</v>
      </c>
      <c r="N10" s="81">
        <v>63200</v>
      </c>
      <c r="O10" s="81">
        <v>121103829</v>
      </c>
      <c r="P10" s="81">
        <v>0</v>
      </c>
      <c r="Q10" s="81">
        <v>0</v>
      </c>
      <c r="R10" s="81">
        <v>0</v>
      </c>
      <c r="S10" s="81">
        <v>0</v>
      </c>
      <c r="T10" s="81">
        <v>0</v>
      </c>
      <c r="U10" s="81">
        <v>0</v>
      </c>
      <c r="V10" s="81">
        <v>0</v>
      </c>
      <c r="W10" s="81">
        <v>0</v>
      </c>
      <c r="X10" s="81">
        <v>0</v>
      </c>
      <c r="Y10" s="81">
        <v>0</v>
      </c>
      <c r="Z10" s="81">
        <v>431966293</v>
      </c>
      <c r="AA10" s="81">
        <v>365113664</v>
      </c>
      <c r="AB10" s="81">
        <v>1406976097</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1677</v>
      </c>
      <c r="B11" s="80">
        <v>3</v>
      </c>
      <c r="C11" s="80">
        <v>18</v>
      </c>
      <c r="D11" s="80">
        <v>3</v>
      </c>
      <c r="E11" s="80">
        <v>2022</v>
      </c>
      <c r="F11" s="80" t="s">
        <v>568</v>
      </c>
      <c r="G11" s="182" t="s">
        <v>1674</v>
      </c>
      <c r="H11" s="80" t="s">
        <v>1675</v>
      </c>
      <c r="I11" s="173"/>
      <c r="J11" s="83">
        <v>635664</v>
      </c>
      <c r="K11" s="81">
        <v>877869955</v>
      </c>
      <c r="L11" s="81">
        <v>154888</v>
      </c>
      <c r="M11" s="81">
        <v>209769218</v>
      </c>
      <c r="N11" s="81">
        <v>0</v>
      </c>
      <c r="O11" s="81">
        <v>0</v>
      </c>
      <c r="P11" s="81">
        <v>0</v>
      </c>
      <c r="Q11" s="81">
        <v>0</v>
      </c>
      <c r="R11" s="81">
        <v>0</v>
      </c>
      <c r="S11" s="81">
        <v>0</v>
      </c>
      <c r="T11" s="81">
        <v>0</v>
      </c>
      <c r="U11" s="81">
        <v>0</v>
      </c>
      <c r="V11" s="81">
        <v>0</v>
      </c>
      <c r="W11" s="81">
        <v>0</v>
      </c>
      <c r="X11" s="81">
        <v>0</v>
      </c>
      <c r="Y11" s="81">
        <v>0</v>
      </c>
      <c r="Z11" s="81">
        <v>1087639173</v>
      </c>
      <c r="AA11" s="81">
        <v>1717633338</v>
      </c>
      <c r="AB11" s="81">
        <v>6345953802</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1713</v>
      </c>
      <c r="B12" s="80">
        <v>4</v>
      </c>
      <c r="C12" s="80">
        <v>18</v>
      </c>
      <c r="D12" s="80">
        <v>4</v>
      </c>
      <c r="E12" s="80">
        <v>2022</v>
      </c>
      <c r="F12" s="80" t="s">
        <v>568</v>
      </c>
      <c r="G12" s="182" t="s">
        <v>1710</v>
      </c>
      <c r="H12" s="80" t="s">
        <v>1711</v>
      </c>
      <c r="I12" s="173"/>
      <c r="J12" s="83">
        <v>243870</v>
      </c>
      <c r="K12" s="81">
        <v>337200987</v>
      </c>
      <c r="L12" s="81">
        <v>173003</v>
      </c>
      <c r="M12" s="81">
        <v>238299006</v>
      </c>
      <c r="N12" s="81">
        <v>111100</v>
      </c>
      <c r="O12" s="81">
        <v>203187924</v>
      </c>
      <c r="P12" s="81">
        <v>0</v>
      </c>
      <c r="Q12" s="81">
        <v>0</v>
      </c>
      <c r="R12" s="81">
        <v>0</v>
      </c>
      <c r="S12" s="81">
        <v>0</v>
      </c>
      <c r="T12" s="81">
        <v>0</v>
      </c>
      <c r="U12" s="81">
        <v>0</v>
      </c>
      <c r="V12" s="81">
        <v>0</v>
      </c>
      <c r="W12" s="81">
        <v>0</v>
      </c>
      <c r="X12" s="81">
        <v>0</v>
      </c>
      <c r="Y12" s="81">
        <v>0</v>
      </c>
      <c r="Z12" s="81">
        <v>778687917</v>
      </c>
      <c r="AA12" s="81">
        <v>647360769</v>
      </c>
      <c r="AB12" s="81">
        <v>1772150793.9999998</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2370</v>
      </c>
      <c r="B13" s="80">
        <v>5</v>
      </c>
      <c r="C13" s="80">
        <v>18</v>
      </c>
      <c r="D13" s="80">
        <v>5</v>
      </c>
      <c r="E13" s="80">
        <v>2022</v>
      </c>
      <c r="F13" s="80" t="s">
        <v>568</v>
      </c>
      <c r="G13" s="182" t="s">
        <v>2367</v>
      </c>
      <c r="H13" s="80" t="s">
        <v>2368</v>
      </c>
      <c r="I13" s="173"/>
      <c r="J13" s="83">
        <v>234796</v>
      </c>
      <c r="K13" s="81">
        <v>277251329.00000006</v>
      </c>
      <c r="L13" s="81">
        <v>174263</v>
      </c>
      <c r="M13" s="81">
        <v>205948046</v>
      </c>
      <c r="N13" s="81">
        <v>394300</v>
      </c>
      <c r="O13" s="81">
        <v>1084114746</v>
      </c>
      <c r="P13" s="81">
        <v>822</v>
      </c>
      <c r="Q13" s="81">
        <v>4759380</v>
      </c>
      <c r="R13" s="81">
        <v>0</v>
      </c>
      <c r="S13" s="81">
        <v>0</v>
      </c>
      <c r="T13" s="81">
        <v>0</v>
      </c>
      <c r="U13" s="81">
        <v>0</v>
      </c>
      <c r="V13" s="81">
        <v>0</v>
      </c>
      <c r="W13" s="81">
        <v>0</v>
      </c>
      <c r="X13" s="81">
        <v>0</v>
      </c>
      <c r="Y13" s="81">
        <v>0</v>
      </c>
      <c r="Z13" s="81">
        <v>1572073501</v>
      </c>
      <c r="AA13" s="81">
        <v>473622689</v>
      </c>
      <c r="AB13" s="81">
        <v>1956887544</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2390</v>
      </c>
      <c r="B14" s="80">
        <v>6</v>
      </c>
      <c r="C14" s="80">
        <v>18</v>
      </c>
      <c r="D14" s="80">
        <v>6</v>
      </c>
      <c r="E14" s="80">
        <v>2022</v>
      </c>
      <c r="F14" s="80" t="s">
        <v>568</v>
      </c>
      <c r="G14" s="182" t="s">
        <v>2387</v>
      </c>
      <c r="H14" s="80" t="s">
        <v>2388</v>
      </c>
      <c r="I14" s="173"/>
      <c r="J14" s="83">
        <v>157700</v>
      </c>
      <c r="K14" s="81">
        <v>211624912.00000003</v>
      </c>
      <c r="L14" s="81">
        <v>212</v>
      </c>
      <c r="M14" s="81">
        <v>284217</v>
      </c>
      <c r="N14" s="81">
        <v>0</v>
      </c>
      <c r="O14" s="81">
        <v>0</v>
      </c>
      <c r="P14" s="81">
        <v>145</v>
      </c>
      <c r="Q14" s="81">
        <v>776559</v>
      </c>
      <c r="R14" s="81">
        <v>0</v>
      </c>
      <c r="S14" s="81">
        <v>0</v>
      </c>
      <c r="T14" s="81">
        <v>0</v>
      </c>
      <c r="U14" s="81">
        <v>0</v>
      </c>
      <c r="V14" s="81">
        <v>1</v>
      </c>
      <c r="W14" s="81">
        <v>0</v>
      </c>
      <c r="X14" s="81">
        <v>0</v>
      </c>
      <c r="Y14" s="81">
        <v>3679</v>
      </c>
      <c r="Z14" s="81">
        <v>212689367.00000003</v>
      </c>
      <c r="AA14" s="81">
        <v>492664880.99999994</v>
      </c>
      <c r="AB14" s="81">
        <v>2131692915</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2422</v>
      </c>
      <c r="B15" s="80">
        <v>7</v>
      </c>
      <c r="C15" s="80">
        <v>18</v>
      </c>
      <c r="D15" s="80">
        <v>7</v>
      </c>
      <c r="E15" s="80">
        <v>2022</v>
      </c>
      <c r="F15" s="80" t="s">
        <v>568</v>
      </c>
      <c r="G15" s="182" t="s">
        <v>2419</v>
      </c>
      <c r="H15" s="80" t="s">
        <v>2420</v>
      </c>
      <c r="I15" s="173"/>
      <c r="J15" s="83">
        <v>880742</v>
      </c>
      <c r="K15" s="81">
        <v>1176408668</v>
      </c>
      <c r="L15" s="81">
        <v>1973</v>
      </c>
      <c r="M15" s="81">
        <v>2627442</v>
      </c>
      <c r="N15" s="81">
        <v>0</v>
      </c>
      <c r="O15" s="81">
        <v>0</v>
      </c>
      <c r="P15" s="81">
        <v>0</v>
      </c>
      <c r="Q15" s="81">
        <v>0</v>
      </c>
      <c r="R15" s="81">
        <v>0</v>
      </c>
      <c r="S15" s="81">
        <v>0</v>
      </c>
      <c r="T15" s="81">
        <v>0</v>
      </c>
      <c r="U15" s="81">
        <v>0</v>
      </c>
      <c r="V15" s="81">
        <v>0</v>
      </c>
      <c r="W15" s="81">
        <v>0</v>
      </c>
      <c r="X15" s="81">
        <v>0</v>
      </c>
      <c r="Y15" s="81">
        <v>0</v>
      </c>
      <c r="Z15" s="81">
        <v>1179036110</v>
      </c>
      <c r="AA15" s="81">
        <v>2640988963</v>
      </c>
      <c r="AB15" s="81">
        <v>9918222088</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1725</v>
      </c>
      <c r="B16" s="80">
        <v>8</v>
      </c>
      <c r="C16" s="80">
        <v>18</v>
      </c>
      <c r="D16" s="80">
        <v>8</v>
      </c>
      <c r="E16" s="80">
        <v>2022</v>
      </c>
      <c r="F16" s="80" t="s">
        <v>568</v>
      </c>
      <c r="G16" s="182" t="s">
        <v>1722</v>
      </c>
      <c r="H16" s="80" t="s">
        <v>1723</v>
      </c>
      <c r="I16" s="173"/>
      <c r="J16" s="83">
        <v>291872</v>
      </c>
      <c r="K16" s="81">
        <v>403737181.99999994</v>
      </c>
      <c r="L16" s="81">
        <v>381847</v>
      </c>
      <c r="M16" s="81">
        <v>525081636</v>
      </c>
      <c r="N16" s="81">
        <v>26100</v>
      </c>
      <c r="O16" s="81">
        <v>66579811.000000007</v>
      </c>
      <c r="P16" s="81">
        <v>353</v>
      </c>
      <c r="Q16" s="81">
        <v>1970696</v>
      </c>
      <c r="R16" s="81">
        <v>0</v>
      </c>
      <c r="S16" s="81">
        <v>0</v>
      </c>
      <c r="T16" s="81">
        <v>0</v>
      </c>
      <c r="U16" s="81">
        <v>0</v>
      </c>
      <c r="V16" s="81">
        <v>0</v>
      </c>
      <c r="W16" s="81">
        <v>0</v>
      </c>
      <c r="X16" s="81">
        <v>0</v>
      </c>
      <c r="Y16" s="81">
        <v>0</v>
      </c>
      <c r="Z16" s="81">
        <v>997369325</v>
      </c>
      <c r="AA16" s="81">
        <v>917878962</v>
      </c>
      <c r="AB16" s="81">
        <v>2566123887</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2085</v>
      </c>
      <c r="B17" s="80">
        <v>9</v>
      </c>
      <c r="C17" s="80">
        <v>18</v>
      </c>
      <c r="D17" s="80">
        <v>9</v>
      </c>
      <c r="E17" s="80">
        <v>2022</v>
      </c>
      <c r="F17" s="80" t="s">
        <v>568</v>
      </c>
      <c r="G17" s="182" t="s">
        <v>2066</v>
      </c>
      <c r="H17" s="80" t="s">
        <v>2067</v>
      </c>
      <c r="I17" s="173"/>
      <c r="J17" s="83">
        <v>365126</v>
      </c>
      <c r="K17" s="81">
        <v>484662529</v>
      </c>
      <c r="L17" s="81">
        <v>16123.999999999998</v>
      </c>
      <c r="M17" s="81">
        <v>21187701</v>
      </c>
      <c r="N17" s="81">
        <v>0</v>
      </c>
      <c r="O17" s="81">
        <v>0</v>
      </c>
      <c r="P17" s="81">
        <v>0</v>
      </c>
      <c r="Q17" s="81">
        <v>0</v>
      </c>
      <c r="R17" s="81">
        <v>0</v>
      </c>
      <c r="S17" s="81">
        <v>0</v>
      </c>
      <c r="T17" s="81">
        <v>0</v>
      </c>
      <c r="U17" s="81">
        <v>0</v>
      </c>
      <c r="V17" s="81">
        <v>0</v>
      </c>
      <c r="W17" s="81">
        <v>0</v>
      </c>
      <c r="X17" s="81">
        <v>0</v>
      </c>
      <c r="Y17" s="81">
        <v>0</v>
      </c>
      <c r="Z17" s="81">
        <v>505850230</v>
      </c>
      <c r="AA17" s="81">
        <v>1048390477</v>
      </c>
      <c r="AB17" s="81">
        <v>5139401840</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1745</v>
      </c>
      <c r="B18" s="80">
        <v>10</v>
      </c>
      <c r="C18" s="80">
        <v>18</v>
      </c>
      <c r="D18" s="80">
        <v>10</v>
      </c>
      <c r="E18" s="80">
        <v>2022</v>
      </c>
      <c r="F18" s="80" t="s">
        <v>568</v>
      </c>
      <c r="G18" s="182" t="s">
        <v>1742</v>
      </c>
      <c r="H18" s="80" t="s">
        <v>1743</v>
      </c>
      <c r="I18" s="173"/>
      <c r="J18" s="83">
        <v>94758</v>
      </c>
      <c r="K18" s="81">
        <v>123964772</v>
      </c>
      <c r="L18" s="81">
        <v>139895</v>
      </c>
      <c r="M18" s="81">
        <v>182551704</v>
      </c>
      <c r="N18" s="81">
        <v>19000</v>
      </c>
      <c r="O18" s="81">
        <v>40415055</v>
      </c>
      <c r="P18" s="81">
        <v>0</v>
      </c>
      <c r="Q18" s="81">
        <v>0</v>
      </c>
      <c r="R18" s="81">
        <v>48.054690000000001</v>
      </c>
      <c r="S18" s="81">
        <v>400199.38638999994</v>
      </c>
      <c r="T18" s="81">
        <v>0</v>
      </c>
      <c r="U18" s="81">
        <v>0</v>
      </c>
      <c r="V18" s="81">
        <v>0</v>
      </c>
      <c r="W18" s="81">
        <v>0</v>
      </c>
      <c r="X18" s="81">
        <v>0</v>
      </c>
      <c r="Y18" s="81">
        <v>0</v>
      </c>
      <c r="Z18" s="81">
        <v>347331730.38639003</v>
      </c>
      <c r="AA18" s="81">
        <v>100211248.00000001</v>
      </c>
      <c r="AB18" s="81">
        <v>633643982</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2366</v>
      </c>
      <c r="B19" s="80">
        <v>11</v>
      </c>
      <c r="C19" s="80">
        <v>18</v>
      </c>
      <c r="D19" s="80">
        <v>11</v>
      </c>
      <c r="E19" s="80">
        <v>2022</v>
      </c>
      <c r="F19" s="80" t="s">
        <v>568</v>
      </c>
      <c r="G19" s="182" t="s">
        <v>2363</v>
      </c>
      <c r="H19" s="80" t="s">
        <v>2364</v>
      </c>
      <c r="I19" s="173"/>
      <c r="J19" s="83">
        <v>108603</v>
      </c>
      <c r="K19" s="81">
        <v>143339362</v>
      </c>
      <c r="L19" s="81">
        <v>46948</v>
      </c>
      <c r="M19" s="81">
        <v>61781048.999999993</v>
      </c>
      <c r="N19" s="81">
        <v>50300</v>
      </c>
      <c r="O19" s="81">
        <v>124234102</v>
      </c>
      <c r="P19" s="81">
        <v>0</v>
      </c>
      <c r="Q19" s="81">
        <v>0</v>
      </c>
      <c r="R19" s="81">
        <v>0</v>
      </c>
      <c r="S19" s="81">
        <v>0</v>
      </c>
      <c r="T19" s="81">
        <v>0</v>
      </c>
      <c r="U19" s="81">
        <v>0</v>
      </c>
      <c r="V19" s="81">
        <v>0</v>
      </c>
      <c r="W19" s="81">
        <v>0</v>
      </c>
      <c r="X19" s="81">
        <v>0</v>
      </c>
      <c r="Y19" s="81">
        <v>0</v>
      </c>
      <c r="Z19" s="81">
        <v>329354513</v>
      </c>
      <c r="AA19" s="81">
        <v>239659748</v>
      </c>
      <c r="AB19" s="81">
        <v>1226682103</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1697</v>
      </c>
      <c r="B20" s="80">
        <v>12</v>
      </c>
      <c r="C20" s="80">
        <v>18</v>
      </c>
      <c r="D20" s="80">
        <v>12</v>
      </c>
      <c r="E20" s="80">
        <v>2022</v>
      </c>
      <c r="F20" s="80" t="s">
        <v>568</v>
      </c>
      <c r="G20" s="182" t="s">
        <v>1694</v>
      </c>
      <c r="H20" s="80" t="s">
        <v>1695</v>
      </c>
      <c r="I20" s="173"/>
      <c r="J20" s="83">
        <v>164206</v>
      </c>
      <c r="K20" s="81">
        <v>233097781</v>
      </c>
      <c r="L20" s="81">
        <v>485109</v>
      </c>
      <c r="M20" s="81">
        <v>676314212.00000012</v>
      </c>
      <c r="N20" s="81">
        <v>0</v>
      </c>
      <c r="O20" s="81">
        <v>0</v>
      </c>
      <c r="P20" s="81">
        <v>0</v>
      </c>
      <c r="Q20" s="81">
        <v>0</v>
      </c>
      <c r="R20" s="81">
        <v>0</v>
      </c>
      <c r="S20" s="81">
        <v>0</v>
      </c>
      <c r="T20" s="81">
        <v>0</v>
      </c>
      <c r="U20" s="81">
        <v>0</v>
      </c>
      <c r="V20" s="81">
        <v>0</v>
      </c>
      <c r="W20" s="81">
        <v>0</v>
      </c>
      <c r="X20" s="81">
        <v>0</v>
      </c>
      <c r="Y20" s="81">
        <v>0</v>
      </c>
      <c r="Z20" s="81">
        <v>909411993.00000012</v>
      </c>
      <c r="AA20" s="81">
        <v>515431394</v>
      </c>
      <c r="AB20" s="81">
        <v>2538409412</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1709</v>
      </c>
      <c r="B21" s="80">
        <v>13</v>
      </c>
      <c r="C21" s="80">
        <v>18</v>
      </c>
      <c r="D21" s="80">
        <v>13</v>
      </c>
      <c r="E21" s="80">
        <v>2022</v>
      </c>
      <c r="F21" s="80" t="s">
        <v>568</v>
      </c>
      <c r="G21" s="182" t="s">
        <v>1706</v>
      </c>
      <c r="H21" s="80" t="s">
        <v>1707</v>
      </c>
      <c r="I21" s="173"/>
      <c r="J21" s="83">
        <v>269766</v>
      </c>
      <c r="K21" s="81">
        <v>372008107</v>
      </c>
      <c r="L21" s="81">
        <v>313751</v>
      </c>
      <c r="M21" s="81">
        <v>428623842.99999994</v>
      </c>
      <c r="N21" s="81">
        <v>2900</v>
      </c>
      <c r="O21" s="81">
        <v>5438916</v>
      </c>
      <c r="P21" s="81">
        <v>0</v>
      </c>
      <c r="Q21" s="81">
        <v>0</v>
      </c>
      <c r="R21" s="81">
        <v>0</v>
      </c>
      <c r="S21" s="81">
        <v>0</v>
      </c>
      <c r="T21" s="81">
        <v>0</v>
      </c>
      <c r="U21" s="81">
        <v>0</v>
      </c>
      <c r="V21" s="81">
        <v>0</v>
      </c>
      <c r="W21" s="81">
        <v>0</v>
      </c>
      <c r="X21" s="81">
        <v>0</v>
      </c>
      <c r="Y21" s="81">
        <v>0</v>
      </c>
      <c r="Z21" s="81">
        <v>806070865.99999988</v>
      </c>
      <c r="AA21" s="81">
        <v>814721113</v>
      </c>
      <c r="AB21" s="81">
        <v>2663515788</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1640</v>
      </c>
      <c r="B22" s="80">
        <v>14</v>
      </c>
      <c r="C22" s="80">
        <v>18</v>
      </c>
      <c r="D22" s="80">
        <v>14</v>
      </c>
      <c r="E22" s="80">
        <v>2022</v>
      </c>
      <c r="F22" s="80" t="s">
        <v>568</v>
      </c>
      <c r="G22" s="182" t="s">
        <v>1637</v>
      </c>
      <c r="H22" s="80" t="s">
        <v>1638</v>
      </c>
      <c r="I22" s="173"/>
      <c r="J22" s="83">
        <v>864905</v>
      </c>
      <c r="K22" s="81">
        <v>1199268118.9999998</v>
      </c>
      <c r="L22" s="81">
        <v>307900</v>
      </c>
      <c r="M22" s="81">
        <v>421136041.00000006</v>
      </c>
      <c r="N22" s="81">
        <v>21400</v>
      </c>
      <c r="O22" s="81">
        <v>38940682</v>
      </c>
      <c r="P22" s="81">
        <v>0</v>
      </c>
      <c r="Q22" s="81">
        <v>0</v>
      </c>
      <c r="R22" s="81">
        <v>0</v>
      </c>
      <c r="S22" s="81">
        <v>0</v>
      </c>
      <c r="T22" s="81">
        <v>0</v>
      </c>
      <c r="U22" s="81">
        <v>0</v>
      </c>
      <c r="V22" s="81">
        <v>0</v>
      </c>
      <c r="W22" s="81">
        <v>0</v>
      </c>
      <c r="X22" s="81">
        <v>0</v>
      </c>
      <c r="Y22" s="81">
        <v>0</v>
      </c>
      <c r="Z22" s="81">
        <v>1659344841.9999998</v>
      </c>
      <c r="AA22" s="81">
        <v>2261899445</v>
      </c>
      <c r="AB22" s="81">
        <v>8893705926</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1729</v>
      </c>
      <c r="B23" s="80">
        <v>15</v>
      </c>
      <c r="C23" s="80">
        <v>18</v>
      </c>
      <c r="D23" s="80">
        <v>15</v>
      </c>
      <c r="E23" s="80">
        <v>2022</v>
      </c>
      <c r="F23" s="80" t="s">
        <v>568</v>
      </c>
      <c r="G23" s="182" t="s">
        <v>1726</v>
      </c>
      <c r="H23" s="80" t="s">
        <v>1727</v>
      </c>
      <c r="I23" s="173"/>
      <c r="J23" s="83">
        <v>323213</v>
      </c>
      <c r="K23" s="81">
        <v>432962717</v>
      </c>
      <c r="L23" s="81">
        <v>874168</v>
      </c>
      <c r="M23" s="81">
        <v>1160372909.9999998</v>
      </c>
      <c r="N23" s="81">
        <v>14300</v>
      </c>
      <c r="O23" s="81">
        <v>26309221</v>
      </c>
      <c r="P23" s="81">
        <v>0</v>
      </c>
      <c r="Q23" s="81">
        <v>0</v>
      </c>
      <c r="R23" s="81">
        <v>134.45412999999999</v>
      </c>
      <c r="S23" s="81">
        <v>861549.88062000007</v>
      </c>
      <c r="T23" s="81">
        <v>0</v>
      </c>
      <c r="U23" s="81">
        <v>0</v>
      </c>
      <c r="V23" s="81">
        <v>0</v>
      </c>
      <c r="W23" s="81">
        <v>0</v>
      </c>
      <c r="X23" s="81">
        <v>0</v>
      </c>
      <c r="Y23" s="81">
        <v>0</v>
      </c>
      <c r="Z23" s="81">
        <v>1620506397.8806198</v>
      </c>
      <c r="AA23" s="81">
        <v>1100259680</v>
      </c>
      <c r="AB23" s="81">
        <v>3583113815</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2406</v>
      </c>
      <c r="B24" s="80">
        <v>16</v>
      </c>
      <c r="C24" s="80">
        <v>18</v>
      </c>
      <c r="D24" s="80">
        <v>16</v>
      </c>
      <c r="E24" s="80">
        <v>2022</v>
      </c>
      <c r="F24" s="80" t="s">
        <v>568</v>
      </c>
      <c r="G24" s="182" t="s">
        <v>2403</v>
      </c>
      <c r="H24" s="80" t="s">
        <v>2404</v>
      </c>
      <c r="I24" s="173"/>
      <c r="J24" s="83">
        <v>268548</v>
      </c>
      <c r="K24" s="81">
        <v>360312423</v>
      </c>
      <c r="L24" s="81">
        <v>449746</v>
      </c>
      <c r="M24" s="81">
        <v>598917827.00000012</v>
      </c>
      <c r="N24" s="81">
        <v>31100</v>
      </c>
      <c r="O24" s="81">
        <v>73178339.999999985</v>
      </c>
      <c r="P24" s="81">
        <v>0</v>
      </c>
      <c r="Q24" s="81">
        <v>0</v>
      </c>
      <c r="R24" s="81">
        <v>0</v>
      </c>
      <c r="S24" s="81">
        <v>0</v>
      </c>
      <c r="T24" s="81">
        <v>0</v>
      </c>
      <c r="U24" s="81">
        <v>0</v>
      </c>
      <c r="V24" s="81">
        <v>0</v>
      </c>
      <c r="W24" s="81">
        <v>0</v>
      </c>
      <c r="X24" s="81">
        <v>0</v>
      </c>
      <c r="Y24" s="81">
        <v>0</v>
      </c>
      <c r="Z24" s="81">
        <v>1032408590</v>
      </c>
      <c r="AA24" s="81">
        <v>830720691</v>
      </c>
      <c r="AB24" s="81">
        <v>2909756407</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1749</v>
      </c>
      <c r="B25" s="80">
        <v>17</v>
      </c>
      <c r="C25" s="80">
        <v>18</v>
      </c>
      <c r="D25" s="80">
        <v>17</v>
      </c>
      <c r="E25" s="80">
        <v>2022</v>
      </c>
      <c r="F25" s="80" t="s">
        <v>568</v>
      </c>
      <c r="G25" s="182" t="s">
        <v>1746</v>
      </c>
      <c r="H25" s="80" t="s">
        <v>1747</v>
      </c>
      <c r="I25" s="173"/>
      <c r="J25" s="83">
        <v>89421</v>
      </c>
      <c r="K25" s="81">
        <v>112209640</v>
      </c>
      <c r="L25" s="81">
        <v>103094</v>
      </c>
      <c r="M25" s="81">
        <v>129226547.00000001</v>
      </c>
      <c r="N25" s="81">
        <v>242300</v>
      </c>
      <c r="O25" s="81">
        <v>667281105</v>
      </c>
      <c r="P25" s="81">
        <v>131</v>
      </c>
      <c r="Q25" s="81">
        <v>698276</v>
      </c>
      <c r="R25" s="81">
        <v>0</v>
      </c>
      <c r="S25" s="81">
        <v>0</v>
      </c>
      <c r="T25" s="81">
        <v>0</v>
      </c>
      <c r="U25" s="81">
        <v>0</v>
      </c>
      <c r="V25" s="81">
        <v>0</v>
      </c>
      <c r="W25" s="81">
        <v>0</v>
      </c>
      <c r="X25" s="81">
        <v>0</v>
      </c>
      <c r="Y25" s="81">
        <v>0</v>
      </c>
      <c r="Z25" s="81">
        <v>909415568</v>
      </c>
      <c r="AA25" s="81">
        <v>58274746</v>
      </c>
      <c r="AB25" s="81">
        <v>543632938</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1737</v>
      </c>
      <c r="B26" s="80">
        <v>18</v>
      </c>
      <c r="C26" s="80">
        <v>18</v>
      </c>
      <c r="D26" s="80">
        <v>18</v>
      </c>
      <c r="E26" s="80">
        <v>2022</v>
      </c>
      <c r="F26" s="80" t="s">
        <v>568</v>
      </c>
      <c r="G26" s="182" t="s">
        <v>1734</v>
      </c>
      <c r="H26" s="80" t="s">
        <v>1735</v>
      </c>
      <c r="I26" s="173"/>
      <c r="J26" s="83">
        <v>114808</v>
      </c>
      <c r="K26" s="81">
        <v>153570156</v>
      </c>
      <c r="L26" s="81">
        <v>153510</v>
      </c>
      <c r="M26" s="81">
        <v>204725505</v>
      </c>
      <c r="N26" s="81">
        <v>107300</v>
      </c>
      <c r="O26" s="81">
        <v>196481448</v>
      </c>
      <c r="P26" s="81">
        <v>0</v>
      </c>
      <c r="Q26" s="81">
        <v>0</v>
      </c>
      <c r="R26" s="81">
        <v>0</v>
      </c>
      <c r="S26" s="81">
        <v>0</v>
      </c>
      <c r="T26" s="81">
        <v>0</v>
      </c>
      <c r="U26" s="81">
        <v>0</v>
      </c>
      <c r="V26" s="81">
        <v>0</v>
      </c>
      <c r="W26" s="81">
        <v>0</v>
      </c>
      <c r="X26" s="81">
        <v>0</v>
      </c>
      <c r="Y26" s="81">
        <v>0</v>
      </c>
      <c r="Z26" s="81">
        <v>554777108.99999988</v>
      </c>
      <c r="AA26" s="81">
        <v>176504940</v>
      </c>
      <c r="AB26" s="81">
        <v>924214551</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2375</v>
      </c>
      <c r="B27" s="80">
        <v>19</v>
      </c>
      <c r="C27" s="80">
        <v>18</v>
      </c>
      <c r="D27" s="80">
        <v>19</v>
      </c>
      <c r="E27" s="80">
        <v>2022</v>
      </c>
      <c r="F27" s="80" t="s">
        <v>568</v>
      </c>
      <c r="G27" s="182" t="s">
        <v>2372</v>
      </c>
      <c r="H27" s="80" t="s">
        <v>2373</v>
      </c>
      <c r="I27" s="173"/>
      <c r="J27" s="83">
        <v>128699.99999999999</v>
      </c>
      <c r="K27" s="81">
        <v>145438669</v>
      </c>
      <c r="L27" s="81">
        <v>134455</v>
      </c>
      <c r="M27" s="81">
        <v>152389207</v>
      </c>
      <c r="N27" s="81">
        <v>495800</v>
      </c>
      <c r="O27" s="81">
        <v>1238078149</v>
      </c>
      <c r="P27" s="81">
        <v>5617</v>
      </c>
      <c r="Q27" s="81">
        <v>36828253</v>
      </c>
      <c r="R27" s="81">
        <v>0</v>
      </c>
      <c r="S27" s="81">
        <v>0</v>
      </c>
      <c r="T27" s="81">
        <v>0</v>
      </c>
      <c r="U27" s="81">
        <v>0</v>
      </c>
      <c r="V27" s="81">
        <v>152</v>
      </c>
      <c r="W27" s="81">
        <v>0</v>
      </c>
      <c r="X27" s="81">
        <v>0</v>
      </c>
      <c r="Y27" s="81">
        <v>929856</v>
      </c>
      <c r="Z27" s="81">
        <v>1573664133.9999998</v>
      </c>
      <c r="AA27" s="81">
        <v>154847879</v>
      </c>
      <c r="AB27" s="81">
        <v>937339801.00000012</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2410</v>
      </c>
      <c r="B28" s="80">
        <v>20</v>
      </c>
      <c r="C28" s="80">
        <v>18</v>
      </c>
      <c r="D28" s="80">
        <v>20</v>
      </c>
      <c r="E28" s="80">
        <v>2022</v>
      </c>
      <c r="F28" s="80" t="s">
        <v>568</v>
      </c>
      <c r="G28" s="182" t="s">
        <v>2407</v>
      </c>
      <c r="H28" s="80" t="s">
        <v>2408</v>
      </c>
      <c r="I28" s="173"/>
      <c r="J28" s="83">
        <v>363911</v>
      </c>
      <c r="K28" s="81">
        <v>482792360</v>
      </c>
      <c r="L28" s="81">
        <v>17382</v>
      </c>
      <c r="M28" s="81">
        <v>22944924.999999996</v>
      </c>
      <c r="N28" s="81">
        <v>2200</v>
      </c>
      <c r="O28" s="81">
        <v>5049702</v>
      </c>
      <c r="P28" s="81">
        <v>101</v>
      </c>
      <c r="Q28" s="81">
        <v>557344.00000000012</v>
      </c>
      <c r="R28" s="81">
        <v>0</v>
      </c>
      <c r="S28" s="81">
        <v>0</v>
      </c>
      <c r="T28" s="81">
        <v>0</v>
      </c>
      <c r="U28" s="81">
        <v>0</v>
      </c>
      <c r="V28" s="81">
        <v>0</v>
      </c>
      <c r="W28" s="81">
        <v>0</v>
      </c>
      <c r="X28" s="81">
        <v>0</v>
      </c>
      <c r="Y28" s="81">
        <v>0</v>
      </c>
      <c r="Z28" s="81">
        <v>511344331</v>
      </c>
      <c r="AA28" s="81">
        <v>793166208</v>
      </c>
      <c r="AB28" s="81">
        <v>4450898635</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1669</v>
      </c>
      <c r="B29" s="80">
        <v>21</v>
      </c>
      <c r="C29" s="80">
        <v>18</v>
      </c>
      <c r="D29" s="80">
        <v>21</v>
      </c>
      <c r="E29" s="80">
        <v>2022</v>
      </c>
      <c r="F29" s="80" t="s">
        <v>568</v>
      </c>
      <c r="G29" s="182" t="s">
        <v>1666</v>
      </c>
      <c r="H29" s="80" t="s">
        <v>1667</v>
      </c>
      <c r="I29" s="173"/>
      <c r="J29" s="83">
        <v>3089052</v>
      </c>
      <c r="K29" s="81">
        <v>4264841507</v>
      </c>
      <c r="L29" s="81">
        <v>1031830.9999999999</v>
      </c>
      <c r="M29" s="81">
        <v>1414611025</v>
      </c>
      <c r="N29" s="81">
        <v>259399.99999999997</v>
      </c>
      <c r="O29" s="81">
        <v>589123925.00000012</v>
      </c>
      <c r="P29" s="81">
        <v>896</v>
      </c>
      <c r="Q29" s="81">
        <v>4801277</v>
      </c>
      <c r="R29" s="81">
        <v>173.1027</v>
      </c>
      <c r="S29" s="81">
        <v>1441599.21484</v>
      </c>
      <c r="T29" s="81">
        <v>0</v>
      </c>
      <c r="U29" s="81">
        <v>0</v>
      </c>
      <c r="V29" s="81">
        <v>90</v>
      </c>
      <c r="W29" s="81">
        <v>0</v>
      </c>
      <c r="X29" s="81">
        <v>0</v>
      </c>
      <c r="Y29" s="81">
        <v>551389</v>
      </c>
      <c r="Z29" s="81">
        <v>6275370722.214839</v>
      </c>
      <c r="AA29" s="81">
        <v>8268518131</v>
      </c>
      <c r="AB29" s="81">
        <v>33217826533</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1705</v>
      </c>
      <c r="B30" s="80">
        <v>22</v>
      </c>
      <c r="C30" s="80">
        <v>18</v>
      </c>
      <c r="D30" s="80">
        <v>22</v>
      </c>
      <c r="E30" s="80">
        <v>2022</v>
      </c>
      <c r="F30" s="80" t="s">
        <v>568</v>
      </c>
      <c r="G30" s="182" t="s">
        <v>1702</v>
      </c>
      <c r="H30" s="80" t="s">
        <v>1703</v>
      </c>
      <c r="I30" s="173"/>
      <c r="J30" s="83">
        <v>149750</v>
      </c>
      <c r="K30" s="81">
        <v>196371228</v>
      </c>
      <c r="L30" s="81">
        <v>205275</v>
      </c>
      <c r="M30" s="81">
        <v>268620306</v>
      </c>
      <c r="N30" s="81">
        <v>126600</v>
      </c>
      <c r="O30" s="81">
        <v>252876570.00000003</v>
      </c>
      <c r="P30" s="81">
        <v>983</v>
      </c>
      <c r="Q30" s="81">
        <v>5378909.9999999991</v>
      </c>
      <c r="R30" s="81">
        <v>0</v>
      </c>
      <c r="S30" s="81">
        <v>0</v>
      </c>
      <c r="T30" s="81">
        <v>0</v>
      </c>
      <c r="U30" s="81">
        <v>0</v>
      </c>
      <c r="V30" s="81">
        <v>0</v>
      </c>
      <c r="W30" s="81">
        <v>0</v>
      </c>
      <c r="X30" s="81">
        <v>0</v>
      </c>
      <c r="Y30" s="81">
        <v>0</v>
      </c>
      <c r="Z30" s="81">
        <v>723247014.00000012</v>
      </c>
      <c r="AA30" s="81">
        <v>67314876</v>
      </c>
      <c r="AB30" s="81">
        <v>1035126050</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1673</v>
      </c>
      <c r="B31" s="80">
        <v>23</v>
      </c>
      <c r="C31" s="80">
        <v>18</v>
      </c>
      <c r="D31" s="80">
        <v>23</v>
      </c>
      <c r="E31" s="80">
        <v>2022</v>
      </c>
      <c r="F31" s="80" t="s">
        <v>568</v>
      </c>
      <c r="G31" s="182" t="s">
        <v>1670</v>
      </c>
      <c r="H31" s="80" t="s">
        <v>1671</v>
      </c>
      <c r="I31" s="173"/>
      <c r="J31" s="83">
        <v>359895</v>
      </c>
      <c r="K31" s="81">
        <v>480313951</v>
      </c>
      <c r="L31" s="81">
        <v>288191</v>
      </c>
      <c r="M31" s="81">
        <v>383360574.00000006</v>
      </c>
      <c r="N31" s="81">
        <v>98600</v>
      </c>
      <c r="O31" s="81">
        <v>264881148</v>
      </c>
      <c r="P31" s="81">
        <v>130</v>
      </c>
      <c r="Q31" s="81">
        <v>696226.99999999988</v>
      </c>
      <c r="R31" s="81">
        <v>0</v>
      </c>
      <c r="S31" s="81">
        <v>0</v>
      </c>
      <c r="T31" s="81">
        <v>0</v>
      </c>
      <c r="U31" s="81">
        <v>0</v>
      </c>
      <c r="V31" s="81">
        <v>0</v>
      </c>
      <c r="W31" s="81">
        <v>0</v>
      </c>
      <c r="X31" s="81">
        <v>0</v>
      </c>
      <c r="Y31" s="81">
        <v>0</v>
      </c>
      <c r="Z31" s="81">
        <v>1129251900</v>
      </c>
      <c r="AA31" s="81">
        <v>955280729</v>
      </c>
      <c r="AB31" s="81">
        <v>3399159641</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2379</v>
      </c>
      <c r="B32" s="80">
        <v>24</v>
      </c>
      <c r="C32" s="80">
        <v>18</v>
      </c>
      <c r="D32" s="80">
        <v>24</v>
      </c>
      <c r="E32" s="80">
        <v>2022</v>
      </c>
      <c r="F32" s="80" t="s">
        <v>568</v>
      </c>
      <c r="G32" s="182" t="s">
        <v>2376</v>
      </c>
      <c r="H32" s="80" t="s">
        <v>2377</v>
      </c>
      <c r="I32" s="173"/>
      <c r="J32" s="83">
        <v>302628</v>
      </c>
      <c r="K32" s="81">
        <v>393017157</v>
      </c>
      <c r="L32" s="81">
        <v>157546</v>
      </c>
      <c r="M32" s="81">
        <v>204303954.99999997</v>
      </c>
      <c r="N32" s="81">
        <v>805400</v>
      </c>
      <c r="O32" s="81">
        <v>2187508282</v>
      </c>
      <c r="P32" s="81">
        <v>10526</v>
      </c>
      <c r="Q32" s="81">
        <v>63495123</v>
      </c>
      <c r="R32" s="81">
        <v>0</v>
      </c>
      <c r="S32" s="81">
        <v>0</v>
      </c>
      <c r="T32" s="81">
        <v>0</v>
      </c>
      <c r="U32" s="81">
        <v>0</v>
      </c>
      <c r="V32" s="81">
        <v>0</v>
      </c>
      <c r="W32" s="81">
        <v>0</v>
      </c>
      <c r="X32" s="81">
        <v>0</v>
      </c>
      <c r="Y32" s="81">
        <v>0</v>
      </c>
      <c r="Z32" s="81">
        <v>2848324517.0000005</v>
      </c>
      <c r="AA32" s="81">
        <v>775125243</v>
      </c>
      <c r="AB32" s="81">
        <v>2814257039</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1741</v>
      </c>
      <c r="B33" s="80">
        <v>25</v>
      </c>
      <c r="C33" s="80">
        <v>18</v>
      </c>
      <c r="D33" s="80">
        <v>25</v>
      </c>
      <c r="E33" s="80">
        <v>2022</v>
      </c>
      <c r="F33" s="80" t="s">
        <v>568</v>
      </c>
      <c r="G33" s="182" t="s">
        <v>1738</v>
      </c>
      <c r="H33" s="80" t="s">
        <v>1739</v>
      </c>
      <c r="I33" s="173"/>
      <c r="J33" s="83">
        <v>100470</v>
      </c>
      <c r="K33" s="81">
        <v>114845655</v>
      </c>
      <c r="L33" s="81">
        <v>126097</v>
      </c>
      <c r="M33" s="81">
        <v>144528407.00000003</v>
      </c>
      <c r="N33" s="81">
        <v>257899.99999999997</v>
      </c>
      <c r="O33" s="81">
        <v>641595196</v>
      </c>
      <c r="P33" s="81">
        <v>2741</v>
      </c>
      <c r="Q33" s="81">
        <v>17971592</v>
      </c>
      <c r="R33" s="81">
        <v>0</v>
      </c>
      <c r="S33" s="81">
        <v>0</v>
      </c>
      <c r="T33" s="81">
        <v>0</v>
      </c>
      <c r="U33" s="81">
        <v>0</v>
      </c>
      <c r="V33" s="81">
        <v>19</v>
      </c>
      <c r="W33" s="81">
        <v>0</v>
      </c>
      <c r="X33" s="81">
        <v>0</v>
      </c>
      <c r="Y33" s="81">
        <v>114790.99999999999</v>
      </c>
      <c r="Z33" s="81">
        <v>919055641</v>
      </c>
      <c r="AA33" s="81">
        <v>282923554</v>
      </c>
      <c r="AB33" s="81">
        <v>1015252828.9999999</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2398</v>
      </c>
      <c r="B34" s="80">
        <v>26</v>
      </c>
      <c r="C34" s="80">
        <v>18</v>
      </c>
      <c r="D34" s="80">
        <v>26</v>
      </c>
      <c r="E34" s="80">
        <v>2022</v>
      </c>
      <c r="F34" s="80" t="s">
        <v>568</v>
      </c>
      <c r="G34" s="182" t="s">
        <v>2395</v>
      </c>
      <c r="H34" s="80" t="s">
        <v>2396</v>
      </c>
      <c r="I34" s="173"/>
      <c r="J34" s="83">
        <v>268275</v>
      </c>
      <c r="K34" s="81">
        <v>368606096.00000006</v>
      </c>
      <c r="L34" s="81">
        <v>348049</v>
      </c>
      <c r="M34" s="81">
        <v>475158946</v>
      </c>
      <c r="N34" s="81">
        <v>147600</v>
      </c>
      <c r="O34" s="81">
        <v>430591060.99999994</v>
      </c>
      <c r="P34" s="81">
        <v>127</v>
      </c>
      <c r="Q34" s="81">
        <v>710168</v>
      </c>
      <c r="R34" s="81">
        <v>0</v>
      </c>
      <c r="S34" s="81">
        <v>0</v>
      </c>
      <c r="T34" s="81">
        <v>0</v>
      </c>
      <c r="U34" s="81">
        <v>0</v>
      </c>
      <c r="V34" s="81">
        <v>0</v>
      </c>
      <c r="W34" s="81">
        <v>0</v>
      </c>
      <c r="X34" s="81">
        <v>0</v>
      </c>
      <c r="Y34" s="81">
        <v>0</v>
      </c>
      <c r="Z34" s="81">
        <v>1275066271.0000002</v>
      </c>
      <c r="AA34" s="81">
        <v>829394300</v>
      </c>
      <c r="AB34" s="81">
        <v>2984231743</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2386</v>
      </c>
      <c r="B35" s="80">
        <v>27</v>
      </c>
      <c r="C35" s="80">
        <v>18</v>
      </c>
      <c r="D35" s="80">
        <v>27</v>
      </c>
      <c r="E35" s="80">
        <v>2022</v>
      </c>
      <c r="F35" s="80" t="s">
        <v>568</v>
      </c>
      <c r="G35" s="182" t="s">
        <v>2384</v>
      </c>
      <c r="H35" s="80" t="s">
        <v>2371</v>
      </c>
      <c r="I35" s="173"/>
      <c r="J35" s="83">
        <v>129505</v>
      </c>
      <c r="K35" s="81">
        <v>170924497</v>
      </c>
      <c r="L35" s="81">
        <v>50655</v>
      </c>
      <c r="M35" s="81">
        <v>66609610</v>
      </c>
      <c r="N35" s="81">
        <v>0</v>
      </c>
      <c r="O35" s="81">
        <v>0</v>
      </c>
      <c r="P35" s="81">
        <v>0</v>
      </c>
      <c r="Q35" s="81">
        <v>0</v>
      </c>
      <c r="R35" s="81">
        <v>0</v>
      </c>
      <c r="S35" s="81">
        <v>0</v>
      </c>
      <c r="T35" s="81">
        <v>0</v>
      </c>
      <c r="U35" s="81">
        <v>0</v>
      </c>
      <c r="V35" s="81">
        <v>0</v>
      </c>
      <c r="W35" s="81">
        <v>0</v>
      </c>
      <c r="X35" s="81">
        <v>0</v>
      </c>
      <c r="Y35" s="81">
        <v>0</v>
      </c>
      <c r="Z35" s="81">
        <v>237534107.00000003</v>
      </c>
      <c r="AA35" s="81">
        <v>336668582</v>
      </c>
      <c r="AB35" s="81">
        <v>1637708981</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2394</v>
      </c>
      <c r="B36" s="80">
        <v>28</v>
      </c>
      <c r="C36" s="80">
        <v>18</v>
      </c>
      <c r="D36" s="80">
        <v>28</v>
      </c>
      <c r="E36" s="80">
        <v>2022</v>
      </c>
      <c r="F36" s="80" t="s">
        <v>568</v>
      </c>
      <c r="G36" s="182" t="s">
        <v>2391</v>
      </c>
      <c r="H36" s="80" t="s">
        <v>2392</v>
      </c>
      <c r="I36" s="173"/>
      <c r="J36" s="83">
        <v>350527</v>
      </c>
      <c r="K36" s="81">
        <v>482227789</v>
      </c>
      <c r="L36" s="81">
        <v>40861</v>
      </c>
      <c r="M36" s="81">
        <v>55173185</v>
      </c>
      <c r="N36" s="81">
        <v>0</v>
      </c>
      <c r="O36" s="81">
        <v>0</v>
      </c>
      <c r="P36" s="81">
        <v>0</v>
      </c>
      <c r="Q36" s="81">
        <v>0</v>
      </c>
      <c r="R36" s="81">
        <v>0</v>
      </c>
      <c r="S36" s="81">
        <v>0</v>
      </c>
      <c r="T36" s="81">
        <v>0</v>
      </c>
      <c r="U36" s="81">
        <v>0</v>
      </c>
      <c r="V36" s="81">
        <v>0</v>
      </c>
      <c r="W36" s="81">
        <v>0</v>
      </c>
      <c r="X36" s="81">
        <v>0</v>
      </c>
      <c r="Y36" s="81">
        <v>0</v>
      </c>
      <c r="Z36" s="81">
        <v>537400974</v>
      </c>
      <c r="AA36" s="81">
        <v>883992665.00000012</v>
      </c>
      <c r="AB36" s="81">
        <v>3602493561</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1689</v>
      </c>
      <c r="B37" s="80">
        <v>29</v>
      </c>
      <c r="C37" s="80">
        <v>18</v>
      </c>
      <c r="D37" s="80">
        <v>29</v>
      </c>
      <c r="E37" s="80">
        <v>2022</v>
      </c>
      <c r="F37" s="80" t="s">
        <v>568</v>
      </c>
      <c r="G37" s="182" t="s">
        <v>1686</v>
      </c>
      <c r="H37" s="80" t="s">
        <v>1687</v>
      </c>
      <c r="I37" s="173"/>
      <c r="J37" s="83">
        <v>173077</v>
      </c>
      <c r="K37" s="81">
        <v>218118426</v>
      </c>
      <c r="L37" s="81">
        <v>225555</v>
      </c>
      <c r="M37" s="81">
        <v>283574328</v>
      </c>
      <c r="N37" s="81">
        <v>87700</v>
      </c>
      <c r="O37" s="81">
        <v>224517458</v>
      </c>
      <c r="P37" s="81">
        <v>0</v>
      </c>
      <c r="Q37" s="81">
        <v>0</v>
      </c>
      <c r="R37" s="81">
        <v>257.26200999999998</v>
      </c>
      <c r="S37" s="81">
        <v>1648473.2248500003</v>
      </c>
      <c r="T37" s="81">
        <v>0</v>
      </c>
      <c r="U37" s="81">
        <v>0</v>
      </c>
      <c r="V37" s="81">
        <v>0</v>
      </c>
      <c r="W37" s="81">
        <v>0</v>
      </c>
      <c r="X37" s="81">
        <v>0</v>
      </c>
      <c r="Y37" s="81">
        <v>0</v>
      </c>
      <c r="Z37" s="81">
        <v>727858685.22484994</v>
      </c>
      <c r="AA37" s="81">
        <v>568380520</v>
      </c>
      <c r="AB37" s="81">
        <v>1801843046</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1644</v>
      </c>
      <c r="B38" s="80">
        <v>30</v>
      </c>
      <c r="C38" s="80">
        <v>18</v>
      </c>
      <c r="D38" s="80">
        <v>30</v>
      </c>
      <c r="E38" s="80">
        <v>2022</v>
      </c>
      <c r="F38" s="80" t="s">
        <v>568</v>
      </c>
      <c r="G38" s="182" t="s">
        <v>1641</v>
      </c>
      <c r="H38" s="80" t="s">
        <v>1642</v>
      </c>
      <c r="I38" s="173"/>
      <c r="J38" s="83">
        <v>439886</v>
      </c>
      <c r="K38" s="81">
        <v>587918623</v>
      </c>
      <c r="L38" s="81">
        <v>85248</v>
      </c>
      <c r="M38" s="81">
        <v>112105454</v>
      </c>
      <c r="N38" s="81">
        <v>69800</v>
      </c>
      <c r="O38" s="81">
        <v>166057355</v>
      </c>
      <c r="P38" s="81">
        <v>0</v>
      </c>
      <c r="Q38" s="81">
        <v>0</v>
      </c>
      <c r="R38" s="81">
        <v>6.2028699999999999</v>
      </c>
      <c r="S38" s="81">
        <v>51657.524670000006</v>
      </c>
      <c r="T38" s="81">
        <v>0</v>
      </c>
      <c r="U38" s="81">
        <v>0</v>
      </c>
      <c r="V38" s="81">
        <v>0</v>
      </c>
      <c r="W38" s="81">
        <v>0</v>
      </c>
      <c r="X38" s="81">
        <v>0</v>
      </c>
      <c r="Y38" s="81">
        <v>0</v>
      </c>
      <c r="Z38" s="81">
        <v>866133089.52467</v>
      </c>
      <c r="AA38" s="81">
        <v>1116752798</v>
      </c>
      <c r="AB38" s="81">
        <v>5671078471</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1721</v>
      </c>
      <c r="B39" s="80">
        <v>31</v>
      </c>
      <c r="C39" s="80">
        <v>18</v>
      </c>
      <c r="D39" s="80">
        <v>31</v>
      </c>
      <c r="E39" s="80">
        <v>2022</v>
      </c>
      <c r="F39" s="80" t="s">
        <v>568</v>
      </c>
      <c r="G39" s="182" t="s">
        <v>1718</v>
      </c>
      <c r="H39" s="80" t="s">
        <v>1719</v>
      </c>
      <c r="I39" s="173"/>
      <c r="J39" s="83">
        <v>442331</v>
      </c>
      <c r="K39" s="81">
        <v>605183983</v>
      </c>
      <c r="L39" s="81">
        <v>274446</v>
      </c>
      <c r="M39" s="81">
        <v>373495262.99999994</v>
      </c>
      <c r="N39" s="81">
        <v>131100</v>
      </c>
      <c r="O39" s="81">
        <v>248459158</v>
      </c>
      <c r="P39" s="81">
        <v>0</v>
      </c>
      <c r="Q39" s="81">
        <v>0</v>
      </c>
      <c r="R39" s="81">
        <v>205.4897</v>
      </c>
      <c r="S39" s="81">
        <v>1711318.2861300001</v>
      </c>
      <c r="T39" s="81">
        <v>0</v>
      </c>
      <c r="U39" s="81">
        <v>0</v>
      </c>
      <c r="V39" s="81">
        <v>0</v>
      </c>
      <c r="W39" s="81">
        <v>0</v>
      </c>
      <c r="X39" s="81">
        <v>0</v>
      </c>
      <c r="Y39" s="81">
        <v>0</v>
      </c>
      <c r="Z39" s="81">
        <v>1228849722.28613</v>
      </c>
      <c r="AA39" s="81">
        <v>1369827977</v>
      </c>
      <c r="AB39" s="81">
        <v>4726626149</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2402</v>
      </c>
      <c r="B40" s="80">
        <v>32</v>
      </c>
      <c r="C40" s="80">
        <v>18</v>
      </c>
      <c r="D40" s="80">
        <v>32</v>
      </c>
      <c r="E40" s="80">
        <v>2022</v>
      </c>
      <c r="F40" s="80" t="s">
        <v>568</v>
      </c>
      <c r="G40" s="182" t="s">
        <v>2399</v>
      </c>
      <c r="H40" s="80" t="s">
        <v>2400</v>
      </c>
      <c r="I40" s="173"/>
      <c r="J40" s="83">
        <v>307484</v>
      </c>
      <c r="K40" s="81">
        <v>384409803</v>
      </c>
      <c r="L40" s="81">
        <v>630967</v>
      </c>
      <c r="M40" s="81">
        <v>788221300.99999988</v>
      </c>
      <c r="N40" s="81">
        <v>293900</v>
      </c>
      <c r="O40" s="81">
        <v>795543586</v>
      </c>
      <c r="P40" s="81">
        <v>0</v>
      </c>
      <c r="Q40" s="81">
        <v>0</v>
      </c>
      <c r="R40" s="81">
        <v>0</v>
      </c>
      <c r="S40" s="81">
        <v>0</v>
      </c>
      <c r="T40" s="81">
        <v>0</v>
      </c>
      <c r="U40" s="81">
        <v>0</v>
      </c>
      <c r="V40" s="81">
        <v>0</v>
      </c>
      <c r="W40" s="81">
        <v>0</v>
      </c>
      <c r="X40" s="81">
        <v>0</v>
      </c>
      <c r="Y40" s="81">
        <v>0</v>
      </c>
      <c r="Z40" s="81">
        <v>1968174690</v>
      </c>
      <c r="AA40" s="81">
        <v>825569260</v>
      </c>
      <c r="AB40" s="81">
        <v>2929190260</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2362</v>
      </c>
      <c r="B41" s="80">
        <v>33</v>
      </c>
      <c r="C41" s="80">
        <v>18</v>
      </c>
      <c r="D41" s="80">
        <v>33</v>
      </c>
      <c r="E41" s="80">
        <v>2022</v>
      </c>
      <c r="F41" s="80" t="s">
        <v>568</v>
      </c>
      <c r="G41" s="182" t="s">
        <v>2359</v>
      </c>
      <c r="H41" s="80" t="s">
        <v>2360</v>
      </c>
      <c r="I41" s="173"/>
      <c r="J41" s="83">
        <v>485105</v>
      </c>
      <c r="K41" s="81">
        <v>589157426</v>
      </c>
      <c r="L41" s="81">
        <v>695570</v>
      </c>
      <c r="M41" s="81">
        <v>844773270</v>
      </c>
      <c r="N41" s="81">
        <v>295400</v>
      </c>
      <c r="O41" s="81">
        <v>816818452.00000012</v>
      </c>
      <c r="P41" s="81">
        <v>61</v>
      </c>
      <c r="Q41" s="81">
        <v>329106</v>
      </c>
      <c r="R41" s="81">
        <v>0</v>
      </c>
      <c r="S41" s="81">
        <v>0</v>
      </c>
      <c r="T41" s="81">
        <v>0</v>
      </c>
      <c r="U41" s="81">
        <v>0</v>
      </c>
      <c r="V41" s="81">
        <v>0</v>
      </c>
      <c r="W41" s="81">
        <v>0</v>
      </c>
      <c r="X41" s="81">
        <v>0</v>
      </c>
      <c r="Y41" s="81">
        <v>0</v>
      </c>
      <c r="Z41" s="81">
        <v>2251078254</v>
      </c>
      <c r="AA41" s="81">
        <v>1352564747</v>
      </c>
      <c r="AB41" s="81">
        <v>4771600052</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1681</v>
      </c>
      <c r="B42" s="80">
        <v>34</v>
      </c>
      <c r="C42" s="80">
        <v>18</v>
      </c>
      <c r="D42" s="80">
        <v>34</v>
      </c>
      <c r="E42" s="80">
        <v>2022</v>
      </c>
      <c r="F42" s="80" t="s">
        <v>568</v>
      </c>
      <c r="G42" s="182" t="s">
        <v>1678</v>
      </c>
      <c r="H42" s="80" t="s">
        <v>1679</v>
      </c>
      <c r="I42" s="173"/>
      <c r="J42" s="83">
        <v>510286</v>
      </c>
      <c r="K42" s="81">
        <v>592790399</v>
      </c>
      <c r="L42" s="81">
        <v>430327</v>
      </c>
      <c r="M42" s="81">
        <v>500999949</v>
      </c>
      <c r="N42" s="81">
        <v>738500</v>
      </c>
      <c r="O42" s="81">
        <v>1817238757</v>
      </c>
      <c r="P42" s="81">
        <v>1225</v>
      </c>
      <c r="Q42" s="81">
        <v>7573265</v>
      </c>
      <c r="R42" s="81">
        <v>0</v>
      </c>
      <c r="S42" s="81">
        <v>0</v>
      </c>
      <c r="T42" s="81">
        <v>0</v>
      </c>
      <c r="U42" s="81">
        <v>0</v>
      </c>
      <c r="V42" s="81">
        <v>142</v>
      </c>
      <c r="W42" s="81">
        <v>0</v>
      </c>
      <c r="X42" s="81">
        <v>0</v>
      </c>
      <c r="Y42" s="81">
        <v>870253</v>
      </c>
      <c r="Z42" s="81">
        <v>2919472623</v>
      </c>
      <c r="AA42" s="81">
        <v>1189428607</v>
      </c>
      <c r="AB42" s="81">
        <v>4562516270</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2418</v>
      </c>
      <c r="B43" s="80">
        <v>35</v>
      </c>
      <c r="C43" s="80">
        <v>18</v>
      </c>
      <c r="D43" s="80">
        <v>35</v>
      </c>
      <c r="E43" s="80">
        <v>2022</v>
      </c>
      <c r="F43" s="80" t="s">
        <v>568</v>
      </c>
      <c r="G43" s="182" t="s">
        <v>2415</v>
      </c>
      <c r="H43" s="80" t="s">
        <v>2416</v>
      </c>
      <c r="I43" s="173"/>
      <c r="J43" s="83">
        <v>798744</v>
      </c>
      <c r="K43" s="81">
        <v>1071728235.9999999</v>
      </c>
      <c r="L43" s="81">
        <v>11057</v>
      </c>
      <c r="M43" s="81">
        <v>14788021</v>
      </c>
      <c r="N43" s="81">
        <v>30500</v>
      </c>
      <c r="O43" s="81">
        <v>79617685</v>
      </c>
      <c r="P43" s="81">
        <v>1605</v>
      </c>
      <c r="Q43" s="81">
        <v>8210889.9999999991</v>
      </c>
      <c r="R43" s="81">
        <v>0</v>
      </c>
      <c r="S43" s="81">
        <v>0</v>
      </c>
      <c r="T43" s="81">
        <v>0</v>
      </c>
      <c r="U43" s="81">
        <v>0</v>
      </c>
      <c r="V43" s="81">
        <v>94</v>
      </c>
      <c r="W43" s="81">
        <v>0</v>
      </c>
      <c r="X43" s="81">
        <v>0</v>
      </c>
      <c r="Y43" s="81">
        <v>579351</v>
      </c>
      <c r="Z43" s="81">
        <v>1174924183.0000002</v>
      </c>
      <c r="AA43" s="81">
        <v>2243765861</v>
      </c>
      <c r="AB43" s="81">
        <v>8540953768.999999</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1701</v>
      </c>
      <c r="B44" s="80">
        <v>36</v>
      </c>
      <c r="C44" s="80">
        <v>18</v>
      </c>
      <c r="D44" s="80">
        <v>36</v>
      </c>
      <c r="E44" s="80">
        <v>2022</v>
      </c>
      <c r="F44" s="80" t="s">
        <v>568</v>
      </c>
      <c r="G44" s="182" t="s">
        <v>1698</v>
      </c>
      <c r="H44" s="80" t="s">
        <v>1699</v>
      </c>
      <c r="I44" s="173"/>
      <c r="J44" s="83">
        <v>248985</v>
      </c>
      <c r="K44" s="81">
        <v>318875812</v>
      </c>
      <c r="L44" s="81">
        <v>207685</v>
      </c>
      <c r="M44" s="81">
        <v>265005136</v>
      </c>
      <c r="N44" s="81">
        <v>50800</v>
      </c>
      <c r="O44" s="81">
        <v>123571568</v>
      </c>
      <c r="P44" s="81">
        <v>0</v>
      </c>
      <c r="Q44" s="81">
        <v>0</v>
      </c>
      <c r="R44" s="81">
        <v>0</v>
      </c>
      <c r="S44" s="81">
        <v>0</v>
      </c>
      <c r="T44" s="81">
        <v>0</v>
      </c>
      <c r="U44" s="81">
        <v>0</v>
      </c>
      <c r="V44" s="81">
        <v>0</v>
      </c>
      <c r="W44" s="81">
        <v>0</v>
      </c>
      <c r="X44" s="81">
        <v>0</v>
      </c>
      <c r="Y44" s="81">
        <v>0</v>
      </c>
      <c r="Z44" s="81">
        <v>707452516</v>
      </c>
      <c r="AA44" s="81">
        <v>809192404</v>
      </c>
      <c r="AB44" s="81">
        <v>2831765834</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2383</v>
      </c>
      <c r="B45" s="80">
        <v>37</v>
      </c>
      <c r="C45" s="80">
        <v>18</v>
      </c>
      <c r="D45" s="80">
        <v>37</v>
      </c>
      <c r="E45" s="80">
        <v>2022</v>
      </c>
      <c r="F45" s="80" t="s">
        <v>568</v>
      </c>
      <c r="G45" s="182" t="s">
        <v>2380</v>
      </c>
      <c r="H45" s="80" t="s">
        <v>2381</v>
      </c>
      <c r="I45" s="173"/>
      <c r="J45" s="83">
        <v>131747</v>
      </c>
      <c r="K45" s="81">
        <v>184122867</v>
      </c>
      <c r="L45" s="81">
        <v>14979</v>
      </c>
      <c r="M45" s="81">
        <v>20380176</v>
      </c>
      <c r="N45" s="81">
        <v>0</v>
      </c>
      <c r="O45" s="81">
        <v>0</v>
      </c>
      <c r="P45" s="81">
        <v>0</v>
      </c>
      <c r="Q45" s="81">
        <v>0</v>
      </c>
      <c r="R45" s="81">
        <v>0</v>
      </c>
      <c r="S45" s="81">
        <v>0</v>
      </c>
      <c r="T45" s="81">
        <v>0</v>
      </c>
      <c r="U45" s="81">
        <v>0</v>
      </c>
      <c r="V45" s="81">
        <v>0</v>
      </c>
      <c r="W45" s="81">
        <v>0</v>
      </c>
      <c r="X45" s="81">
        <v>0</v>
      </c>
      <c r="Y45" s="81">
        <v>0</v>
      </c>
      <c r="Z45" s="81">
        <v>204503043</v>
      </c>
      <c r="AA45" s="81">
        <v>287838402</v>
      </c>
      <c r="AB45" s="81">
        <v>976717168</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2414</v>
      </c>
      <c r="B46" s="80">
        <v>38</v>
      </c>
      <c r="C46" s="80">
        <v>18</v>
      </c>
      <c r="D46" s="80">
        <v>38</v>
      </c>
      <c r="E46" s="80">
        <v>2022</v>
      </c>
      <c r="F46" s="80" t="s">
        <v>568</v>
      </c>
      <c r="G46" s="182" t="s">
        <v>2411</v>
      </c>
      <c r="H46" s="80" t="s">
        <v>2412</v>
      </c>
      <c r="I46" s="173"/>
      <c r="J46" s="83">
        <v>1918012</v>
      </c>
      <c r="K46" s="81">
        <v>2605834216</v>
      </c>
      <c r="L46" s="81">
        <v>708478</v>
      </c>
      <c r="M46" s="81">
        <v>957305921</v>
      </c>
      <c r="N46" s="81">
        <v>117400</v>
      </c>
      <c r="O46" s="81">
        <v>237829260</v>
      </c>
      <c r="P46" s="81">
        <v>0</v>
      </c>
      <c r="Q46" s="81">
        <v>0</v>
      </c>
      <c r="R46" s="81">
        <v>0</v>
      </c>
      <c r="S46" s="81">
        <v>0</v>
      </c>
      <c r="T46" s="81">
        <v>0</v>
      </c>
      <c r="U46" s="81">
        <v>0</v>
      </c>
      <c r="V46" s="81">
        <v>0</v>
      </c>
      <c r="W46" s="81">
        <v>0</v>
      </c>
      <c r="X46" s="81">
        <v>0</v>
      </c>
      <c r="Y46" s="81">
        <v>0</v>
      </c>
      <c r="Z46" s="81">
        <v>3800969397.0000005</v>
      </c>
      <c r="AA46" s="81">
        <v>5268360664</v>
      </c>
      <c r="AB46" s="81">
        <v>18134819562</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1693</v>
      </c>
      <c r="B47" s="80">
        <v>39</v>
      </c>
      <c r="C47" s="80">
        <v>18</v>
      </c>
      <c r="D47" s="80">
        <v>39</v>
      </c>
      <c r="E47" s="80">
        <v>2022</v>
      </c>
      <c r="F47" s="80" t="s">
        <v>568</v>
      </c>
      <c r="G47" s="182" t="s">
        <v>1690</v>
      </c>
      <c r="H47" s="80" t="s">
        <v>1691</v>
      </c>
      <c r="I47" s="173"/>
      <c r="J47" s="83">
        <v>114407</v>
      </c>
      <c r="K47" s="81">
        <v>151756782.99999997</v>
      </c>
      <c r="L47" s="81">
        <v>159548</v>
      </c>
      <c r="M47" s="81">
        <v>209333125</v>
      </c>
      <c r="N47" s="81">
        <v>6100</v>
      </c>
      <c r="O47" s="81">
        <v>13630449</v>
      </c>
      <c r="P47" s="81">
        <v>0</v>
      </c>
      <c r="Q47" s="81">
        <v>0</v>
      </c>
      <c r="R47" s="81">
        <v>0</v>
      </c>
      <c r="S47" s="81">
        <v>0</v>
      </c>
      <c r="T47" s="81">
        <v>0</v>
      </c>
      <c r="U47" s="81">
        <v>0</v>
      </c>
      <c r="V47" s="81">
        <v>0</v>
      </c>
      <c r="W47" s="81">
        <v>0</v>
      </c>
      <c r="X47" s="81">
        <v>0</v>
      </c>
      <c r="Y47" s="81">
        <v>0</v>
      </c>
      <c r="Z47" s="81">
        <v>374720356.99999994</v>
      </c>
      <c r="AA47" s="81">
        <v>328435668</v>
      </c>
      <c r="AB47" s="81">
        <v>1114228673</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1685</v>
      </c>
      <c r="B48" s="80">
        <v>40</v>
      </c>
      <c r="C48" s="80">
        <v>18</v>
      </c>
      <c r="D48" s="80">
        <v>40</v>
      </c>
      <c r="E48" s="80">
        <v>2022</v>
      </c>
      <c r="F48" s="80" t="s">
        <v>568</v>
      </c>
      <c r="G48" s="182" t="s">
        <v>1682</v>
      </c>
      <c r="H48" s="80" t="s">
        <v>1683</v>
      </c>
      <c r="I48" s="173"/>
      <c r="J48" s="83">
        <v>401799</v>
      </c>
      <c r="K48" s="81">
        <v>557101913</v>
      </c>
      <c r="L48" s="81">
        <v>443595</v>
      </c>
      <c r="M48" s="81">
        <v>612144979</v>
      </c>
      <c r="N48" s="81">
        <v>27500</v>
      </c>
      <c r="O48" s="81">
        <v>52150639.000000007</v>
      </c>
      <c r="P48" s="81">
        <v>0</v>
      </c>
      <c r="Q48" s="81">
        <v>0</v>
      </c>
      <c r="R48" s="81">
        <v>437.75739999999996</v>
      </c>
      <c r="S48" s="81">
        <v>3645643.6479399996</v>
      </c>
      <c r="T48" s="81">
        <v>0</v>
      </c>
      <c r="U48" s="81">
        <v>0</v>
      </c>
      <c r="V48" s="81">
        <v>0</v>
      </c>
      <c r="W48" s="81">
        <v>0</v>
      </c>
      <c r="X48" s="81">
        <v>0</v>
      </c>
      <c r="Y48" s="81">
        <v>0</v>
      </c>
      <c r="Z48" s="81">
        <v>1225043174.6479402</v>
      </c>
      <c r="AA48" s="81">
        <v>1122199908</v>
      </c>
      <c r="AB48" s="81">
        <v>3932934993</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1717</v>
      </c>
      <c r="B49" s="80">
        <v>41</v>
      </c>
      <c r="C49" s="80">
        <v>18</v>
      </c>
      <c r="D49" s="80">
        <v>41</v>
      </c>
      <c r="E49" s="80">
        <v>2022</v>
      </c>
      <c r="F49" s="80" t="s">
        <v>568</v>
      </c>
      <c r="G49" s="182" t="s">
        <v>1714</v>
      </c>
      <c r="H49" s="80" t="s">
        <v>1715</v>
      </c>
      <c r="I49" s="173"/>
      <c r="J49" s="83">
        <v>388675</v>
      </c>
      <c r="K49" s="81">
        <v>552260956</v>
      </c>
      <c r="L49" s="81">
        <v>607136</v>
      </c>
      <c r="M49" s="81">
        <v>858602997</v>
      </c>
      <c r="N49" s="81">
        <v>150100</v>
      </c>
      <c r="O49" s="81">
        <v>402369103</v>
      </c>
      <c r="P49" s="81">
        <v>88</v>
      </c>
      <c r="Q49" s="81">
        <v>492790</v>
      </c>
      <c r="R49" s="81">
        <v>0</v>
      </c>
      <c r="S49" s="81">
        <v>0</v>
      </c>
      <c r="T49" s="81">
        <v>0</v>
      </c>
      <c r="U49" s="81">
        <v>0</v>
      </c>
      <c r="V49" s="81">
        <v>0</v>
      </c>
      <c r="W49" s="81">
        <v>0</v>
      </c>
      <c r="X49" s="81">
        <v>0</v>
      </c>
      <c r="Y49" s="81">
        <v>0</v>
      </c>
      <c r="Z49" s="81">
        <v>1813725846.0000002</v>
      </c>
      <c r="AA49" s="81">
        <v>1245216886</v>
      </c>
      <c r="AB49" s="81">
        <v>3974430960</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1753</v>
      </c>
      <c r="B50" s="80">
        <v>42</v>
      </c>
      <c r="C50" s="80">
        <v>18</v>
      </c>
      <c r="D50" s="80">
        <v>42</v>
      </c>
      <c r="E50" s="80">
        <v>2022</v>
      </c>
      <c r="F50" s="80" t="s">
        <v>568</v>
      </c>
      <c r="G50" s="182" t="s">
        <v>1750</v>
      </c>
      <c r="H50" s="80" t="s">
        <v>1751</v>
      </c>
      <c r="I50" s="173"/>
      <c r="J50" s="83">
        <v>204753</v>
      </c>
      <c r="K50" s="81">
        <v>240730608.00000003</v>
      </c>
      <c r="L50" s="81">
        <v>133657</v>
      </c>
      <c r="M50" s="81">
        <v>157350753</v>
      </c>
      <c r="N50" s="81">
        <v>454400</v>
      </c>
      <c r="O50" s="81">
        <v>1181155977</v>
      </c>
      <c r="P50" s="81">
        <v>5124</v>
      </c>
      <c r="Q50" s="81">
        <v>29679797.999999996</v>
      </c>
      <c r="R50" s="81">
        <v>0</v>
      </c>
      <c r="S50" s="81">
        <v>0</v>
      </c>
      <c r="T50" s="81">
        <v>0</v>
      </c>
      <c r="U50" s="81">
        <v>0</v>
      </c>
      <c r="V50" s="81">
        <v>0</v>
      </c>
      <c r="W50" s="81">
        <v>0</v>
      </c>
      <c r="X50" s="81">
        <v>0</v>
      </c>
      <c r="Y50" s="81">
        <v>0</v>
      </c>
      <c r="Z50" s="81">
        <v>1608917135.9999998</v>
      </c>
      <c r="AA50" s="81">
        <v>425976827.00000006</v>
      </c>
      <c r="AB50" s="81">
        <v>1642979832</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1732</v>
      </c>
      <c r="B190" s="80">
        <v>182</v>
      </c>
      <c r="C190" s="80">
        <v>16</v>
      </c>
      <c r="D190" s="80">
        <v>2</v>
      </c>
      <c r="E190" s="80">
        <v>2021</v>
      </c>
      <c r="F190" s="80" t="s">
        <v>75</v>
      </c>
      <c r="G190" s="182" t="s">
        <v>1730</v>
      </c>
      <c r="H190" s="80" t="s">
        <v>1731</v>
      </c>
      <c r="I190" s="173"/>
      <c r="J190" s="83"/>
      <c r="K190" s="81"/>
      <c r="L190" s="81"/>
      <c r="M190" s="81"/>
      <c r="N190" s="81"/>
      <c r="O190" s="81"/>
      <c r="P190" s="81"/>
      <c r="Q190" s="81"/>
      <c r="R190" s="81"/>
      <c r="S190" s="81"/>
      <c r="T190" s="81"/>
      <c r="U190" s="81"/>
      <c r="V190" s="81"/>
      <c r="W190" s="81"/>
      <c r="X190" s="81"/>
      <c r="Y190" s="81"/>
      <c r="Z190" s="81"/>
      <c r="AA190" s="81"/>
      <c r="AB190" s="81"/>
      <c r="AC190" s="82"/>
      <c r="AD190" s="81">
        <v>121787003.04915635</v>
      </c>
      <c r="AE190" s="81">
        <v>1032693.0787962172</v>
      </c>
      <c r="AF190" s="81">
        <v>513744.07574323524</v>
      </c>
      <c r="AG190" s="81">
        <v>56465493.439318374</v>
      </c>
      <c r="AH190" s="81">
        <v>46752130.098208338</v>
      </c>
      <c r="AI190" s="81">
        <v>0</v>
      </c>
      <c r="AJ190" s="81">
        <v>0</v>
      </c>
      <c r="AK190" s="81">
        <v>3729207.0526196808</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1676</v>
      </c>
      <c r="B191" s="80">
        <v>183</v>
      </c>
      <c r="C191" s="80">
        <v>16</v>
      </c>
      <c r="D191" s="80">
        <v>3</v>
      </c>
      <c r="E191" s="80">
        <v>2021</v>
      </c>
      <c r="F191" s="80" t="s">
        <v>75</v>
      </c>
      <c r="G191" s="182" t="s">
        <v>1674</v>
      </c>
      <c r="H191" s="80" t="s">
        <v>1675</v>
      </c>
      <c r="I191" s="173"/>
      <c r="J191" s="83"/>
      <c r="K191" s="81"/>
      <c r="L191" s="81"/>
      <c r="M191" s="81"/>
      <c r="N191" s="81"/>
      <c r="O191" s="81"/>
      <c r="P191" s="81"/>
      <c r="Q191" s="81"/>
      <c r="R191" s="81"/>
      <c r="S191" s="81"/>
      <c r="T191" s="81"/>
      <c r="U191" s="81"/>
      <c r="V191" s="81"/>
      <c r="W191" s="81"/>
      <c r="X191" s="81"/>
      <c r="Y191" s="81"/>
      <c r="Z191" s="81"/>
      <c r="AA191" s="81"/>
      <c r="AB191" s="81"/>
      <c r="AC191" s="82"/>
      <c r="AD191" s="81">
        <v>999780752.70059395</v>
      </c>
      <c r="AE191" s="81">
        <v>4312362.076746894</v>
      </c>
      <c r="AF191" s="81">
        <v>412347.2186886493</v>
      </c>
      <c r="AG191" s="81">
        <v>533247823.83031696</v>
      </c>
      <c r="AH191" s="81">
        <v>501345623.99028349</v>
      </c>
      <c r="AI191" s="81">
        <v>0</v>
      </c>
      <c r="AJ191" s="81">
        <v>0</v>
      </c>
      <c r="AK191" s="81">
        <v>40023146.975925952</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1712</v>
      </c>
      <c r="B192" s="80">
        <v>184</v>
      </c>
      <c r="C192" s="80">
        <v>16</v>
      </c>
      <c r="D192" s="80">
        <v>4</v>
      </c>
      <c r="E192" s="80">
        <v>2021</v>
      </c>
      <c r="F192" s="80" t="s">
        <v>75</v>
      </c>
      <c r="G192" s="182" t="s">
        <v>1710</v>
      </c>
      <c r="H192" s="80" t="s">
        <v>1711</v>
      </c>
      <c r="I192" s="173"/>
      <c r="J192" s="83"/>
      <c r="K192" s="81"/>
      <c r="L192" s="81"/>
      <c r="M192" s="81"/>
      <c r="N192" s="81"/>
      <c r="O192" s="81"/>
      <c r="P192" s="81"/>
      <c r="Q192" s="81"/>
      <c r="R192" s="81"/>
      <c r="S192" s="81"/>
      <c r="T192" s="81"/>
      <c r="U192" s="81"/>
      <c r="V192" s="81"/>
      <c r="W192" s="81"/>
      <c r="X192" s="81"/>
      <c r="Y192" s="81"/>
      <c r="Z192" s="81"/>
      <c r="AA192" s="81"/>
      <c r="AB192" s="81"/>
      <c r="AC192" s="82"/>
      <c r="AD192" s="81">
        <v>210455271.59966478</v>
      </c>
      <c r="AE192" s="81">
        <v>1553776.7424089871</v>
      </c>
      <c r="AF192" s="81">
        <v>2115814.4172056927</v>
      </c>
      <c r="AG192" s="81">
        <v>89186357.030056894</v>
      </c>
      <c r="AH192" s="81">
        <v>72967047.667352855</v>
      </c>
      <c r="AI192" s="81">
        <v>0</v>
      </c>
      <c r="AJ192" s="81">
        <v>0</v>
      </c>
      <c r="AK192" s="81">
        <v>6043258.1307834387</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2369</v>
      </c>
      <c r="B193" s="80">
        <v>185</v>
      </c>
      <c r="C193" s="80">
        <v>16</v>
      </c>
      <c r="D193" s="80">
        <v>5</v>
      </c>
      <c r="E193" s="80">
        <v>2021</v>
      </c>
      <c r="F193" s="80" t="s">
        <v>75</v>
      </c>
      <c r="G193" s="182" t="s">
        <v>2367</v>
      </c>
      <c r="H193" s="80" t="s">
        <v>2368</v>
      </c>
      <c r="I193" s="173"/>
      <c r="J193" s="83"/>
      <c r="K193" s="81"/>
      <c r="L193" s="81"/>
      <c r="M193" s="81"/>
      <c r="N193" s="81"/>
      <c r="O193" s="81"/>
      <c r="P193" s="81"/>
      <c r="Q193" s="81"/>
      <c r="R193" s="81"/>
      <c r="S193" s="81"/>
      <c r="T193" s="81"/>
      <c r="U193" s="81"/>
      <c r="V193" s="81"/>
      <c r="W193" s="81"/>
      <c r="X193" s="81"/>
      <c r="Y193" s="81"/>
      <c r="Z193" s="81"/>
      <c r="AA193" s="81"/>
      <c r="AB193" s="81"/>
      <c r="AC193" s="82"/>
      <c r="AD193" s="81">
        <v>69985323.486143082</v>
      </c>
      <c r="AE193" s="81">
        <v>1511142.6244770335</v>
      </c>
      <c r="AF193" s="81">
        <v>2257770.0170821128</v>
      </c>
      <c r="AG193" s="81">
        <v>63344899.688716136</v>
      </c>
      <c r="AH193" s="81">
        <v>43553974.18904008</v>
      </c>
      <c r="AI193" s="81">
        <v>0</v>
      </c>
      <c r="AJ193" s="81">
        <v>0</v>
      </c>
      <c r="AK193" s="81">
        <v>3828311.2879145718</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2389</v>
      </c>
      <c r="B194" s="80">
        <v>186</v>
      </c>
      <c r="C194" s="80">
        <v>16</v>
      </c>
      <c r="D194" s="80">
        <v>6</v>
      </c>
      <c r="E194" s="80">
        <v>2021</v>
      </c>
      <c r="F194" s="80" t="s">
        <v>75</v>
      </c>
      <c r="G194" s="182" t="s">
        <v>2387</v>
      </c>
      <c r="H194" s="80" t="s">
        <v>2388</v>
      </c>
      <c r="I194" s="173"/>
      <c r="J194" s="83"/>
      <c r="K194" s="81"/>
      <c r="L194" s="81"/>
      <c r="M194" s="81"/>
      <c r="N194" s="81"/>
      <c r="O194" s="81"/>
      <c r="P194" s="81"/>
      <c r="Q194" s="81"/>
      <c r="R194" s="81"/>
      <c r="S194" s="81"/>
      <c r="T194" s="81"/>
      <c r="U194" s="81"/>
      <c r="V194" s="81"/>
      <c r="W194" s="81"/>
      <c r="X194" s="81"/>
      <c r="Y194" s="81"/>
      <c r="Z194" s="81"/>
      <c r="AA194" s="81"/>
      <c r="AB194" s="81"/>
      <c r="AC194" s="82"/>
      <c r="AD194" s="81">
        <v>2528510.573413135</v>
      </c>
      <c r="AE194" s="81">
        <v>866893.73128306307</v>
      </c>
      <c r="AF194" s="81">
        <v>182514.34269825462</v>
      </c>
      <c r="AG194" s="81">
        <v>165752918.96479338</v>
      </c>
      <c r="AH194" s="81">
        <v>160754470.7714076</v>
      </c>
      <c r="AI194" s="81">
        <v>0</v>
      </c>
      <c r="AJ194" s="81">
        <v>0</v>
      </c>
      <c r="AK194" s="81">
        <v>12526512.813498633</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2421</v>
      </c>
      <c r="B195" s="80">
        <v>187</v>
      </c>
      <c r="C195" s="80">
        <v>16</v>
      </c>
      <c r="D195" s="80">
        <v>7</v>
      </c>
      <c r="E195" s="80">
        <v>2021</v>
      </c>
      <c r="F195" s="80" t="s">
        <v>75</v>
      </c>
      <c r="G195" s="182" t="s">
        <v>2419</v>
      </c>
      <c r="H195" s="80" t="s">
        <v>2420</v>
      </c>
      <c r="I195" s="173"/>
      <c r="J195" s="83"/>
      <c r="K195" s="81"/>
      <c r="L195" s="81"/>
      <c r="M195" s="81"/>
      <c r="N195" s="81"/>
      <c r="O195" s="81"/>
      <c r="P195" s="81"/>
      <c r="Q195" s="81"/>
      <c r="R195" s="81"/>
      <c r="S195" s="81"/>
      <c r="T195" s="81"/>
      <c r="U195" s="81"/>
      <c r="V195" s="81"/>
      <c r="W195" s="81"/>
      <c r="X195" s="81"/>
      <c r="Y195" s="81"/>
      <c r="Z195" s="81"/>
      <c r="AA195" s="81"/>
      <c r="AB195" s="81"/>
      <c r="AC195" s="82"/>
      <c r="AD195" s="81">
        <v>1082296070.6942637</v>
      </c>
      <c r="AE195" s="81">
        <v>20030140.220993906</v>
      </c>
      <c r="AF195" s="81">
        <v>1250561.2370065595</v>
      </c>
      <c r="AG195" s="81">
        <v>993469100.04237986</v>
      </c>
      <c r="AH195" s="81">
        <v>847941768.50468326</v>
      </c>
      <c r="AI195" s="81">
        <v>0</v>
      </c>
      <c r="AJ195" s="81">
        <v>0</v>
      </c>
      <c r="AK195" s="81">
        <v>60400815.446984902</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1724</v>
      </c>
      <c r="B196" s="80">
        <v>188</v>
      </c>
      <c r="C196" s="80">
        <v>16</v>
      </c>
      <c r="D196" s="80">
        <v>8</v>
      </c>
      <c r="E196" s="80">
        <v>2021</v>
      </c>
      <c r="F196" s="80" t="s">
        <v>75</v>
      </c>
      <c r="G196" s="182" t="s">
        <v>1722</v>
      </c>
      <c r="H196" s="80" t="s">
        <v>1723</v>
      </c>
      <c r="I196" s="173"/>
      <c r="J196" s="83"/>
      <c r="K196" s="81"/>
      <c r="L196" s="81"/>
      <c r="M196" s="81"/>
      <c r="N196" s="81"/>
      <c r="O196" s="81"/>
      <c r="P196" s="81"/>
      <c r="Q196" s="81"/>
      <c r="R196" s="81"/>
      <c r="S196" s="81"/>
      <c r="T196" s="81"/>
      <c r="U196" s="81"/>
      <c r="V196" s="81"/>
      <c r="W196" s="81"/>
      <c r="X196" s="81"/>
      <c r="Y196" s="81"/>
      <c r="Z196" s="81"/>
      <c r="AA196" s="81"/>
      <c r="AB196" s="81"/>
      <c r="AC196" s="82"/>
      <c r="AD196" s="81">
        <v>41542532.718372412</v>
      </c>
      <c r="AE196" s="81">
        <v>1684837.1790146234</v>
      </c>
      <c r="AF196" s="81">
        <v>1358717.8845314512</v>
      </c>
      <c r="AG196" s="81">
        <v>90260657.535607278</v>
      </c>
      <c r="AH196" s="81">
        <v>71778856.261721939</v>
      </c>
      <c r="AI196" s="81">
        <v>0</v>
      </c>
      <c r="AJ196" s="81">
        <v>0</v>
      </c>
      <c r="AK196" s="81">
        <v>5607724.5510371486</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2084</v>
      </c>
      <c r="B197" s="80">
        <v>189</v>
      </c>
      <c r="C197" s="80">
        <v>16</v>
      </c>
      <c r="D197" s="80">
        <v>9</v>
      </c>
      <c r="E197" s="80">
        <v>2021</v>
      </c>
      <c r="F197" s="80" t="s">
        <v>75</v>
      </c>
      <c r="G197" s="182" t="s">
        <v>2066</v>
      </c>
      <c r="H197" s="80" t="s">
        <v>2067</v>
      </c>
      <c r="I197" s="173"/>
      <c r="J197" s="83"/>
      <c r="K197" s="81"/>
      <c r="L197" s="81"/>
      <c r="M197" s="81"/>
      <c r="N197" s="81"/>
      <c r="O197" s="81"/>
      <c r="P197" s="81"/>
      <c r="Q197" s="81"/>
      <c r="R197" s="81"/>
      <c r="S197" s="81"/>
      <c r="T197" s="81"/>
      <c r="U197" s="81"/>
      <c r="V197" s="81"/>
      <c r="W197" s="81"/>
      <c r="X197" s="81"/>
      <c r="Y197" s="81"/>
      <c r="Z197" s="81"/>
      <c r="AA197" s="81"/>
      <c r="AB197" s="81"/>
      <c r="AC197" s="82"/>
      <c r="AD197" s="81">
        <v>516587262.1962111</v>
      </c>
      <c r="AE197" s="81">
        <v>5791923.8731261846</v>
      </c>
      <c r="AF197" s="81">
        <v>331229.73304498068</v>
      </c>
      <c r="AG197" s="81">
        <v>381480226.5070557</v>
      </c>
      <c r="AH197" s="81">
        <v>329363811.67345315</v>
      </c>
      <c r="AI197" s="81">
        <v>0</v>
      </c>
      <c r="AJ197" s="81">
        <v>0</v>
      </c>
      <c r="AK197" s="81">
        <v>26643681.41945222</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1744</v>
      </c>
      <c r="B198" s="80">
        <v>190</v>
      </c>
      <c r="C198" s="80">
        <v>16</v>
      </c>
      <c r="D198" s="80">
        <v>10</v>
      </c>
      <c r="E198" s="80">
        <v>2021</v>
      </c>
      <c r="F198" s="80" t="s">
        <v>75</v>
      </c>
      <c r="G198" s="182" t="s">
        <v>1742</v>
      </c>
      <c r="H198" s="80" t="s">
        <v>1743</v>
      </c>
      <c r="I198" s="173"/>
      <c r="J198" s="83"/>
      <c r="K198" s="81"/>
      <c r="L198" s="81"/>
      <c r="M198" s="81"/>
      <c r="N198" s="81"/>
      <c r="O198" s="81"/>
      <c r="P198" s="81"/>
      <c r="Q198" s="81"/>
      <c r="R198" s="81"/>
      <c r="S198" s="81"/>
      <c r="T198" s="81"/>
      <c r="U198" s="81"/>
      <c r="V198" s="81"/>
      <c r="W198" s="81"/>
      <c r="X198" s="81"/>
      <c r="Y198" s="81"/>
      <c r="Z198" s="81"/>
      <c r="AA198" s="81"/>
      <c r="AB198" s="81"/>
      <c r="AC198" s="82"/>
      <c r="AD198" s="81">
        <v>26586664.19151181</v>
      </c>
      <c r="AE198" s="81">
        <v>375811.85436314932</v>
      </c>
      <c r="AF198" s="81">
        <v>892292.34208035597</v>
      </c>
      <c r="AG198" s="81">
        <v>13635850.392738547</v>
      </c>
      <c r="AH198" s="81">
        <v>17534716.88130185</v>
      </c>
      <c r="AI198" s="81">
        <v>0</v>
      </c>
      <c r="AJ198" s="81">
        <v>0</v>
      </c>
      <c r="AK198" s="81">
        <v>1499821.1820919563</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2365</v>
      </c>
      <c r="B199" s="80">
        <v>191</v>
      </c>
      <c r="C199" s="80">
        <v>16</v>
      </c>
      <c r="D199" s="80">
        <v>11</v>
      </c>
      <c r="E199" s="80">
        <v>2021</v>
      </c>
      <c r="F199" s="80" t="s">
        <v>75</v>
      </c>
      <c r="G199" s="182" t="s">
        <v>2363</v>
      </c>
      <c r="H199" s="80" t="s">
        <v>2364</v>
      </c>
      <c r="I199" s="173"/>
      <c r="J199" s="83"/>
      <c r="K199" s="81"/>
      <c r="L199" s="81"/>
      <c r="M199" s="81"/>
      <c r="N199" s="81"/>
      <c r="O199" s="81"/>
      <c r="P199" s="81"/>
      <c r="Q199" s="81"/>
      <c r="R199" s="81"/>
      <c r="S199" s="81"/>
      <c r="T199" s="81"/>
      <c r="U199" s="81"/>
      <c r="V199" s="81"/>
      <c r="W199" s="81"/>
      <c r="X199" s="81"/>
      <c r="Y199" s="81"/>
      <c r="Z199" s="81"/>
      <c r="AA199" s="81"/>
      <c r="AB199" s="81"/>
      <c r="AC199" s="82"/>
      <c r="AD199" s="81">
        <v>8385794.2937322725</v>
      </c>
      <c r="AE199" s="81">
        <v>532136.95344698045</v>
      </c>
      <c r="AF199" s="81">
        <v>703018.20891179552</v>
      </c>
      <c r="AG199" s="81">
        <v>43703321.168563552</v>
      </c>
      <c r="AH199" s="81">
        <v>44638999.275020413</v>
      </c>
      <c r="AI199" s="81">
        <v>0</v>
      </c>
      <c r="AJ199" s="81">
        <v>0</v>
      </c>
      <c r="AK199" s="81">
        <v>3938704.2175609344</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1696</v>
      </c>
      <c r="B200" s="80">
        <v>192</v>
      </c>
      <c r="C200" s="80">
        <v>16</v>
      </c>
      <c r="D200" s="80">
        <v>12</v>
      </c>
      <c r="E200" s="80">
        <v>2021</v>
      </c>
      <c r="F200" s="80" t="s">
        <v>75</v>
      </c>
      <c r="G200" s="182" t="s">
        <v>1694</v>
      </c>
      <c r="H200" s="80" t="s">
        <v>1695</v>
      </c>
      <c r="I200" s="173"/>
      <c r="J200" s="83"/>
      <c r="K200" s="81"/>
      <c r="L200" s="81"/>
      <c r="M200" s="81"/>
      <c r="N200" s="81"/>
      <c r="O200" s="81"/>
      <c r="P200" s="81"/>
      <c r="Q200" s="81"/>
      <c r="R200" s="81"/>
      <c r="S200" s="81"/>
      <c r="T200" s="81"/>
      <c r="U200" s="81"/>
      <c r="V200" s="81"/>
      <c r="W200" s="81"/>
      <c r="X200" s="81"/>
      <c r="Y200" s="81"/>
      <c r="Z200" s="81"/>
      <c r="AA200" s="81"/>
      <c r="AB200" s="81"/>
      <c r="AC200" s="82"/>
      <c r="AD200" s="81">
        <v>101196320.22318473</v>
      </c>
      <c r="AE200" s="81">
        <v>1136909.8115187713</v>
      </c>
      <c r="AF200" s="81">
        <v>1074806.6847786107</v>
      </c>
      <c r="AG200" s="81">
        <v>55695362.35401421</v>
      </c>
      <c r="AH200" s="81">
        <v>45521249.180997863</v>
      </c>
      <c r="AI200" s="81">
        <v>0</v>
      </c>
      <c r="AJ200" s="81">
        <v>0</v>
      </c>
      <c r="AK200" s="81">
        <v>4030457.675138589</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1708</v>
      </c>
      <c r="B201" s="80">
        <v>193</v>
      </c>
      <c r="C201" s="80">
        <v>16</v>
      </c>
      <c r="D201" s="80">
        <v>13</v>
      </c>
      <c r="E201" s="80">
        <v>2021</v>
      </c>
      <c r="F201" s="80" t="s">
        <v>75</v>
      </c>
      <c r="G201" s="182" t="s">
        <v>1706</v>
      </c>
      <c r="H201" s="80" t="s">
        <v>1707</v>
      </c>
      <c r="I201" s="173"/>
      <c r="J201" s="83"/>
      <c r="K201" s="81"/>
      <c r="L201" s="81"/>
      <c r="M201" s="81"/>
      <c r="N201" s="81"/>
      <c r="O201" s="81"/>
      <c r="P201" s="81"/>
      <c r="Q201" s="81"/>
      <c r="R201" s="81"/>
      <c r="S201" s="81"/>
      <c r="T201" s="81"/>
      <c r="U201" s="81"/>
      <c r="V201" s="81"/>
      <c r="W201" s="81"/>
      <c r="X201" s="81"/>
      <c r="Y201" s="81"/>
      <c r="Z201" s="81"/>
      <c r="AA201" s="81"/>
      <c r="AB201" s="81"/>
      <c r="AC201" s="82"/>
      <c r="AD201" s="81">
        <v>237681128.45706433</v>
      </c>
      <c r="AE201" s="81">
        <v>1106908.0248259148</v>
      </c>
      <c r="AF201" s="81">
        <v>1676428.0366358203</v>
      </c>
      <c r="AG201" s="81">
        <v>109371557.49277714</v>
      </c>
      <c r="AH201" s="81">
        <v>72835421.673315912</v>
      </c>
      <c r="AI201" s="81">
        <v>0</v>
      </c>
      <c r="AJ201" s="81">
        <v>0</v>
      </c>
      <c r="AK201" s="81">
        <v>6278745.5455106376</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1639</v>
      </c>
      <c r="B202" s="80">
        <v>194</v>
      </c>
      <c r="C202" s="80">
        <v>16</v>
      </c>
      <c r="D202" s="80">
        <v>14</v>
      </c>
      <c r="E202" s="80">
        <v>2021</v>
      </c>
      <c r="F202" s="80" t="s">
        <v>75</v>
      </c>
      <c r="G202" s="182" t="s">
        <v>1637</v>
      </c>
      <c r="H202" s="80" t="s">
        <v>1638</v>
      </c>
      <c r="I202" s="173"/>
      <c r="J202" s="83"/>
      <c r="K202" s="81"/>
      <c r="L202" s="81"/>
      <c r="M202" s="81"/>
      <c r="N202" s="81"/>
      <c r="O202" s="81"/>
      <c r="P202" s="81"/>
      <c r="Q202" s="81"/>
      <c r="R202" s="81"/>
      <c r="S202" s="81"/>
      <c r="T202" s="81"/>
      <c r="U202" s="81"/>
      <c r="V202" s="81"/>
      <c r="W202" s="81"/>
      <c r="X202" s="81"/>
      <c r="Y202" s="81"/>
      <c r="Z202" s="81"/>
      <c r="AA202" s="81"/>
      <c r="AB202" s="81"/>
      <c r="AC202" s="82"/>
      <c r="AD202" s="81">
        <v>759396436.50315595</v>
      </c>
      <c r="AE202" s="81">
        <v>9120543.1546283644</v>
      </c>
      <c r="AF202" s="81">
        <v>3771963.0824305951</v>
      </c>
      <c r="AG202" s="81">
        <v>467961417.20385933</v>
      </c>
      <c r="AH202" s="81">
        <v>416845293.27785438</v>
      </c>
      <c r="AI202" s="81">
        <v>0</v>
      </c>
      <c r="AJ202" s="81">
        <v>0</v>
      </c>
      <c r="AK202" s="81">
        <v>34346640.147677518</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1728</v>
      </c>
      <c r="B203" s="80">
        <v>195</v>
      </c>
      <c r="C203" s="80">
        <v>16</v>
      </c>
      <c r="D203" s="80">
        <v>15</v>
      </c>
      <c r="E203" s="80">
        <v>2021</v>
      </c>
      <c r="F203" s="80" t="s">
        <v>75</v>
      </c>
      <c r="G203" s="182" t="s">
        <v>1726</v>
      </c>
      <c r="H203" s="80" t="s">
        <v>1727</v>
      </c>
      <c r="I203" s="173"/>
      <c r="J203" s="83"/>
      <c r="K203" s="81"/>
      <c r="L203" s="81"/>
      <c r="M203" s="81"/>
      <c r="N203" s="81"/>
      <c r="O203" s="81"/>
      <c r="P203" s="81"/>
      <c r="Q203" s="81"/>
      <c r="R203" s="81"/>
      <c r="S203" s="81"/>
      <c r="T203" s="81"/>
      <c r="U203" s="81"/>
      <c r="V203" s="81"/>
      <c r="W203" s="81"/>
      <c r="X203" s="81"/>
      <c r="Y203" s="81"/>
      <c r="Z203" s="81"/>
      <c r="AA203" s="81"/>
      <c r="AB203" s="81"/>
      <c r="AC203" s="82"/>
      <c r="AD203" s="81">
        <v>232424588.55262911</v>
      </c>
      <c r="AE203" s="81">
        <v>1048483.4928450891</v>
      </c>
      <c r="AF203" s="81">
        <v>3961237.215599156</v>
      </c>
      <c r="AG203" s="81">
        <v>84656174.175326496</v>
      </c>
      <c r="AH203" s="81">
        <v>64713742.095305733</v>
      </c>
      <c r="AI203" s="81">
        <v>0</v>
      </c>
      <c r="AJ203" s="81">
        <v>0</v>
      </c>
      <c r="AK203" s="81">
        <v>5607724.5510371486</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2405</v>
      </c>
      <c r="B204" s="80">
        <v>196</v>
      </c>
      <c r="C204" s="80">
        <v>16</v>
      </c>
      <c r="D204" s="80">
        <v>16</v>
      </c>
      <c r="E204" s="80">
        <v>2021</v>
      </c>
      <c r="F204" s="80" t="s">
        <v>75</v>
      </c>
      <c r="G204" s="182" t="s">
        <v>2403</v>
      </c>
      <c r="H204" s="80" t="s">
        <v>2404</v>
      </c>
      <c r="I204" s="173"/>
      <c r="J204" s="83"/>
      <c r="K204" s="81"/>
      <c r="L204" s="81"/>
      <c r="M204" s="81"/>
      <c r="N204" s="81"/>
      <c r="O204" s="81"/>
      <c r="P204" s="81"/>
      <c r="Q204" s="81"/>
      <c r="R204" s="81"/>
      <c r="S204" s="81"/>
      <c r="T204" s="81"/>
      <c r="U204" s="81"/>
      <c r="V204" s="81"/>
      <c r="W204" s="81"/>
      <c r="X204" s="81"/>
      <c r="Y204" s="81"/>
      <c r="Z204" s="81"/>
      <c r="AA204" s="81"/>
      <c r="AB204" s="81"/>
      <c r="AC204" s="82"/>
      <c r="AD204" s="81">
        <v>286027691.28467304</v>
      </c>
      <c r="AE204" s="81">
        <v>1226915.1715973406</v>
      </c>
      <c r="AF204" s="81">
        <v>1081566.4752489163</v>
      </c>
      <c r="AG204" s="81">
        <v>88435641.01413016</v>
      </c>
      <c r="AH204" s="81">
        <v>61280793.87244992</v>
      </c>
      <c r="AI204" s="81">
        <v>0</v>
      </c>
      <c r="AJ204" s="81">
        <v>0</v>
      </c>
      <c r="AK204" s="81">
        <v>5229815.8180384841</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1748</v>
      </c>
      <c r="B205" s="80">
        <v>197</v>
      </c>
      <c r="C205" s="80">
        <v>16</v>
      </c>
      <c r="D205" s="80">
        <v>17</v>
      </c>
      <c r="E205" s="80">
        <v>2021</v>
      </c>
      <c r="F205" s="80" t="s">
        <v>75</v>
      </c>
      <c r="G205" s="182" t="s">
        <v>1746</v>
      </c>
      <c r="H205" s="80" t="s">
        <v>1747</v>
      </c>
      <c r="I205" s="173"/>
      <c r="J205" s="83"/>
      <c r="K205" s="81"/>
      <c r="L205" s="81"/>
      <c r="M205" s="81"/>
      <c r="N205" s="81"/>
      <c r="O205" s="81"/>
      <c r="P205" s="81"/>
      <c r="Q205" s="81"/>
      <c r="R205" s="81"/>
      <c r="S205" s="81"/>
      <c r="T205" s="81"/>
      <c r="U205" s="81"/>
      <c r="V205" s="81"/>
      <c r="W205" s="81"/>
      <c r="X205" s="81"/>
      <c r="Y205" s="81"/>
      <c r="Z205" s="81"/>
      <c r="AA205" s="81"/>
      <c r="AB205" s="81"/>
      <c r="AC205" s="82"/>
      <c r="AD205" s="81">
        <v>21525846.359786417</v>
      </c>
      <c r="AE205" s="81">
        <v>536874.07766164199</v>
      </c>
      <c r="AF205" s="81">
        <v>1838663.0079231577</v>
      </c>
      <c r="AG205" s="81">
        <v>17434732.300919618</v>
      </c>
      <c r="AH205" s="81">
        <v>14941329.05284394</v>
      </c>
      <c r="AI205" s="81">
        <v>0</v>
      </c>
      <c r="AJ205" s="81">
        <v>0</v>
      </c>
      <c r="AK205" s="81">
        <v>1428676.1549001271</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1736</v>
      </c>
      <c r="B206" s="80">
        <v>198</v>
      </c>
      <c r="C206" s="80">
        <v>16</v>
      </c>
      <c r="D206" s="80">
        <v>18</v>
      </c>
      <c r="E206" s="80">
        <v>2021</v>
      </c>
      <c r="F206" s="80" t="s">
        <v>75</v>
      </c>
      <c r="G206" s="182" t="s">
        <v>1734</v>
      </c>
      <c r="H206" s="80" t="s">
        <v>1735</v>
      </c>
      <c r="I206" s="173"/>
      <c r="J206" s="83"/>
      <c r="K206" s="81"/>
      <c r="L206" s="81"/>
      <c r="M206" s="81"/>
      <c r="N206" s="81"/>
      <c r="O206" s="81"/>
      <c r="P206" s="81"/>
      <c r="Q206" s="81"/>
      <c r="R206" s="81"/>
      <c r="S206" s="81"/>
      <c r="T206" s="81"/>
      <c r="U206" s="81"/>
      <c r="V206" s="81"/>
      <c r="W206" s="81"/>
      <c r="X206" s="81"/>
      <c r="Y206" s="81"/>
      <c r="Z206" s="81"/>
      <c r="AA206" s="81"/>
      <c r="AB206" s="81"/>
      <c r="AC206" s="82"/>
      <c r="AD206" s="81">
        <v>33561278.166801661</v>
      </c>
      <c r="AE206" s="81">
        <v>503714.20815901115</v>
      </c>
      <c r="AF206" s="81">
        <v>1318159.1417096169</v>
      </c>
      <c r="AG206" s="81">
        <v>25621419.888396725</v>
      </c>
      <c r="AH206" s="81">
        <v>22970514.689098407</v>
      </c>
      <c r="AI206" s="81">
        <v>0</v>
      </c>
      <c r="AJ206" s="81">
        <v>0</v>
      </c>
      <c r="AK206" s="81">
        <v>1878780.0261930833</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2374</v>
      </c>
      <c r="B207" s="80">
        <v>199</v>
      </c>
      <c r="C207" s="80">
        <v>16</v>
      </c>
      <c r="D207" s="80">
        <v>19</v>
      </c>
      <c r="E207" s="80">
        <v>2021</v>
      </c>
      <c r="F207" s="80" t="s">
        <v>75</v>
      </c>
      <c r="G207" s="182" t="s">
        <v>2372</v>
      </c>
      <c r="H207" s="80" t="s">
        <v>2373</v>
      </c>
      <c r="I207" s="173"/>
      <c r="J207" s="83"/>
      <c r="K207" s="81"/>
      <c r="L207" s="81"/>
      <c r="M207" s="81"/>
      <c r="N207" s="81"/>
      <c r="O207" s="81"/>
      <c r="P207" s="81"/>
      <c r="Q207" s="81"/>
      <c r="R207" s="81"/>
      <c r="S207" s="81"/>
      <c r="T207" s="81"/>
      <c r="U207" s="81"/>
      <c r="V207" s="81"/>
      <c r="W207" s="81"/>
      <c r="X207" s="81"/>
      <c r="Y207" s="81"/>
      <c r="Z207" s="81"/>
      <c r="AA207" s="81"/>
      <c r="AB207" s="81"/>
      <c r="AC207" s="82"/>
      <c r="AD207" s="81">
        <v>14475187.455511212</v>
      </c>
      <c r="AE207" s="81">
        <v>1195334.3434995969</v>
      </c>
      <c r="AF207" s="81">
        <v>2636318.2834192337</v>
      </c>
      <c r="AG207" s="81">
        <v>30352225.126693774</v>
      </c>
      <c r="AH207" s="81">
        <v>22796199.183481894</v>
      </c>
      <c r="AI207" s="81">
        <v>0</v>
      </c>
      <c r="AJ207" s="81">
        <v>0</v>
      </c>
      <c r="AK207" s="81">
        <v>2159553.4822139735</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2409</v>
      </c>
      <c r="B208" s="80">
        <v>200</v>
      </c>
      <c r="C208" s="80">
        <v>16</v>
      </c>
      <c r="D208" s="80">
        <v>20</v>
      </c>
      <c r="E208" s="80">
        <v>2021</v>
      </c>
      <c r="F208" s="80" t="s">
        <v>75</v>
      </c>
      <c r="G208" s="182" t="s">
        <v>2407</v>
      </c>
      <c r="H208" s="80" t="s">
        <v>2408</v>
      </c>
      <c r="I208" s="173"/>
      <c r="J208" s="83"/>
      <c r="K208" s="81"/>
      <c r="L208" s="81"/>
      <c r="M208" s="81"/>
      <c r="N208" s="81"/>
      <c r="O208" s="81"/>
      <c r="P208" s="81"/>
      <c r="Q208" s="81"/>
      <c r="R208" s="81"/>
      <c r="S208" s="81"/>
      <c r="T208" s="81"/>
      <c r="U208" s="81"/>
      <c r="V208" s="81"/>
      <c r="W208" s="81"/>
      <c r="X208" s="81"/>
      <c r="Y208" s="81"/>
      <c r="Z208" s="81"/>
      <c r="AA208" s="81"/>
      <c r="AB208" s="81"/>
      <c r="AC208" s="82"/>
      <c r="AD208" s="81">
        <v>49442670.207225397</v>
      </c>
      <c r="AE208" s="81">
        <v>2431723.7635262609</v>
      </c>
      <c r="AF208" s="81">
        <v>189274.13316856037</v>
      </c>
      <c r="AG208" s="81">
        <v>240235596.78635389</v>
      </c>
      <c r="AH208" s="81">
        <v>251914365.29024714</v>
      </c>
      <c r="AI208" s="81">
        <v>0</v>
      </c>
      <c r="AJ208" s="81">
        <v>0</v>
      </c>
      <c r="AK208" s="81">
        <v>20454326.5815387</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1668</v>
      </c>
      <c r="B209" s="80">
        <v>201</v>
      </c>
      <c r="C209" s="80">
        <v>16</v>
      </c>
      <c r="D209" s="80">
        <v>21</v>
      </c>
      <c r="E209" s="80">
        <v>2021</v>
      </c>
      <c r="F209" s="80" t="s">
        <v>75</v>
      </c>
      <c r="G209" s="182" t="s">
        <v>1666</v>
      </c>
      <c r="H209" s="80" t="s">
        <v>1667</v>
      </c>
      <c r="I209" s="173"/>
      <c r="J209" s="83"/>
      <c r="K209" s="81"/>
      <c r="L209" s="81"/>
      <c r="M209" s="81"/>
      <c r="N209" s="81"/>
      <c r="O209" s="81"/>
      <c r="P209" s="81"/>
      <c r="Q209" s="81"/>
      <c r="R209" s="81"/>
      <c r="S209" s="81"/>
      <c r="T209" s="81"/>
      <c r="U209" s="81"/>
      <c r="V209" s="81"/>
      <c r="W209" s="81"/>
      <c r="X209" s="81"/>
      <c r="Y209" s="81"/>
      <c r="Z209" s="81"/>
      <c r="AA209" s="81"/>
      <c r="AB209" s="81"/>
      <c r="AC209" s="82"/>
      <c r="AD209" s="81">
        <v>2536717523.0849981</v>
      </c>
      <c r="AE209" s="81">
        <v>43895772.014458776</v>
      </c>
      <c r="AF209" s="81">
        <v>6854427.5368900066</v>
      </c>
      <c r="AG209" s="81">
        <v>4266014949.0914984</v>
      </c>
      <c r="AH209" s="81">
        <v>2727706819.183681</v>
      </c>
      <c r="AI209" s="81">
        <v>0</v>
      </c>
      <c r="AJ209" s="81">
        <v>0</v>
      </c>
      <c r="AK209" s="81">
        <v>199209620.26209253</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1704</v>
      </c>
      <c r="B210" s="80">
        <v>202</v>
      </c>
      <c r="C210" s="80">
        <v>16</v>
      </c>
      <c r="D210" s="80">
        <v>22</v>
      </c>
      <c r="E210" s="80">
        <v>2021</v>
      </c>
      <c r="F210" s="80" t="s">
        <v>75</v>
      </c>
      <c r="G210" s="182" t="s">
        <v>1702</v>
      </c>
      <c r="H210" s="80" t="s">
        <v>1703</v>
      </c>
      <c r="I210" s="173"/>
      <c r="J210" s="83"/>
      <c r="K210" s="81"/>
      <c r="L210" s="81"/>
      <c r="M210" s="81"/>
      <c r="N210" s="81"/>
      <c r="O210" s="81"/>
      <c r="P210" s="81"/>
      <c r="Q210" s="81"/>
      <c r="R210" s="81"/>
      <c r="S210" s="81"/>
      <c r="T210" s="81"/>
      <c r="U210" s="81"/>
      <c r="V210" s="81"/>
      <c r="W210" s="81"/>
      <c r="X210" s="81"/>
      <c r="Y210" s="81"/>
      <c r="Z210" s="81"/>
      <c r="AA210" s="81"/>
      <c r="AB210" s="81"/>
      <c r="AC210" s="82"/>
      <c r="AD210" s="81">
        <v>17878730.082569268</v>
      </c>
      <c r="AE210" s="81">
        <v>967952.38119584275</v>
      </c>
      <c r="AF210" s="81">
        <v>878772.76113974443</v>
      </c>
      <c r="AG210" s="81">
        <v>35121860.50374566</v>
      </c>
      <c r="AH210" s="81">
        <v>24340136.518942438</v>
      </c>
      <c r="AI210" s="81">
        <v>0</v>
      </c>
      <c r="AJ210" s="81">
        <v>0</v>
      </c>
      <c r="AK210" s="81">
        <v>2083026.6356220245</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1672</v>
      </c>
      <c r="B211" s="80">
        <v>203</v>
      </c>
      <c r="C211" s="80">
        <v>16</v>
      </c>
      <c r="D211" s="80">
        <v>23</v>
      </c>
      <c r="E211" s="80">
        <v>2021</v>
      </c>
      <c r="F211" s="80" t="s">
        <v>75</v>
      </c>
      <c r="G211" s="182" t="s">
        <v>1670</v>
      </c>
      <c r="H211" s="80" t="s">
        <v>1671</v>
      </c>
      <c r="I211" s="173"/>
      <c r="J211" s="83"/>
      <c r="K211" s="81"/>
      <c r="L211" s="81"/>
      <c r="M211" s="81"/>
      <c r="N211" s="81"/>
      <c r="O211" s="81"/>
      <c r="P211" s="81"/>
      <c r="Q211" s="81"/>
      <c r="R211" s="81"/>
      <c r="S211" s="81"/>
      <c r="T211" s="81"/>
      <c r="U211" s="81"/>
      <c r="V211" s="81"/>
      <c r="W211" s="81"/>
      <c r="X211" s="81"/>
      <c r="Y211" s="81"/>
      <c r="Z211" s="81"/>
      <c r="AA211" s="81"/>
      <c r="AB211" s="81"/>
      <c r="AC211" s="82"/>
      <c r="AD211" s="81">
        <v>396114557.26196784</v>
      </c>
      <c r="AE211" s="81">
        <v>1443243.8440668846</v>
      </c>
      <c r="AF211" s="81">
        <v>2365926.6646070047</v>
      </c>
      <c r="AG211" s="81">
        <v>212116104.63806295</v>
      </c>
      <c r="AH211" s="81">
        <v>166873300.76447701</v>
      </c>
      <c r="AI211" s="81">
        <v>0</v>
      </c>
      <c r="AJ211" s="81">
        <v>0</v>
      </c>
      <c r="AK211" s="81">
        <v>14399123.43696475</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2378</v>
      </c>
      <c r="B212" s="80">
        <v>204</v>
      </c>
      <c r="C212" s="80">
        <v>16</v>
      </c>
      <c r="D212" s="80">
        <v>24</v>
      </c>
      <c r="E212" s="80">
        <v>2021</v>
      </c>
      <c r="F212" s="80" t="s">
        <v>75</v>
      </c>
      <c r="G212" s="182" t="s">
        <v>2376</v>
      </c>
      <c r="H212" s="80" t="s">
        <v>2377</v>
      </c>
      <c r="I212" s="173"/>
      <c r="J212" s="83"/>
      <c r="K212" s="81"/>
      <c r="L212" s="81"/>
      <c r="M212" s="81"/>
      <c r="N212" s="81"/>
      <c r="O212" s="81"/>
      <c r="P212" s="81"/>
      <c r="Q212" s="81"/>
      <c r="R212" s="81"/>
      <c r="S212" s="81"/>
      <c r="T212" s="81"/>
      <c r="U212" s="81"/>
      <c r="V212" s="81"/>
      <c r="W212" s="81"/>
      <c r="X212" s="81"/>
      <c r="Y212" s="81"/>
      <c r="Z212" s="81"/>
      <c r="AA212" s="81"/>
      <c r="AB212" s="81"/>
      <c r="AC212" s="82"/>
      <c r="AD212" s="81">
        <v>47726924.572031528</v>
      </c>
      <c r="AE212" s="81">
        <v>1877480.2304108597</v>
      </c>
      <c r="AF212" s="81">
        <v>3927438.2632476273</v>
      </c>
      <c r="AG212" s="81">
        <v>63319012.929546244</v>
      </c>
      <c r="AH212" s="81">
        <v>52315996.440743551</v>
      </c>
      <c r="AI212" s="81">
        <v>0</v>
      </c>
      <c r="AJ212" s="81">
        <v>0</v>
      </c>
      <c r="AK212" s="81">
        <v>4726812.5999589832</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1740</v>
      </c>
      <c r="B213" s="80">
        <v>205</v>
      </c>
      <c r="C213" s="80">
        <v>16</v>
      </c>
      <c r="D213" s="80">
        <v>25</v>
      </c>
      <c r="E213" s="80">
        <v>2021</v>
      </c>
      <c r="F213" s="80" t="s">
        <v>75</v>
      </c>
      <c r="G213" s="182" t="s">
        <v>1738</v>
      </c>
      <c r="H213" s="80" t="s">
        <v>1739</v>
      </c>
      <c r="I213" s="173"/>
      <c r="J213" s="83"/>
      <c r="K213" s="81"/>
      <c r="L213" s="81"/>
      <c r="M213" s="81"/>
      <c r="N213" s="81"/>
      <c r="O213" s="81"/>
      <c r="P213" s="81"/>
      <c r="Q213" s="81"/>
      <c r="R213" s="81"/>
      <c r="S213" s="81"/>
      <c r="T213" s="81"/>
      <c r="U213" s="81"/>
      <c r="V213" s="81"/>
      <c r="W213" s="81"/>
      <c r="X213" s="81"/>
      <c r="Y213" s="81"/>
      <c r="Z213" s="81"/>
      <c r="AA213" s="81"/>
      <c r="AB213" s="81"/>
      <c r="AC213" s="82"/>
      <c r="AD213" s="81">
        <v>7874354.1423798408</v>
      </c>
      <c r="AE213" s="81">
        <v>996375.126483812</v>
      </c>
      <c r="AF213" s="81">
        <v>1520952.8558187885</v>
      </c>
      <c r="AG213" s="81">
        <v>29510905.453672409</v>
      </c>
      <c r="AH213" s="81">
        <v>19893312.39607222</v>
      </c>
      <c r="AI213" s="81">
        <v>0</v>
      </c>
      <c r="AJ213" s="81">
        <v>0</v>
      </c>
      <c r="AK213" s="81">
        <v>1789651.8463715848</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2397</v>
      </c>
      <c r="B214" s="80">
        <v>206</v>
      </c>
      <c r="C214" s="80">
        <v>16</v>
      </c>
      <c r="D214" s="80">
        <v>26</v>
      </c>
      <c r="E214" s="80">
        <v>2021</v>
      </c>
      <c r="F214" s="80" t="s">
        <v>75</v>
      </c>
      <c r="G214" s="182" t="s">
        <v>2395</v>
      </c>
      <c r="H214" s="80" t="s">
        <v>2396</v>
      </c>
      <c r="I214" s="173"/>
      <c r="J214" s="83"/>
      <c r="K214" s="81"/>
      <c r="L214" s="81"/>
      <c r="M214" s="81"/>
      <c r="N214" s="81"/>
      <c r="O214" s="81"/>
      <c r="P214" s="81"/>
      <c r="Q214" s="81"/>
      <c r="R214" s="81"/>
      <c r="S214" s="81"/>
      <c r="T214" s="81"/>
      <c r="U214" s="81"/>
      <c r="V214" s="81"/>
      <c r="W214" s="81"/>
      <c r="X214" s="81"/>
      <c r="Y214" s="81"/>
      <c r="Z214" s="81"/>
      <c r="AA214" s="81"/>
      <c r="AB214" s="81"/>
      <c r="AC214" s="82"/>
      <c r="AD214" s="81">
        <v>31321367.553523164</v>
      </c>
      <c r="AE214" s="81">
        <v>1866426.9405766493</v>
      </c>
      <c r="AF214" s="81">
        <v>1095086.0561895277</v>
      </c>
      <c r="AG214" s="81">
        <v>106219844.56384328</v>
      </c>
      <c r="AH214" s="81">
        <v>71835775.610494673</v>
      </c>
      <c r="AI214" s="81">
        <v>0</v>
      </c>
      <c r="AJ214" s="81">
        <v>0</v>
      </c>
      <c r="AK214" s="81">
        <v>5553381.301484718</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2385</v>
      </c>
      <c r="B215" s="80">
        <v>207</v>
      </c>
      <c r="C215" s="80">
        <v>16</v>
      </c>
      <c r="D215" s="80">
        <v>27</v>
      </c>
      <c r="E215" s="80">
        <v>2021</v>
      </c>
      <c r="F215" s="80" t="s">
        <v>75</v>
      </c>
      <c r="G215" s="182" t="s">
        <v>2384</v>
      </c>
      <c r="H215" s="80" t="s">
        <v>2371</v>
      </c>
      <c r="I215" s="173"/>
      <c r="J215" s="83"/>
      <c r="K215" s="81"/>
      <c r="L215" s="81"/>
      <c r="M215" s="81"/>
      <c r="N215" s="81"/>
      <c r="O215" s="81"/>
      <c r="P215" s="81"/>
      <c r="Q215" s="81"/>
      <c r="R215" s="81"/>
      <c r="S215" s="81"/>
      <c r="T215" s="81"/>
      <c r="U215" s="81"/>
      <c r="V215" s="81"/>
      <c r="W215" s="81"/>
      <c r="X215" s="81"/>
      <c r="Y215" s="81"/>
      <c r="Z215" s="81"/>
      <c r="AA215" s="81"/>
      <c r="AB215" s="81"/>
      <c r="AC215" s="82"/>
      <c r="AD215" s="81">
        <v>115956451.84653513</v>
      </c>
      <c r="AE215" s="81">
        <v>1523774.9557161308</v>
      </c>
      <c r="AF215" s="81">
        <v>243352.45693100616</v>
      </c>
      <c r="AG215" s="81">
        <v>59293621.878628649</v>
      </c>
      <c r="AH215" s="81">
        <v>49302828.415086702</v>
      </c>
      <c r="AI215" s="81">
        <v>0</v>
      </c>
      <c r="AJ215" s="81">
        <v>0</v>
      </c>
      <c r="AK215" s="81">
        <v>4438688.3662208552</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2393</v>
      </c>
      <c r="B216" s="80">
        <v>208</v>
      </c>
      <c r="C216" s="80">
        <v>16</v>
      </c>
      <c r="D216" s="80">
        <v>28</v>
      </c>
      <c r="E216" s="80">
        <v>2021</v>
      </c>
      <c r="F216" s="80" t="s">
        <v>75</v>
      </c>
      <c r="G216" s="182" t="s">
        <v>2391</v>
      </c>
      <c r="H216" s="80" t="s">
        <v>2392</v>
      </c>
      <c r="I216" s="173"/>
      <c r="J216" s="83"/>
      <c r="K216" s="81"/>
      <c r="L216" s="81"/>
      <c r="M216" s="81"/>
      <c r="N216" s="81"/>
      <c r="O216" s="81"/>
      <c r="P216" s="81"/>
      <c r="Q216" s="81"/>
      <c r="R216" s="81"/>
      <c r="S216" s="81"/>
      <c r="T216" s="81"/>
      <c r="U216" s="81"/>
      <c r="V216" s="81"/>
      <c r="W216" s="81"/>
      <c r="X216" s="81"/>
      <c r="Y216" s="81"/>
      <c r="Z216" s="81"/>
      <c r="AA216" s="81"/>
      <c r="AB216" s="81"/>
      <c r="AC216" s="82"/>
      <c r="AD216" s="81">
        <v>647963719.88312435</v>
      </c>
      <c r="AE216" s="81">
        <v>5229785.1329863472</v>
      </c>
      <c r="AF216" s="81">
        <v>216313.29504978325</v>
      </c>
      <c r="AG216" s="81">
        <v>165934126.27898261</v>
      </c>
      <c r="AH216" s="81">
        <v>142095596.75184417</v>
      </c>
      <c r="AI216" s="81">
        <v>0</v>
      </c>
      <c r="AJ216" s="81">
        <v>0</v>
      </c>
      <c r="AK216" s="81">
        <v>11678285.57048461</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1688</v>
      </c>
      <c r="B217" s="80">
        <v>209</v>
      </c>
      <c r="C217" s="80">
        <v>16</v>
      </c>
      <c r="D217" s="80">
        <v>29</v>
      </c>
      <c r="E217" s="80">
        <v>2021</v>
      </c>
      <c r="F217" s="80" t="s">
        <v>75</v>
      </c>
      <c r="G217" s="182" t="s">
        <v>1686</v>
      </c>
      <c r="H217" s="80" t="s">
        <v>1687</v>
      </c>
      <c r="I217" s="173"/>
      <c r="J217" s="83"/>
      <c r="K217" s="81"/>
      <c r="L217" s="81"/>
      <c r="M217" s="81"/>
      <c r="N217" s="81"/>
      <c r="O217" s="81"/>
      <c r="P217" s="81"/>
      <c r="Q217" s="81"/>
      <c r="R217" s="81"/>
      <c r="S217" s="81"/>
      <c r="T217" s="81"/>
      <c r="U217" s="81"/>
      <c r="V217" s="81"/>
      <c r="W217" s="81"/>
      <c r="X217" s="81"/>
      <c r="Y217" s="81"/>
      <c r="Z217" s="81"/>
      <c r="AA217" s="81"/>
      <c r="AB217" s="81"/>
      <c r="AC217" s="82"/>
      <c r="AD217" s="81">
        <v>43588834.647996277</v>
      </c>
      <c r="AE217" s="81">
        <v>671092.59707705246</v>
      </c>
      <c r="AF217" s="81">
        <v>675979.04703057266</v>
      </c>
      <c r="AG217" s="81">
        <v>29769773.04537129</v>
      </c>
      <c r="AH217" s="81">
        <v>27271482.98073848</v>
      </c>
      <c r="AI217" s="81">
        <v>0</v>
      </c>
      <c r="AJ217" s="81">
        <v>0</v>
      </c>
      <c r="AK217" s="81">
        <v>2594562.0064090327</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1643</v>
      </c>
      <c r="B218" s="80">
        <v>210</v>
      </c>
      <c r="C218" s="80">
        <v>16</v>
      </c>
      <c r="D218" s="80">
        <v>30</v>
      </c>
      <c r="E218" s="80">
        <v>2021</v>
      </c>
      <c r="F218" s="80" t="s">
        <v>75</v>
      </c>
      <c r="G218" s="182" t="s">
        <v>1641</v>
      </c>
      <c r="H218" s="80" t="s">
        <v>1642</v>
      </c>
      <c r="I218" s="173"/>
      <c r="J218" s="83"/>
      <c r="K218" s="81"/>
      <c r="L218" s="81"/>
      <c r="M218" s="81"/>
      <c r="N218" s="81"/>
      <c r="O218" s="81"/>
      <c r="P218" s="81"/>
      <c r="Q218" s="81"/>
      <c r="R218" s="81"/>
      <c r="S218" s="81"/>
      <c r="T218" s="81"/>
      <c r="U218" s="81"/>
      <c r="V218" s="81"/>
      <c r="W218" s="81"/>
      <c r="X218" s="81"/>
      <c r="Y218" s="81"/>
      <c r="Z218" s="81"/>
      <c r="AA218" s="81"/>
      <c r="AB218" s="81"/>
      <c r="AC218" s="82"/>
      <c r="AD218" s="81">
        <v>55443308.444087155</v>
      </c>
      <c r="AE218" s="81">
        <v>4399209.3540156893</v>
      </c>
      <c r="AF218" s="81">
        <v>1500673.4844078713</v>
      </c>
      <c r="AG218" s="81">
        <v>338857677.53383499</v>
      </c>
      <c r="AH218" s="81">
        <v>377478448.68290895</v>
      </c>
      <c r="AI218" s="81">
        <v>0</v>
      </c>
      <c r="AJ218" s="81">
        <v>0</v>
      </c>
      <c r="AK218" s="81">
        <v>30475668.096225411</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1720</v>
      </c>
      <c r="B219" s="80">
        <v>211</v>
      </c>
      <c r="C219" s="80">
        <v>16</v>
      </c>
      <c r="D219" s="80">
        <v>31</v>
      </c>
      <c r="E219" s="80">
        <v>2021</v>
      </c>
      <c r="F219" s="80" t="s">
        <v>75</v>
      </c>
      <c r="G219" s="182" t="s">
        <v>1718</v>
      </c>
      <c r="H219" s="80" t="s">
        <v>1719</v>
      </c>
      <c r="I219" s="173"/>
      <c r="J219" s="83"/>
      <c r="K219" s="81"/>
      <c r="L219" s="81"/>
      <c r="M219" s="81"/>
      <c r="N219" s="81"/>
      <c r="O219" s="81"/>
      <c r="P219" s="81"/>
      <c r="Q219" s="81"/>
      <c r="R219" s="81"/>
      <c r="S219" s="81"/>
      <c r="T219" s="81"/>
      <c r="U219" s="81"/>
      <c r="V219" s="81"/>
      <c r="W219" s="81"/>
      <c r="X219" s="81"/>
      <c r="Y219" s="81"/>
      <c r="Z219" s="81"/>
      <c r="AA219" s="81"/>
      <c r="AB219" s="81"/>
      <c r="AC219" s="82"/>
      <c r="AD219" s="81">
        <v>297039197.21755612</v>
      </c>
      <c r="AE219" s="81">
        <v>2267503.4574179938</v>
      </c>
      <c r="AF219" s="81">
        <v>3961237.215599156</v>
      </c>
      <c r="AG219" s="81">
        <v>142577797.81795108</v>
      </c>
      <c r="AH219" s="81">
        <v>110327485.2180593</v>
      </c>
      <c r="AI219" s="81">
        <v>0</v>
      </c>
      <c r="AJ219" s="81">
        <v>0</v>
      </c>
      <c r="AK219" s="81">
        <v>9811975.6136332694</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2401</v>
      </c>
      <c r="B220" s="80">
        <v>212</v>
      </c>
      <c r="C220" s="80">
        <v>16</v>
      </c>
      <c r="D220" s="80">
        <v>32</v>
      </c>
      <c r="E220" s="80">
        <v>2021</v>
      </c>
      <c r="F220" s="80" t="s">
        <v>75</v>
      </c>
      <c r="G220" s="182" t="s">
        <v>2399</v>
      </c>
      <c r="H220" s="80" t="s">
        <v>2400</v>
      </c>
      <c r="I220" s="173"/>
      <c r="J220" s="83"/>
      <c r="K220" s="81"/>
      <c r="L220" s="81"/>
      <c r="M220" s="81"/>
      <c r="N220" s="81"/>
      <c r="O220" s="81"/>
      <c r="P220" s="81"/>
      <c r="Q220" s="81"/>
      <c r="R220" s="81"/>
      <c r="S220" s="81"/>
      <c r="T220" s="81"/>
      <c r="U220" s="81"/>
      <c r="V220" s="81"/>
      <c r="W220" s="81"/>
      <c r="X220" s="81"/>
      <c r="Y220" s="81"/>
      <c r="Z220" s="81"/>
      <c r="AA220" s="81"/>
      <c r="AB220" s="81"/>
      <c r="AC220" s="82"/>
      <c r="AD220" s="81">
        <v>213057750.79000905</v>
      </c>
      <c r="AE220" s="81">
        <v>1381661.2292762843</v>
      </c>
      <c r="AF220" s="81">
        <v>2710675.9785925965</v>
      </c>
      <c r="AG220" s="81">
        <v>78999917.296705946</v>
      </c>
      <c r="AH220" s="81">
        <v>62540134.464046776</v>
      </c>
      <c r="AI220" s="81">
        <v>0</v>
      </c>
      <c r="AJ220" s="81">
        <v>0</v>
      </c>
      <c r="AK220" s="81">
        <v>5292034.9008593829</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2361</v>
      </c>
      <c r="B221" s="80">
        <v>213</v>
      </c>
      <c r="C221" s="80">
        <v>16</v>
      </c>
      <c r="D221" s="80">
        <v>33</v>
      </c>
      <c r="E221" s="80">
        <v>2021</v>
      </c>
      <c r="F221" s="80" t="s">
        <v>75</v>
      </c>
      <c r="G221" s="182" t="s">
        <v>2359</v>
      </c>
      <c r="H221" s="80" t="s">
        <v>2360</v>
      </c>
      <c r="I221" s="173"/>
      <c r="J221" s="83"/>
      <c r="K221" s="81"/>
      <c r="L221" s="81"/>
      <c r="M221" s="81"/>
      <c r="N221" s="81"/>
      <c r="O221" s="81"/>
      <c r="P221" s="81"/>
      <c r="Q221" s="81"/>
      <c r="R221" s="81"/>
      <c r="S221" s="81"/>
      <c r="T221" s="81"/>
      <c r="U221" s="81"/>
      <c r="V221" s="81"/>
      <c r="W221" s="81"/>
      <c r="X221" s="81"/>
      <c r="Y221" s="81"/>
      <c r="Z221" s="81"/>
      <c r="AA221" s="81"/>
      <c r="AB221" s="81"/>
      <c r="AC221" s="82"/>
      <c r="AD221" s="81">
        <v>181289360.66661522</v>
      </c>
      <c r="AE221" s="81">
        <v>2960702.6341634672</v>
      </c>
      <c r="AF221" s="81">
        <v>3237939.6352764433</v>
      </c>
      <c r="AG221" s="81">
        <v>113312816.57639261</v>
      </c>
      <c r="AH221" s="81">
        <v>92557976.023069918</v>
      </c>
      <c r="AI221" s="81">
        <v>0</v>
      </c>
      <c r="AJ221" s="81">
        <v>0</v>
      </c>
      <c r="AK221" s="81">
        <v>8192310.501972788</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1680</v>
      </c>
      <c r="B222" s="80">
        <v>214</v>
      </c>
      <c r="C222" s="80">
        <v>16</v>
      </c>
      <c r="D222" s="80">
        <v>34</v>
      </c>
      <c r="E222" s="80">
        <v>2021</v>
      </c>
      <c r="F222" s="80" t="s">
        <v>75</v>
      </c>
      <c r="G222" s="182" t="s">
        <v>1678</v>
      </c>
      <c r="H222" s="80" t="s">
        <v>1679</v>
      </c>
      <c r="I222" s="173"/>
      <c r="J222" s="83"/>
      <c r="K222" s="81"/>
      <c r="L222" s="81"/>
      <c r="M222" s="81"/>
      <c r="N222" s="81"/>
      <c r="O222" s="81"/>
      <c r="P222" s="81"/>
      <c r="Q222" s="81"/>
      <c r="R222" s="81"/>
      <c r="S222" s="81"/>
      <c r="T222" s="81"/>
      <c r="U222" s="81"/>
      <c r="V222" s="81"/>
      <c r="W222" s="81"/>
      <c r="X222" s="81"/>
      <c r="Y222" s="81"/>
      <c r="Z222" s="81"/>
      <c r="AA222" s="81"/>
      <c r="AB222" s="81"/>
      <c r="AC222" s="82"/>
      <c r="AD222" s="81">
        <v>84847409.446755245</v>
      </c>
      <c r="AE222" s="81">
        <v>4465529.0930209514</v>
      </c>
      <c r="AF222" s="81">
        <v>4326265.9009956652</v>
      </c>
      <c r="AG222" s="81">
        <v>197865443.71503955</v>
      </c>
      <c r="AH222" s="81">
        <v>119313627.40555546</v>
      </c>
      <c r="AI222" s="81">
        <v>0</v>
      </c>
      <c r="AJ222" s="81">
        <v>0</v>
      </c>
      <c r="AK222" s="81">
        <v>10352782.831401417</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2417</v>
      </c>
      <c r="B223" s="80">
        <v>215</v>
      </c>
      <c r="C223" s="80">
        <v>16</v>
      </c>
      <c r="D223" s="80">
        <v>35</v>
      </c>
      <c r="E223" s="80">
        <v>2021</v>
      </c>
      <c r="F223" s="80" t="s">
        <v>75</v>
      </c>
      <c r="G223" s="182" t="s">
        <v>2415</v>
      </c>
      <c r="H223" s="80" t="s">
        <v>2416</v>
      </c>
      <c r="I223" s="173"/>
      <c r="J223" s="83"/>
      <c r="K223" s="81"/>
      <c r="L223" s="81"/>
      <c r="M223" s="81"/>
      <c r="N223" s="81"/>
      <c r="O223" s="81"/>
      <c r="P223" s="81"/>
      <c r="Q223" s="81"/>
      <c r="R223" s="81"/>
      <c r="S223" s="81"/>
      <c r="T223" s="81"/>
      <c r="U223" s="81"/>
      <c r="V223" s="81"/>
      <c r="W223" s="81"/>
      <c r="X223" s="81"/>
      <c r="Y223" s="81"/>
      <c r="Z223" s="81"/>
      <c r="AA223" s="81"/>
      <c r="AB223" s="81"/>
      <c r="AC223" s="82"/>
      <c r="AD223" s="81">
        <v>207396122.40379798</v>
      </c>
      <c r="AE223" s="81">
        <v>9169493.4381798673</v>
      </c>
      <c r="AF223" s="81">
        <v>1243801.4465362537</v>
      </c>
      <c r="AG223" s="81">
        <v>941592034.66592419</v>
      </c>
      <c r="AH223" s="81">
        <v>801367511.37138975</v>
      </c>
      <c r="AI223" s="81">
        <v>0</v>
      </c>
      <c r="AJ223" s="81">
        <v>0</v>
      </c>
      <c r="AK223" s="81">
        <v>63452175.782965086</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1700</v>
      </c>
      <c r="B224" s="80">
        <v>216</v>
      </c>
      <c r="C224" s="80">
        <v>16</v>
      </c>
      <c r="D224" s="80">
        <v>36</v>
      </c>
      <c r="E224" s="80">
        <v>2021</v>
      </c>
      <c r="F224" s="80" t="s">
        <v>75</v>
      </c>
      <c r="G224" s="182" t="s">
        <v>1698</v>
      </c>
      <c r="H224" s="80" t="s">
        <v>1699</v>
      </c>
      <c r="I224" s="173"/>
      <c r="J224" s="83"/>
      <c r="K224" s="81"/>
      <c r="L224" s="81"/>
      <c r="M224" s="81"/>
      <c r="N224" s="81"/>
      <c r="O224" s="81"/>
      <c r="P224" s="81"/>
      <c r="Q224" s="81"/>
      <c r="R224" s="81"/>
      <c r="S224" s="81"/>
      <c r="T224" s="81"/>
      <c r="U224" s="81"/>
      <c r="V224" s="81"/>
      <c r="W224" s="81"/>
      <c r="X224" s="81"/>
      <c r="Y224" s="81"/>
      <c r="Z224" s="81"/>
      <c r="AA224" s="81"/>
      <c r="AB224" s="81"/>
      <c r="AC224" s="82"/>
      <c r="AD224" s="81">
        <v>64863061.648413531</v>
      </c>
      <c r="AE224" s="81">
        <v>1204808.59192892</v>
      </c>
      <c r="AF224" s="81">
        <v>337989.52351528633</v>
      </c>
      <c r="AG224" s="81">
        <v>83290647.629114896</v>
      </c>
      <c r="AH224" s="81">
        <v>61085133.611043632</v>
      </c>
      <c r="AI224" s="81">
        <v>0</v>
      </c>
      <c r="AJ224" s="81">
        <v>0</v>
      </c>
      <c r="AK224" s="81">
        <v>5145938.1937292973</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2382</v>
      </c>
      <c r="B225" s="80">
        <v>217</v>
      </c>
      <c r="C225" s="80">
        <v>16</v>
      </c>
      <c r="D225" s="80">
        <v>37</v>
      </c>
      <c r="E225" s="80">
        <v>2021</v>
      </c>
      <c r="F225" s="80" t="s">
        <v>75</v>
      </c>
      <c r="G225" s="182" t="s">
        <v>2380</v>
      </c>
      <c r="H225" s="80" t="s">
        <v>2381</v>
      </c>
      <c r="I225" s="173"/>
      <c r="J225" s="83"/>
      <c r="K225" s="81"/>
      <c r="L225" s="81"/>
      <c r="M225" s="81"/>
      <c r="N225" s="81"/>
      <c r="O225" s="81"/>
      <c r="P225" s="81"/>
      <c r="Q225" s="81"/>
      <c r="R225" s="81"/>
      <c r="S225" s="81"/>
      <c r="T225" s="81"/>
      <c r="U225" s="81"/>
      <c r="V225" s="81"/>
      <c r="W225" s="81"/>
      <c r="X225" s="81"/>
      <c r="Y225" s="81"/>
      <c r="Z225" s="81"/>
      <c r="AA225" s="81"/>
      <c r="AB225" s="81"/>
      <c r="AC225" s="82"/>
      <c r="AD225" s="81">
        <v>227343207.81616685</v>
      </c>
      <c r="AE225" s="81">
        <v>691620.13534058572</v>
      </c>
      <c r="AF225" s="81">
        <v>0</v>
      </c>
      <c r="AG225" s="81">
        <v>50149124.201865681</v>
      </c>
      <c r="AH225" s="81">
        <v>54614115.147442892</v>
      </c>
      <c r="AI225" s="81">
        <v>0</v>
      </c>
      <c r="AJ225" s="81">
        <v>0</v>
      </c>
      <c r="AK225" s="81">
        <v>4567064.4484968865</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2413</v>
      </c>
      <c r="B226" s="80">
        <v>218</v>
      </c>
      <c r="C226" s="80">
        <v>16</v>
      </c>
      <c r="D226" s="80">
        <v>38</v>
      </c>
      <c r="E226" s="80">
        <v>2021</v>
      </c>
      <c r="F226" s="80" t="s">
        <v>75</v>
      </c>
      <c r="G226" s="182" t="s">
        <v>2411</v>
      </c>
      <c r="H226" s="80" t="s">
        <v>2412</v>
      </c>
      <c r="I226" s="173"/>
      <c r="J226" s="83"/>
      <c r="K226" s="81"/>
      <c r="L226" s="81"/>
      <c r="M226" s="81"/>
      <c r="N226" s="81"/>
      <c r="O226" s="81"/>
      <c r="P226" s="81"/>
      <c r="Q226" s="81"/>
      <c r="R226" s="81"/>
      <c r="S226" s="81"/>
      <c r="T226" s="81"/>
      <c r="U226" s="81"/>
      <c r="V226" s="81"/>
      <c r="W226" s="81"/>
      <c r="X226" s="81"/>
      <c r="Y226" s="81"/>
      <c r="Z226" s="81"/>
      <c r="AA226" s="81"/>
      <c r="AB226" s="81"/>
      <c r="AC226" s="82"/>
      <c r="AD226" s="81">
        <v>1826527746.8471055</v>
      </c>
      <c r="AE226" s="81">
        <v>27233727.110089231</v>
      </c>
      <c r="AF226" s="81">
        <v>4725093.5387437036</v>
      </c>
      <c r="AG226" s="81">
        <v>1306595338.9613459</v>
      </c>
      <c r="AH226" s="81">
        <v>865668588.1880933</v>
      </c>
      <c r="AI226" s="81">
        <v>0</v>
      </c>
      <c r="AJ226" s="81">
        <v>0</v>
      </c>
      <c r="AK226" s="81">
        <v>69684978.967742994</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1692</v>
      </c>
      <c r="B227" s="80">
        <v>219</v>
      </c>
      <c r="C227" s="80">
        <v>16</v>
      </c>
      <c r="D227" s="80">
        <v>39</v>
      </c>
      <c r="E227" s="80">
        <v>2021</v>
      </c>
      <c r="F227" s="80" t="s">
        <v>75</v>
      </c>
      <c r="G227" s="182" t="s">
        <v>1690</v>
      </c>
      <c r="H227" s="80" t="s">
        <v>1691</v>
      </c>
      <c r="I227" s="173"/>
      <c r="J227" s="83"/>
      <c r="K227" s="81"/>
      <c r="L227" s="81"/>
      <c r="M227" s="81"/>
      <c r="N227" s="81"/>
      <c r="O227" s="81"/>
      <c r="P227" s="81"/>
      <c r="Q227" s="81"/>
      <c r="R227" s="81"/>
      <c r="S227" s="81"/>
      <c r="T227" s="81"/>
      <c r="U227" s="81"/>
      <c r="V227" s="81"/>
      <c r="W227" s="81"/>
      <c r="X227" s="81"/>
      <c r="Y227" s="81"/>
      <c r="Z227" s="81"/>
      <c r="AA227" s="81"/>
      <c r="AB227" s="81"/>
      <c r="AC227" s="82"/>
      <c r="AD227" s="81">
        <v>155956588.74003941</v>
      </c>
      <c r="AE227" s="81">
        <v>549506.40890073939</v>
      </c>
      <c r="AF227" s="81">
        <v>1068046.8943083049</v>
      </c>
      <c r="AG227" s="81">
        <v>46900335.926044732</v>
      </c>
      <c r="AH227" s="81">
        <v>27605884.154778324</v>
      </c>
      <c r="AI227" s="81">
        <v>0</v>
      </c>
      <c r="AJ227" s="81">
        <v>0</v>
      </c>
      <c r="AK227" s="81">
        <v>2475243.1323917396</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1684</v>
      </c>
      <c r="B228" s="80">
        <v>220</v>
      </c>
      <c r="C228" s="80">
        <v>16</v>
      </c>
      <c r="D228" s="80">
        <v>40</v>
      </c>
      <c r="E228" s="80">
        <v>2021</v>
      </c>
      <c r="F228" s="80" t="s">
        <v>75</v>
      </c>
      <c r="G228" s="182" t="s">
        <v>1682</v>
      </c>
      <c r="H228" s="80" t="s">
        <v>1683</v>
      </c>
      <c r="I228" s="173"/>
      <c r="J228" s="83"/>
      <c r="K228" s="81"/>
      <c r="L228" s="81"/>
      <c r="M228" s="81"/>
      <c r="N228" s="81"/>
      <c r="O228" s="81"/>
      <c r="P228" s="81"/>
      <c r="Q228" s="81"/>
      <c r="R228" s="81"/>
      <c r="S228" s="81"/>
      <c r="T228" s="81"/>
      <c r="U228" s="81"/>
      <c r="V228" s="81"/>
      <c r="W228" s="81"/>
      <c r="X228" s="81"/>
      <c r="Y228" s="81"/>
      <c r="Z228" s="81"/>
      <c r="AA228" s="81"/>
      <c r="AB228" s="81"/>
      <c r="AC228" s="82"/>
      <c r="AD228" s="81">
        <v>181442763.05042019</v>
      </c>
      <c r="AE228" s="81">
        <v>2458567.4674093425</v>
      </c>
      <c r="AF228" s="81">
        <v>3812521.8252524296</v>
      </c>
      <c r="AG228" s="81">
        <v>169487083.97504973</v>
      </c>
      <c r="AH228" s="81">
        <v>121690010.21681729</v>
      </c>
      <c r="AI228" s="81">
        <v>0</v>
      </c>
      <c r="AJ228" s="81">
        <v>0</v>
      </c>
      <c r="AK228" s="81">
        <v>9919743.2655234747</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1716</v>
      </c>
      <c r="B229" s="80">
        <v>221</v>
      </c>
      <c r="C229" s="80">
        <v>16</v>
      </c>
      <c r="D229" s="80">
        <v>41</v>
      </c>
      <c r="E229" s="80">
        <v>2021</v>
      </c>
      <c r="F229" s="80" t="s">
        <v>75</v>
      </c>
      <c r="G229" s="182" t="s">
        <v>1714</v>
      </c>
      <c r="H229" s="80" t="s">
        <v>1715</v>
      </c>
      <c r="I229" s="173"/>
      <c r="J229" s="83"/>
      <c r="K229" s="81"/>
      <c r="L229" s="81"/>
      <c r="M229" s="81"/>
      <c r="N229" s="81"/>
      <c r="O229" s="81"/>
      <c r="P229" s="81"/>
      <c r="Q229" s="81"/>
      <c r="R229" s="81"/>
      <c r="S229" s="81"/>
      <c r="T229" s="81"/>
      <c r="U229" s="81"/>
      <c r="V229" s="81"/>
      <c r="W229" s="81"/>
      <c r="X229" s="81"/>
      <c r="Y229" s="81"/>
      <c r="Z229" s="81"/>
      <c r="AA229" s="81"/>
      <c r="AB229" s="81"/>
      <c r="AC229" s="82"/>
      <c r="AD229" s="81">
        <v>45051811.536790974</v>
      </c>
      <c r="AE229" s="81">
        <v>2141180.1450270191</v>
      </c>
      <c r="AF229" s="81">
        <v>2480843.102602202</v>
      </c>
      <c r="AG229" s="81">
        <v>95107953.190168813</v>
      </c>
      <c r="AH229" s="81">
        <v>70355872.542403474</v>
      </c>
      <c r="AI229" s="81">
        <v>0</v>
      </c>
      <c r="AJ229" s="81">
        <v>0</v>
      </c>
      <c r="AK229" s="81">
        <v>6017792.9365487248</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1752</v>
      </c>
      <c r="B230" s="80">
        <v>222</v>
      </c>
      <c r="C230" s="80">
        <v>16</v>
      </c>
      <c r="D230" s="80">
        <v>42</v>
      </c>
      <c r="E230" s="80">
        <v>2021</v>
      </c>
      <c r="F230" s="80" t="s">
        <v>75</v>
      </c>
      <c r="G230" s="182" t="s">
        <v>1750</v>
      </c>
      <c r="H230" s="80" t="s">
        <v>1751</v>
      </c>
      <c r="I230" s="173"/>
      <c r="J230" s="83"/>
      <c r="K230" s="81"/>
      <c r="L230" s="81"/>
      <c r="M230" s="81"/>
      <c r="N230" s="81"/>
      <c r="O230" s="81"/>
      <c r="P230" s="81"/>
      <c r="Q230" s="81"/>
      <c r="R230" s="81"/>
      <c r="S230" s="81"/>
      <c r="T230" s="81"/>
      <c r="U230" s="81"/>
      <c r="V230" s="81"/>
      <c r="W230" s="81"/>
      <c r="X230" s="81"/>
      <c r="Y230" s="81"/>
      <c r="Z230" s="81"/>
      <c r="AA230" s="81"/>
      <c r="AB230" s="81"/>
      <c r="AC230" s="82"/>
      <c r="AD230" s="81">
        <v>36053668.325871788</v>
      </c>
      <c r="AE230" s="81">
        <v>1166911.5982116279</v>
      </c>
      <c r="AF230" s="81">
        <v>2156373.1600275268</v>
      </c>
      <c r="AG230" s="81">
        <v>45398903.894191228</v>
      </c>
      <c r="AH230" s="81">
        <v>33016779.747486807</v>
      </c>
      <c r="AI230" s="81">
        <v>0</v>
      </c>
      <c r="AJ230" s="81">
        <v>0</v>
      </c>
      <c r="AK230" s="81">
        <v>2938867.1841288996</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2066</v>
      </c>
      <c r="H6" s="87" t="s">
        <v>2067</v>
      </c>
      <c r="I6" s="87" t="s">
        <v>2424</v>
      </c>
      <c r="J6" s="87" t="s">
        <v>2425</v>
      </c>
      <c r="K6" s="87">
        <v>5</v>
      </c>
      <c r="L6" s="87">
        <v>31</v>
      </c>
      <c r="M6" s="18"/>
      <c r="N6" s="87">
        <v>1</v>
      </c>
      <c r="O6" s="87" t="s">
        <v>1755</v>
      </c>
      <c r="P6" s="87" t="s">
        <v>1756</v>
      </c>
      <c r="Q6" s="87" t="s">
        <v>1247</v>
      </c>
      <c r="R6" s="18"/>
      <c r="S6" s="87">
        <v>1</v>
      </c>
      <c r="T6" s="87" t="s">
        <v>2066</v>
      </c>
      <c r="U6" s="87" t="s">
        <v>2067</v>
      </c>
      <c r="V6" s="87" t="s">
        <v>1247</v>
      </c>
      <c r="W6" s="18"/>
      <c r="X6" s="87">
        <v>1</v>
      </c>
      <c r="Y6" s="769" t="s">
        <v>1755</v>
      </c>
      <c r="Z6" s="87" t="s">
        <v>1756</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1776</v>
      </c>
      <c r="P7" s="87" t="s">
        <v>1777</v>
      </c>
      <c r="Q7" s="87" t="s">
        <v>1247</v>
      </c>
      <c r="R7" s="18"/>
      <c r="S7" s="87">
        <v>2</v>
      </c>
      <c r="T7" s="86" t="s">
        <v>570</v>
      </c>
      <c r="U7" s="87" t="s">
        <v>1592</v>
      </c>
      <c r="V7" s="87" t="s">
        <v>1592</v>
      </c>
      <c r="W7" s="18"/>
      <c r="X7" s="87">
        <v>2</v>
      </c>
      <c r="Y7" s="769" t="s">
        <v>1776</v>
      </c>
      <c r="Z7" s="87" t="s">
        <v>1777</v>
      </c>
      <c r="AA7" s="87" t="s">
        <v>1247</v>
      </c>
      <c r="AB7" s="18"/>
      <c r="AC7" s="87">
        <v>2</v>
      </c>
      <c r="AD7" s="87" t="s">
        <v>1730</v>
      </c>
      <c r="AE7" s="87" t="s">
        <v>1731</v>
      </c>
      <c r="AF7" s="87" t="s">
        <v>1247</v>
      </c>
    </row>
    <row r="8" spans="1:32" ht="12">
      <c r="A8" s="18"/>
      <c r="B8" s="18"/>
      <c r="C8" s="18"/>
      <c r="D8" s="18"/>
      <c r="F8" s="18"/>
      <c r="G8" s="18"/>
      <c r="H8" s="18"/>
      <c r="I8" s="18"/>
      <c r="J8" s="18"/>
      <c r="K8" s="18"/>
      <c r="L8" s="18"/>
      <c r="M8" s="18"/>
      <c r="N8" s="87">
        <v>3</v>
      </c>
      <c r="O8" s="87" t="s">
        <v>1797</v>
      </c>
      <c r="P8" s="87" t="s">
        <v>1798</v>
      </c>
      <c r="Q8" s="87" t="s">
        <v>1247</v>
      </c>
      <c r="R8" s="18"/>
      <c r="S8" s="18"/>
      <c r="T8" s="18"/>
      <c r="U8" s="18"/>
      <c r="V8" s="18"/>
      <c r="W8" s="18"/>
      <c r="X8" s="87">
        <v>3</v>
      </c>
      <c r="Y8" s="769" t="s">
        <v>1797</v>
      </c>
      <c r="Z8" s="87" t="s">
        <v>1798</v>
      </c>
      <c r="AA8" s="87" t="s">
        <v>1247</v>
      </c>
      <c r="AB8" s="18"/>
      <c r="AC8" s="87">
        <v>3</v>
      </c>
      <c r="AD8" s="87" t="s">
        <v>1674</v>
      </c>
      <c r="AE8" s="87" t="s">
        <v>1675</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1818</v>
      </c>
      <c r="P9" s="87" t="s">
        <v>1819</v>
      </c>
      <c r="Q9" s="87" t="s">
        <v>1247</v>
      </c>
      <c r="R9" s="18"/>
      <c r="S9" s="18"/>
      <c r="T9" s="18"/>
      <c r="U9" s="18"/>
      <c r="V9" s="18"/>
      <c r="W9" s="18"/>
      <c r="X9" s="87">
        <v>4</v>
      </c>
      <c r="Y9" s="769" t="s">
        <v>1818</v>
      </c>
      <c r="Z9" s="87" t="s">
        <v>1819</v>
      </c>
      <c r="AA9" s="87" t="s">
        <v>1247</v>
      </c>
      <c r="AB9" s="18"/>
      <c r="AC9" s="87">
        <v>4</v>
      </c>
      <c r="AD9" s="87" t="s">
        <v>1710</v>
      </c>
      <c r="AE9" s="87" t="s">
        <v>1711</v>
      </c>
      <c r="AF9" s="87" t="s">
        <v>1247</v>
      </c>
    </row>
    <row r="10" spans="1:32" ht="12">
      <c r="A10" s="18"/>
      <c r="B10" s="18"/>
      <c r="C10" s="18"/>
      <c r="D10" s="18"/>
      <c r="F10" s="85" t="s">
        <v>1247</v>
      </c>
      <c r="G10" s="86" t="s">
        <v>2066</v>
      </c>
      <c r="H10" s="87" t="s">
        <v>2067</v>
      </c>
      <c r="I10" s="87" t="s">
        <v>2424</v>
      </c>
      <c r="J10" s="87" t="s">
        <v>2425</v>
      </c>
      <c r="K10" s="85">
        <v>5</v>
      </c>
      <c r="L10" s="85">
        <v>31</v>
      </c>
      <c r="M10" s="18"/>
      <c r="N10" s="87">
        <v>5</v>
      </c>
      <c r="O10" s="87" t="s">
        <v>1839</v>
      </c>
      <c r="P10" s="87" t="s">
        <v>1840</v>
      </c>
      <c r="Q10" s="87" t="s">
        <v>1247</v>
      </c>
      <c r="R10" s="18"/>
      <c r="S10" s="18"/>
      <c r="T10" s="18"/>
      <c r="U10" s="18"/>
      <c r="V10" s="18"/>
      <c r="W10" s="18"/>
      <c r="X10" s="87">
        <v>5</v>
      </c>
      <c r="Y10" s="769" t="s">
        <v>1839</v>
      </c>
      <c r="Z10" s="87" t="s">
        <v>1840</v>
      </c>
      <c r="AA10" s="87" t="s">
        <v>1247</v>
      </c>
      <c r="AB10" s="18"/>
      <c r="AC10" s="87">
        <v>5</v>
      </c>
      <c r="AD10" s="87" t="s">
        <v>2367</v>
      </c>
      <c r="AE10" s="87" t="s">
        <v>2368</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1860</v>
      </c>
      <c r="P11" s="87" t="s">
        <v>1861</v>
      </c>
      <c r="Q11" s="87" t="s">
        <v>1247</v>
      </c>
      <c r="R11" s="18"/>
      <c r="S11" s="18"/>
      <c r="T11" s="18"/>
      <c r="U11" s="18"/>
      <c r="V11" s="18"/>
      <c r="W11" s="18"/>
      <c r="X11" s="87">
        <v>6</v>
      </c>
      <c r="Y11" s="769" t="s">
        <v>1860</v>
      </c>
      <c r="Z11" s="87" t="s">
        <v>1861</v>
      </c>
      <c r="AA11" s="87" t="s">
        <v>1247</v>
      </c>
      <c r="AB11" s="18"/>
      <c r="AC11" s="87">
        <v>6</v>
      </c>
      <c r="AD11" s="87" t="s">
        <v>2387</v>
      </c>
      <c r="AE11" s="87" t="s">
        <v>2388</v>
      </c>
      <c r="AF11" s="87" t="s">
        <v>1247</v>
      </c>
    </row>
    <row r="12" spans="1:32" ht="12">
      <c r="A12" s="18"/>
      <c r="B12" s="18"/>
      <c r="C12" s="18"/>
      <c r="D12" s="18"/>
      <c r="F12" s="85" t="s">
        <v>1636</v>
      </c>
      <c r="G12" s="86" t="s">
        <v>2066</v>
      </c>
      <c r="H12" s="87"/>
      <c r="I12" s="87" t="s">
        <v>2066</v>
      </c>
      <c r="J12" s="87"/>
      <c r="K12" s="85" t="s">
        <v>1244</v>
      </c>
      <c r="L12" s="85"/>
      <c r="M12" s="18"/>
      <c r="N12" s="87">
        <v>7</v>
      </c>
      <c r="O12" s="87" t="s">
        <v>1881</v>
      </c>
      <c r="P12" s="87" t="s">
        <v>1882</v>
      </c>
      <c r="Q12" s="87" t="s">
        <v>1247</v>
      </c>
      <c r="R12" s="18"/>
      <c r="S12" s="18"/>
      <c r="T12" s="18"/>
      <c r="U12" s="18"/>
      <c r="V12" s="18"/>
      <c r="W12" s="18"/>
      <c r="X12" s="87">
        <v>7</v>
      </c>
      <c r="Y12" s="769" t="s">
        <v>1881</v>
      </c>
      <c r="Z12" s="87" t="s">
        <v>1882</v>
      </c>
      <c r="AA12" s="87" t="s">
        <v>1247</v>
      </c>
      <c r="AB12" s="18"/>
      <c r="AC12" s="87">
        <v>7</v>
      </c>
      <c r="AD12" s="87" t="s">
        <v>2419</v>
      </c>
      <c r="AE12" s="87" t="s">
        <v>2420</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1646</v>
      </c>
      <c r="P13" s="87" t="s">
        <v>1647</v>
      </c>
      <c r="Q13" s="87" t="s">
        <v>1247</v>
      </c>
      <c r="R13" s="18"/>
      <c r="S13" s="18"/>
      <c r="T13" s="18"/>
      <c r="U13" s="18"/>
      <c r="V13" s="18"/>
      <c r="W13" s="18"/>
      <c r="X13" s="87">
        <v>8</v>
      </c>
      <c r="Y13" s="769" t="s">
        <v>1646</v>
      </c>
      <c r="Z13" s="87" t="s">
        <v>1647</v>
      </c>
      <c r="AA13" s="87" t="s">
        <v>1247</v>
      </c>
      <c r="AB13" s="18"/>
      <c r="AC13" s="87">
        <v>8</v>
      </c>
      <c r="AD13" s="87" t="s">
        <v>1722</v>
      </c>
      <c r="AE13" s="87" t="s">
        <v>1723</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1919</v>
      </c>
      <c r="P14" s="87" t="s">
        <v>1920</v>
      </c>
      <c r="Q14" s="87" t="s">
        <v>1247</v>
      </c>
      <c r="R14" s="18"/>
      <c r="S14" s="18"/>
      <c r="T14" s="18"/>
      <c r="U14" s="18"/>
      <c r="V14" s="18"/>
      <c r="W14" s="18"/>
      <c r="X14" s="87">
        <v>9</v>
      </c>
      <c r="Y14" s="769" t="s">
        <v>1919</v>
      </c>
      <c r="Z14" s="87" t="s">
        <v>1920</v>
      </c>
      <c r="AA14" s="87" t="s">
        <v>1247</v>
      </c>
      <c r="AB14" s="18"/>
      <c r="AC14" s="87">
        <v>9</v>
      </c>
      <c r="AD14" s="87" t="s">
        <v>2066</v>
      </c>
      <c r="AE14" s="87" t="s">
        <v>2067</v>
      </c>
      <c r="AF14" s="87" t="s">
        <v>1247</v>
      </c>
    </row>
    <row r="15" spans="1:32" ht="12">
      <c r="A15" s="18"/>
      <c r="B15" s="18"/>
      <c r="C15" s="18"/>
      <c r="D15" s="18"/>
      <c r="E15" s="18"/>
      <c r="F15" s="18"/>
      <c r="G15" s="18"/>
      <c r="H15" s="18"/>
      <c r="I15" s="18"/>
      <c r="J15" s="18"/>
      <c r="K15" s="18"/>
      <c r="L15" s="18"/>
      <c r="M15" s="18"/>
      <c r="N15" s="87">
        <v>10</v>
      </c>
      <c r="O15" s="87" t="s">
        <v>1940</v>
      </c>
      <c r="P15" s="87" t="s">
        <v>1941</v>
      </c>
      <c r="Q15" s="87" t="s">
        <v>1247</v>
      </c>
      <c r="R15" s="18"/>
      <c r="S15" s="18"/>
      <c r="T15" s="18"/>
      <c r="U15" s="18"/>
      <c r="V15" s="18"/>
      <c r="W15" s="18"/>
      <c r="X15" s="87">
        <v>10</v>
      </c>
      <c r="Y15" s="769" t="s">
        <v>1940</v>
      </c>
      <c r="Z15" s="87" t="s">
        <v>1941</v>
      </c>
      <c r="AA15" s="87" t="s">
        <v>1247</v>
      </c>
      <c r="AB15" s="18"/>
      <c r="AC15" s="87">
        <v>10</v>
      </c>
      <c r="AD15" s="87" t="s">
        <v>1742</v>
      </c>
      <c r="AE15" s="87" t="s">
        <v>1743</v>
      </c>
      <c r="AF15" s="87" t="s">
        <v>1247</v>
      </c>
    </row>
    <row r="16" spans="1:32" ht="12">
      <c r="A16" s="18"/>
      <c r="B16" s="18"/>
      <c r="C16" s="18"/>
      <c r="D16" s="18"/>
      <c r="E16" s="18"/>
      <c r="F16" s="18"/>
      <c r="G16" s="18"/>
      <c r="H16" s="18"/>
      <c r="I16" s="18"/>
      <c r="J16" s="18"/>
      <c r="K16" s="18"/>
      <c r="L16" s="18"/>
      <c r="M16" s="18"/>
      <c r="N16" s="87">
        <v>11</v>
      </c>
      <c r="O16" s="87" t="s">
        <v>1961</v>
      </c>
      <c r="P16" s="87" t="s">
        <v>1962</v>
      </c>
      <c r="Q16" s="87" t="s">
        <v>1247</v>
      </c>
      <c r="R16" s="18"/>
      <c r="S16" s="18"/>
      <c r="T16" s="18"/>
      <c r="U16" s="18"/>
      <c r="V16" s="18"/>
      <c r="W16" s="18"/>
      <c r="X16" s="87">
        <v>11</v>
      </c>
      <c r="Y16" s="769" t="s">
        <v>1961</v>
      </c>
      <c r="Z16" s="87" t="s">
        <v>1962</v>
      </c>
      <c r="AA16" s="87" t="s">
        <v>1247</v>
      </c>
      <c r="AB16" s="18"/>
      <c r="AC16" s="87">
        <v>11</v>
      </c>
      <c r="AD16" s="87" t="s">
        <v>2363</v>
      </c>
      <c r="AE16" s="87" t="s">
        <v>2364</v>
      </c>
      <c r="AF16" s="87" t="s">
        <v>1247</v>
      </c>
    </row>
    <row r="17" spans="1:32" ht="12">
      <c r="A17" s="18"/>
      <c r="B17" s="18"/>
      <c r="C17" s="18"/>
      <c r="D17" s="18"/>
      <c r="E17" s="18"/>
      <c r="F17" s="18"/>
      <c r="G17" s="18"/>
      <c r="H17" s="18"/>
      <c r="I17" s="18"/>
      <c r="J17" s="18"/>
      <c r="K17" s="18"/>
      <c r="L17" s="18"/>
      <c r="M17" s="18"/>
      <c r="N17" s="87">
        <v>12</v>
      </c>
      <c r="O17" s="87" t="s">
        <v>1982</v>
      </c>
      <c r="P17" s="87" t="s">
        <v>1983</v>
      </c>
      <c r="Q17" s="87" t="s">
        <v>1247</v>
      </c>
      <c r="R17" s="18"/>
      <c r="S17" s="18"/>
      <c r="T17" s="18"/>
      <c r="U17" s="18"/>
      <c r="V17" s="18"/>
      <c r="W17" s="18"/>
      <c r="X17" s="87">
        <v>12</v>
      </c>
      <c r="Y17" s="769" t="s">
        <v>1982</v>
      </c>
      <c r="Z17" s="87" t="s">
        <v>1983</v>
      </c>
      <c r="AA17" s="87" t="s">
        <v>1247</v>
      </c>
      <c r="AB17" s="18"/>
      <c r="AC17" s="87">
        <v>12</v>
      </c>
      <c r="AD17" s="87" t="s">
        <v>1694</v>
      </c>
      <c r="AE17" s="87" t="s">
        <v>1695</v>
      </c>
      <c r="AF17" s="87" t="s">
        <v>1247</v>
      </c>
    </row>
    <row r="18" spans="1:32" ht="12">
      <c r="A18" s="18"/>
      <c r="B18" s="18"/>
      <c r="C18" s="18"/>
      <c r="D18" s="18"/>
      <c r="E18" s="18"/>
      <c r="F18" s="18"/>
      <c r="G18" s="18"/>
      <c r="H18" s="18"/>
      <c r="I18" s="18"/>
      <c r="J18" s="18"/>
      <c r="K18" s="18"/>
      <c r="L18" s="18"/>
      <c r="M18" s="18"/>
      <c r="N18" s="87">
        <v>13</v>
      </c>
      <c r="O18" s="87" t="s">
        <v>2003</v>
      </c>
      <c r="P18" s="87" t="s">
        <v>2004</v>
      </c>
      <c r="Q18" s="87" t="s">
        <v>1247</v>
      </c>
      <c r="R18" s="18"/>
      <c r="S18" s="18"/>
      <c r="T18" s="18"/>
      <c r="U18" s="18"/>
      <c r="V18" s="18"/>
      <c r="W18" s="18"/>
      <c r="X18" s="87">
        <v>13</v>
      </c>
      <c r="Y18" s="769" t="s">
        <v>2003</v>
      </c>
      <c r="Z18" s="87" t="s">
        <v>2004</v>
      </c>
      <c r="AA18" s="87" t="s">
        <v>1247</v>
      </c>
      <c r="AB18" s="18"/>
      <c r="AC18" s="87">
        <v>13</v>
      </c>
      <c r="AD18" s="87" t="s">
        <v>1706</v>
      </c>
      <c r="AE18" s="87" t="s">
        <v>1707</v>
      </c>
      <c r="AF18" s="87" t="s">
        <v>1247</v>
      </c>
    </row>
    <row r="19" spans="1:32" ht="12">
      <c r="A19" s="18"/>
      <c r="B19" s="18"/>
      <c r="C19" s="18"/>
      <c r="D19" s="18"/>
      <c r="E19" s="18"/>
      <c r="F19" s="18"/>
      <c r="G19" s="18"/>
      <c r="H19" s="18"/>
      <c r="I19" s="18"/>
      <c r="J19" s="18"/>
      <c r="K19" s="18"/>
      <c r="L19" s="18"/>
      <c r="M19" s="18"/>
      <c r="N19" s="87">
        <v>14</v>
      </c>
      <c r="O19" s="87" t="s">
        <v>2024</v>
      </c>
      <c r="P19" s="87" t="s">
        <v>2025</v>
      </c>
      <c r="Q19" s="87" t="s">
        <v>1247</v>
      </c>
      <c r="R19" s="18"/>
      <c r="S19" s="18"/>
      <c r="T19" s="18"/>
      <c r="U19" s="18"/>
      <c r="V19" s="18"/>
      <c r="W19" s="18"/>
      <c r="X19" s="87">
        <v>14</v>
      </c>
      <c r="Y19" s="769" t="s">
        <v>2024</v>
      </c>
      <c r="Z19" s="87" t="s">
        <v>2025</v>
      </c>
      <c r="AA19" s="87" t="s">
        <v>1247</v>
      </c>
      <c r="AB19" s="18"/>
      <c r="AC19" s="87">
        <v>14</v>
      </c>
      <c r="AD19" s="87" t="s">
        <v>1637</v>
      </c>
      <c r="AE19" s="87" t="s">
        <v>1638</v>
      </c>
      <c r="AF19" s="87" t="s">
        <v>1247</v>
      </c>
    </row>
    <row r="20" spans="1:32" ht="12">
      <c r="A20" s="18"/>
      <c r="B20" s="18"/>
      <c r="C20" s="18"/>
      <c r="D20" s="18"/>
      <c r="E20" s="18"/>
      <c r="F20" s="18"/>
      <c r="G20" s="18"/>
      <c r="H20" s="18"/>
      <c r="I20" s="18"/>
      <c r="J20" s="18"/>
      <c r="K20" s="18"/>
      <c r="L20" s="18"/>
      <c r="M20" s="18"/>
      <c r="N20" s="87">
        <v>15</v>
      </c>
      <c r="O20" s="87" t="s">
        <v>2045</v>
      </c>
      <c r="P20" s="87" t="s">
        <v>2046</v>
      </c>
      <c r="Q20" s="87" t="s">
        <v>1247</v>
      </c>
      <c r="R20" s="18"/>
      <c r="S20" s="18"/>
      <c r="T20" s="18"/>
      <c r="U20" s="18"/>
      <c r="V20" s="18"/>
      <c r="W20" s="18"/>
      <c r="X20" s="87">
        <v>15</v>
      </c>
      <c r="Y20" s="769" t="s">
        <v>2045</v>
      </c>
      <c r="Z20" s="87" t="s">
        <v>2046</v>
      </c>
      <c r="AA20" s="87" t="s">
        <v>1247</v>
      </c>
      <c r="AB20" s="18"/>
      <c r="AC20" s="87">
        <v>15</v>
      </c>
      <c r="AD20" s="87" t="s">
        <v>1726</v>
      </c>
      <c r="AE20" s="87" t="s">
        <v>1727</v>
      </c>
      <c r="AF20" s="87" t="s">
        <v>1247</v>
      </c>
    </row>
    <row r="21" spans="1:32" ht="12">
      <c r="A21" s="18"/>
      <c r="B21" s="18"/>
      <c r="C21" s="18"/>
      <c r="D21" s="18"/>
      <c r="E21" s="18"/>
      <c r="F21" s="18"/>
      <c r="G21" s="18"/>
      <c r="H21" s="18"/>
      <c r="I21" s="18"/>
      <c r="J21" s="18"/>
      <c r="K21" s="18"/>
      <c r="L21" s="18"/>
      <c r="M21" s="18"/>
      <c r="N21" s="87">
        <v>16</v>
      </c>
      <c r="O21" s="87" t="s">
        <v>2066</v>
      </c>
      <c r="P21" s="87" t="s">
        <v>2067</v>
      </c>
      <c r="Q21" s="87" t="s">
        <v>1247</v>
      </c>
      <c r="R21" s="18"/>
      <c r="S21" s="18"/>
      <c r="T21" s="18"/>
      <c r="U21" s="18"/>
      <c r="V21" s="18"/>
      <c r="W21" s="18"/>
      <c r="X21" s="87">
        <v>16</v>
      </c>
      <c r="Y21" s="769" t="s">
        <v>2066</v>
      </c>
      <c r="Z21" s="87" t="s">
        <v>2067</v>
      </c>
      <c r="AA21" s="87" t="s">
        <v>1247</v>
      </c>
      <c r="AB21" s="18"/>
      <c r="AC21" s="87">
        <v>16</v>
      </c>
      <c r="AD21" s="87" t="s">
        <v>2403</v>
      </c>
      <c r="AE21" s="87" t="s">
        <v>2404</v>
      </c>
      <c r="AF21" s="87" t="s">
        <v>1247</v>
      </c>
    </row>
    <row r="22" spans="1:32" ht="12">
      <c r="A22" s="18"/>
      <c r="B22" s="18"/>
      <c r="C22" s="18"/>
      <c r="D22" s="18"/>
      <c r="E22" s="18"/>
      <c r="F22" s="18"/>
      <c r="G22" s="18"/>
      <c r="H22" s="18"/>
      <c r="I22" s="18"/>
      <c r="J22" s="18"/>
      <c r="K22" s="18"/>
      <c r="L22" s="18"/>
      <c r="M22" s="18"/>
      <c r="N22" s="87">
        <v>17</v>
      </c>
      <c r="O22" s="87" t="s">
        <v>2087</v>
      </c>
      <c r="P22" s="87" t="s">
        <v>2088</v>
      </c>
      <c r="Q22" s="87" t="s">
        <v>1247</v>
      </c>
      <c r="R22" s="18"/>
      <c r="S22" s="18"/>
      <c r="T22" s="18"/>
      <c r="U22" s="18"/>
      <c r="V22" s="18"/>
      <c r="W22" s="18"/>
      <c r="X22" s="87">
        <v>17</v>
      </c>
      <c r="Y22" s="769" t="s">
        <v>2087</v>
      </c>
      <c r="Z22" s="87" t="s">
        <v>2088</v>
      </c>
      <c r="AA22" s="87" t="s">
        <v>1247</v>
      </c>
      <c r="AB22" s="18"/>
      <c r="AC22" s="87">
        <v>17</v>
      </c>
      <c r="AD22" s="87" t="s">
        <v>1746</v>
      </c>
      <c r="AE22" s="87" t="s">
        <v>1747</v>
      </c>
      <c r="AF22" s="87" t="s">
        <v>1247</v>
      </c>
    </row>
    <row r="23" spans="1:32" ht="12">
      <c r="A23" s="18"/>
      <c r="B23" s="18"/>
      <c r="C23" s="18"/>
      <c r="D23" s="18"/>
      <c r="E23" s="18"/>
      <c r="F23" s="18"/>
      <c r="G23" s="18"/>
      <c r="H23" s="18"/>
      <c r="I23" s="18"/>
      <c r="J23" s="18"/>
      <c r="K23" s="18"/>
      <c r="L23" s="18"/>
      <c r="M23" s="18"/>
      <c r="N23" s="87">
        <v>18</v>
      </c>
      <c r="O23" s="87" t="s">
        <v>2108</v>
      </c>
      <c r="P23" s="87" t="s">
        <v>2109</v>
      </c>
      <c r="Q23" s="87" t="s">
        <v>1247</v>
      </c>
      <c r="R23" s="18"/>
      <c r="S23" s="18"/>
      <c r="T23" s="18"/>
      <c r="U23" s="18"/>
      <c r="V23" s="18"/>
      <c r="W23" s="18"/>
      <c r="X23" s="87">
        <v>18</v>
      </c>
      <c r="Y23" s="769" t="s">
        <v>2108</v>
      </c>
      <c r="Z23" s="87" t="s">
        <v>2109</v>
      </c>
      <c r="AA23" s="87" t="s">
        <v>1247</v>
      </c>
      <c r="AB23" s="18"/>
      <c r="AC23" s="87">
        <v>18</v>
      </c>
      <c r="AD23" s="87" t="s">
        <v>1734</v>
      </c>
      <c r="AE23" s="87" t="s">
        <v>1735</v>
      </c>
      <c r="AF23" s="87" t="s">
        <v>1247</v>
      </c>
    </row>
    <row r="24" spans="1:32" ht="12">
      <c r="A24" s="18"/>
      <c r="B24" s="18"/>
      <c r="C24" s="18"/>
      <c r="D24" s="18"/>
      <c r="E24" s="18"/>
      <c r="F24" s="18"/>
      <c r="G24" s="18"/>
      <c r="H24" s="18"/>
      <c r="I24" s="18"/>
      <c r="J24" s="18"/>
      <c r="K24" s="18"/>
      <c r="L24" s="18"/>
      <c r="M24" s="18"/>
      <c r="N24" s="87">
        <v>19</v>
      </c>
      <c r="O24" s="87" t="s">
        <v>2129</v>
      </c>
      <c r="P24" s="87" t="s">
        <v>2130</v>
      </c>
      <c r="Q24" s="87" t="s">
        <v>1247</v>
      </c>
      <c r="R24" s="18"/>
      <c r="S24" s="18"/>
      <c r="T24" s="18"/>
      <c r="U24" s="18"/>
      <c r="V24" s="18"/>
      <c r="W24" s="18"/>
      <c r="X24" s="87">
        <v>19</v>
      </c>
      <c r="Y24" s="769" t="s">
        <v>2129</v>
      </c>
      <c r="Z24" s="87" t="s">
        <v>2130</v>
      </c>
      <c r="AA24" s="87" t="s">
        <v>1247</v>
      </c>
      <c r="AB24" s="18"/>
      <c r="AC24" s="87">
        <v>19</v>
      </c>
      <c r="AD24" s="87" t="s">
        <v>2372</v>
      </c>
      <c r="AE24" s="87" t="s">
        <v>2373</v>
      </c>
      <c r="AF24" s="87" t="s">
        <v>1247</v>
      </c>
    </row>
    <row r="25" spans="1:32" ht="12">
      <c r="A25" s="18"/>
      <c r="B25" s="18"/>
      <c r="C25" s="18"/>
      <c r="D25" s="18"/>
      <c r="E25" s="18"/>
      <c r="F25" s="18"/>
      <c r="G25" s="18"/>
      <c r="H25" s="18"/>
      <c r="I25" s="18"/>
      <c r="J25" s="18"/>
      <c r="K25" s="18"/>
      <c r="L25" s="18"/>
      <c r="M25" s="18"/>
      <c r="N25" s="87">
        <v>20</v>
      </c>
      <c r="O25" s="87" t="s">
        <v>2150</v>
      </c>
      <c r="P25" s="87" t="s">
        <v>2151</v>
      </c>
      <c r="Q25" s="87" t="s">
        <v>1247</v>
      </c>
      <c r="R25" s="18"/>
      <c r="S25" s="18"/>
      <c r="T25" s="18"/>
      <c r="U25" s="18"/>
      <c r="V25" s="18"/>
      <c r="W25" s="18"/>
      <c r="X25" s="87">
        <v>20</v>
      </c>
      <c r="Y25" s="769" t="s">
        <v>2150</v>
      </c>
      <c r="Z25" s="87" t="s">
        <v>2151</v>
      </c>
      <c r="AA25" s="87" t="s">
        <v>1247</v>
      </c>
      <c r="AB25" s="18"/>
      <c r="AC25" s="87">
        <v>20</v>
      </c>
      <c r="AD25" s="87" t="s">
        <v>2407</v>
      </c>
      <c r="AE25" s="87" t="s">
        <v>2408</v>
      </c>
      <c r="AF25" s="87" t="s">
        <v>1247</v>
      </c>
    </row>
    <row r="26" spans="1:32" ht="12">
      <c r="A26" s="18"/>
      <c r="B26" s="18"/>
      <c r="C26" s="18"/>
      <c r="D26" s="18"/>
      <c r="E26" s="18"/>
      <c r="F26" s="18"/>
      <c r="G26" s="18"/>
      <c r="H26" s="18"/>
      <c r="I26" s="18"/>
      <c r="J26" s="18"/>
      <c r="K26" s="18"/>
      <c r="L26" s="18"/>
      <c r="M26" s="18"/>
      <c r="N26" s="87">
        <v>21</v>
      </c>
      <c r="O26" s="87" t="s">
        <v>2171</v>
      </c>
      <c r="P26" s="87" t="s">
        <v>2172</v>
      </c>
      <c r="Q26" s="87" t="s">
        <v>1247</v>
      </c>
      <c r="R26" s="18"/>
      <c r="S26" s="18"/>
      <c r="T26" s="18"/>
      <c r="U26" s="18"/>
      <c r="V26" s="18"/>
      <c r="W26" s="18"/>
      <c r="X26" s="87">
        <v>21</v>
      </c>
      <c r="Y26" s="769" t="s">
        <v>2171</v>
      </c>
      <c r="Z26" s="87" t="s">
        <v>2172</v>
      </c>
      <c r="AA26" s="87" t="s">
        <v>1247</v>
      </c>
      <c r="AB26" s="18"/>
      <c r="AC26" s="87">
        <v>21</v>
      </c>
      <c r="AD26" s="87" t="s">
        <v>1666</v>
      </c>
      <c r="AE26" s="87" t="s">
        <v>1667</v>
      </c>
      <c r="AF26" s="87" t="s">
        <v>1247</v>
      </c>
    </row>
    <row r="27" spans="1:32" ht="12">
      <c r="A27" s="18"/>
      <c r="B27" s="18"/>
      <c r="C27" s="18"/>
      <c r="D27" s="18"/>
      <c r="E27" s="18"/>
      <c r="F27" s="18"/>
      <c r="G27" s="18"/>
      <c r="H27" s="18"/>
      <c r="I27" s="18"/>
      <c r="J27" s="18"/>
      <c r="K27" s="18"/>
      <c r="L27" s="18"/>
      <c r="M27" s="18"/>
      <c r="N27" s="87">
        <v>22</v>
      </c>
      <c r="O27" s="87" t="s">
        <v>2192</v>
      </c>
      <c r="P27" s="87" t="s">
        <v>2193</v>
      </c>
      <c r="Q27" s="87" t="s">
        <v>1247</v>
      </c>
      <c r="R27" s="18"/>
      <c r="S27" s="18"/>
      <c r="T27" s="18"/>
      <c r="U27" s="18"/>
      <c r="V27" s="18"/>
      <c r="W27" s="18"/>
      <c r="X27" s="87">
        <v>22</v>
      </c>
      <c r="Y27" s="769" t="s">
        <v>2192</v>
      </c>
      <c r="Z27" s="87" t="s">
        <v>2193</v>
      </c>
      <c r="AA27" s="87" t="s">
        <v>1247</v>
      </c>
      <c r="AB27" s="18"/>
      <c r="AC27" s="87">
        <v>22</v>
      </c>
      <c r="AD27" s="87" t="s">
        <v>1702</v>
      </c>
      <c r="AE27" s="87" t="s">
        <v>1703</v>
      </c>
      <c r="AF27" s="87" t="s">
        <v>1247</v>
      </c>
    </row>
    <row r="28" spans="1:32" ht="12">
      <c r="A28" s="18"/>
      <c r="B28" s="18"/>
      <c r="C28" s="18"/>
      <c r="D28" s="18"/>
      <c r="E28" s="18"/>
      <c r="F28" s="18"/>
      <c r="G28" s="18"/>
      <c r="H28" s="18"/>
      <c r="I28" s="18"/>
      <c r="J28" s="18"/>
      <c r="K28" s="18"/>
      <c r="L28" s="18"/>
      <c r="M28" s="18"/>
      <c r="N28" s="87">
        <v>23</v>
      </c>
      <c r="O28" s="87" t="s">
        <v>2213</v>
      </c>
      <c r="P28" s="87" t="s">
        <v>2214</v>
      </c>
      <c r="Q28" s="87" t="s">
        <v>1247</v>
      </c>
      <c r="R28" s="18"/>
      <c r="S28" s="18"/>
      <c r="T28" s="18"/>
      <c r="U28" s="18"/>
      <c r="V28" s="18"/>
      <c r="W28" s="18"/>
      <c r="X28" s="87">
        <v>23</v>
      </c>
      <c r="Y28" s="769" t="s">
        <v>2213</v>
      </c>
      <c r="Z28" s="87" t="s">
        <v>2214</v>
      </c>
      <c r="AA28" s="87" t="s">
        <v>1247</v>
      </c>
      <c r="AB28" s="18"/>
      <c r="AC28" s="87">
        <v>23</v>
      </c>
      <c r="AD28" s="87" t="s">
        <v>1670</v>
      </c>
      <c r="AE28" s="87" t="s">
        <v>1671</v>
      </c>
      <c r="AF28" s="87" t="s">
        <v>1247</v>
      </c>
    </row>
    <row r="29" spans="1:32" ht="12">
      <c r="A29" s="18"/>
      <c r="B29" s="18"/>
      <c r="C29" s="18"/>
      <c r="D29" s="18"/>
      <c r="E29" s="18"/>
      <c r="F29" s="18"/>
      <c r="G29" s="18"/>
      <c r="H29" s="18"/>
      <c r="I29" s="18"/>
      <c r="J29" s="18"/>
      <c r="K29" s="18"/>
      <c r="L29" s="18"/>
      <c r="M29" s="18"/>
      <c r="N29" s="87">
        <v>24</v>
      </c>
      <c r="O29" s="87" t="s">
        <v>2234</v>
      </c>
      <c r="P29" s="87" t="s">
        <v>2235</v>
      </c>
      <c r="Q29" s="87" t="s">
        <v>1247</v>
      </c>
      <c r="R29" s="18"/>
      <c r="S29" s="18"/>
      <c r="T29" s="18"/>
      <c r="U29" s="18"/>
      <c r="V29" s="18"/>
      <c r="W29" s="18"/>
      <c r="X29" s="87">
        <v>24</v>
      </c>
      <c r="Y29" s="769" t="s">
        <v>2234</v>
      </c>
      <c r="Z29" s="87" t="s">
        <v>2235</v>
      </c>
      <c r="AA29" s="87" t="s">
        <v>1247</v>
      </c>
      <c r="AB29" s="18"/>
      <c r="AC29" s="87">
        <v>24</v>
      </c>
      <c r="AD29" s="87" t="s">
        <v>2376</v>
      </c>
      <c r="AE29" s="87" t="s">
        <v>2377</v>
      </c>
      <c r="AF29" s="87" t="s">
        <v>1247</v>
      </c>
    </row>
    <row r="30" spans="1:32" ht="12">
      <c r="A30" s="18"/>
      <c r="B30" s="18"/>
      <c r="C30" s="18"/>
      <c r="D30" s="18"/>
      <c r="E30" s="18"/>
      <c r="F30" s="18"/>
      <c r="G30" s="18"/>
      <c r="H30" s="18"/>
      <c r="I30" s="18"/>
      <c r="J30" s="18"/>
      <c r="K30" s="18"/>
      <c r="L30" s="18"/>
      <c r="M30" s="18"/>
      <c r="N30" s="87">
        <v>25</v>
      </c>
      <c r="O30" s="87" t="s">
        <v>2255</v>
      </c>
      <c r="P30" s="87" t="s">
        <v>2256</v>
      </c>
      <c r="Q30" s="87" t="s">
        <v>1247</v>
      </c>
      <c r="R30" s="18"/>
      <c r="S30" s="18"/>
      <c r="T30" s="18"/>
      <c r="U30" s="18"/>
      <c r="V30" s="18"/>
      <c r="W30" s="18"/>
      <c r="X30" s="87">
        <v>25</v>
      </c>
      <c r="Y30" s="769" t="s">
        <v>2255</v>
      </c>
      <c r="Z30" s="87" t="s">
        <v>2256</v>
      </c>
      <c r="AA30" s="87" t="s">
        <v>1247</v>
      </c>
      <c r="AB30" s="18"/>
      <c r="AC30" s="87">
        <v>25</v>
      </c>
      <c r="AD30" s="87" t="s">
        <v>1738</v>
      </c>
      <c r="AE30" s="87" t="s">
        <v>1739</v>
      </c>
      <c r="AF30" s="87" t="s">
        <v>1247</v>
      </c>
    </row>
    <row r="31" spans="1:32" ht="12">
      <c r="A31" s="18"/>
      <c r="B31" s="18"/>
      <c r="C31" s="18"/>
      <c r="D31" s="18"/>
      <c r="E31" s="18"/>
      <c r="F31" s="18"/>
      <c r="G31" s="18"/>
      <c r="H31" s="18"/>
      <c r="I31" s="18"/>
      <c r="J31" s="18"/>
      <c r="K31" s="18"/>
      <c r="L31" s="18"/>
      <c r="M31" s="18"/>
      <c r="N31" s="87">
        <v>26</v>
      </c>
      <c r="O31" s="87" t="s">
        <v>2276</v>
      </c>
      <c r="P31" s="87" t="s">
        <v>2277</v>
      </c>
      <c r="Q31" s="87" t="s">
        <v>1247</v>
      </c>
      <c r="R31" s="18"/>
      <c r="S31" s="18"/>
      <c r="T31" s="18"/>
      <c r="U31" s="18"/>
      <c r="V31" s="18"/>
      <c r="W31" s="18"/>
      <c r="X31" s="87">
        <v>26</v>
      </c>
      <c r="Y31" s="769" t="s">
        <v>2276</v>
      </c>
      <c r="Z31" s="87" t="s">
        <v>2277</v>
      </c>
      <c r="AA31" s="87" t="s">
        <v>1247</v>
      </c>
      <c r="AB31" s="18"/>
      <c r="AC31" s="87">
        <v>26</v>
      </c>
      <c r="AD31" s="87" t="s">
        <v>2395</v>
      </c>
      <c r="AE31" s="87" t="s">
        <v>2396</v>
      </c>
      <c r="AF31" s="87" t="s">
        <v>1247</v>
      </c>
    </row>
    <row r="32" spans="1:32" ht="12">
      <c r="A32" s="18"/>
      <c r="B32" s="18"/>
      <c r="C32" s="18"/>
      <c r="D32" s="18"/>
      <c r="E32" s="18"/>
      <c r="F32" s="18"/>
      <c r="G32" s="18"/>
      <c r="H32" s="18"/>
      <c r="I32" s="18"/>
      <c r="J32" s="18"/>
      <c r="K32" s="18"/>
      <c r="L32" s="18"/>
      <c r="M32" s="18"/>
      <c r="N32" s="87">
        <v>27</v>
      </c>
      <c r="O32" s="87" t="s">
        <v>2297</v>
      </c>
      <c r="P32" s="87" t="s">
        <v>2298</v>
      </c>
      <c r="Q32" s="87" t="s">
        <v>1247</v>
      </c>
      <c r="R32" s="18"/>
      <c r="S32" s="18"/>
      <c r="T32" s="18"/>
      <c r="U32" s="18"/>
      <c r="V32" s="18"/>
      <c r="W32" s="18"/>
      <c r="X32" s="87">
        <v>27</v>
      </c>
      <c r="Y32" s="769" t="s">
        <v>2297</v>
      </c>
      <c r="Z32" s="87" t="s">
        <v>2298</v>
      </c>
      <c r="AA32" s="87" t="s">
        <v>1247</v>
      </c>
      <c r="AB32" s="18"/>
      <c r="AC32" s="87">
        <v>27</v>
      </c>
      <c r="AD32" s="87" t="s">
        <v>2384</v>
      </c>
      <c r="AE32" s="87" t="s">
        <v>2371</v>
      </c>
      <c r="AF32" s="87" t="s">
        <v>1247</v>
      </c>
    </row>
    <row r="33" spans="1:32" ht="12">
      <c r="A33" s="18"/>
      <c r="B33" s="18"/>
      <c r="C33" s="18"/>
      <c r="D33" s="18"/>
      <c r="E33" s="18"/>
      <c r="F33" s="18"/>
      <c r="G33" s="18"/>
      <c r="H33" s="18"/>
      <c r="I33" s="18"/>
      <c r="J33" s="18"/>
      <c r="K33" s="18"/>
      <c r="L33" s="18"/>
      <c r="M33" s="18"/>
      <c r="N33" s="87">
        <v>28</v>
      </c>
      <c r="O33" s="87" t="s">
        <v>2318</v>
      </c>
      <c r="P33" s="87" t="s">
        <v>2319</v>
      </c>
      <c r="Q33" s="87" t="s">
        <v>1247</v>
      </c>
      <c r="R33" s="18"/>
      <c r="S33" s="18"/>
      <c r="T33" s="18"/>
      <c r="U33" s="18"/>
      <c r="V33" s="18"/>
      <c r="W33" s="18"/>
      <c r="X33" s="87">
        <v>28</v>
      </c>
      <c r="Y33" s="769" t="s">
        <v>2318</v>
      </c>
      <c r="Z33" s="87" t="s">
        <v>2319</v>
      </c>
      <c r="AA33" s="87" t="s">
        <v>1247</v>
      </c>
      <c r="AB33" s="18"/>
      <c r="AC33" s="87">
        <v>28</v>
      </c>
      <c r="AD33" s="87" t="s">
        <v>2391</v>
      </c>
      <c r="AE33" s="87" t="s">
        <v>2392</v>
      </c>
      <c r="AF33" s="87" t="s">
        <v>1247</v>
      </c>
    </row>
    <row r="34" spans="1:32" ht="12">
      <c r="A34" s="18"/>
      <c r="B34" s="18"/>
      <c r="C34" s="18"/>
      <c r="D34" s="18"/>
      <c r="E34" s="18"/>
      <c r="F34" s="18"/>
      <c r="G34" s="18"/>
      <c r="H34" s="18"/>
      <c r="I34" s="18"/>
      <c r="J34" s="18"/>
      <c r="K34" s="18"/>
      <c r="L34" s="18"/>
      <c r="M34" s="18"/>
      <c r="N34" s="87">
        <v>29</v>
      </c>
      <c r="O34" s="87" t="s">
        <v>2339</v>
      </c>
      <c r="P34" s="87" t="s">
        <v>2340</v>
      </c>
      <c r="Q34" s="87" t="s">
        <v>1247</v>
      </c>
      <c r="R34" s="18"/>
      <c r="S34" s="18"/>
      <c r="T34" s="18"/>
      <c r="U34" s="18"/>
      <c r="V34" s="18"/>
      <c r="W34" s="18"/>
      <c r="X34" s="87">
        <v>29</v>
      </c>
      <c r="Y34" s="769" t="s">
        <v>2339</v>
      </c>
      <c r="Z34" s="87" t="s">
        <v>2340</v>
      </c>
      <c r="AA34" s="87" t="s">
        <v>1247</v>
      </c>
      <c r="AB34" s="18"/>
      <c r="AC34" s="87">
        <v>29</v>
      </c>
      <c r="AD34" s="87" t="s">
        <v>1686</v>
      </c>
      <c r="AE34" s="87" t="s">
        <v>1687</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1641</v>
      </c>
      <c r="AE35" s="87" t="s">
        <v>1642</v>
      </c>
      <c r="AF35" s="87" t="s">
        <v>1247</v>
      </c>
    </row>
    <row r="36" spans="1:32" ht="12">
      <c r="A36" s="18"/>
      <c r="B36" s="18"/>
      <c r="C36" s="18"/>
      <c r="D36" s="18"/>
      <c r="E36" s="18"/>
      <c r="F36" s="18"/>
      <c r="G36" s="18"/>
      <c r="H36" s="18"/>
      <c r="I36" s="18"/>
      <c r="J36" s="18"/>
      <c r="K36" s="18"/>
      <c r="L36" s="18"/>
      <c r="M36" s="18"/>
      <c r="N36" s="87">
        <v>31</v>
      </c>
      <c r="O36" s="87" t="s">
        <v>2424</v>
      </c>
      <c r="P36" s="87" t="s">
        <v>2425</v>
      </c>
      <c r="Q36" s="87" t="s">
        <v>1245</v>
      </c>
      <c r="R36" s="18"/>
      <c r="S36" s="18"/>
      <c r="T36" s="18"/>
      <c r="U36" s="18"/>
      <c r="V36" s="18"/>
      <c r="W36" s="18"/>
      <c r="X36" s="87">
        <v>31</v>
      </c>
      <c r="Y36" s="769">
        <v>0</v>
      </c>
      <c r="Z36" s="87">
        <v>0</v>
      </c>
      <c r="AA36" s="87">
        <v>0</v>
      </c>
      <c r="AB36" s="18"/>
      <c r="AC36" s="87">
        <v>31</v>
      </c>
      <c r="AD36" s="87" t="s">
        <v>1718</v>
      </c>
      <c r="AE36" s="87" t="s">
        <v>1719</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2399</v>
      </c>
      <c r="AE37" s="87" t="s">
        <v>2400</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2359</v>
      </c>
      <c r="AE38" s="87" t="s">
        <v>2360</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1678</v>
      </c>
      <c r="AE39" s="87" t="s">
        <v>1679</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2415</v>
      </c>
      <c r="AE40" s="87" t="s">
        <v>2416</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1698</v>
      </c>
      <c r="AE41" s="87" t="s">
        <v>1699</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2380</v>
      </c>
      <c r="AE42" s="87" t="s">
        <v>2381</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2411</v>
      </c>
      <c r="AE43" s="87" t="s">
        <v>2412</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1690</v>
      </c>
      <c r="AE44" s="87" t="s">
        <v>1691</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1682</v>
      </c>
      <c r="AE45" s="87" t="s">
        <v>1683</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1714</v>
      </c>
      <c r="AE46" s="87" t="s">
        <v>1715</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1750</v>
      </c>
      <c r="AE47" s="87" t="s">
        <v>1751</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28</v>
      </c>
      <c r="I4" s="80" t="str">
        <f>HLOOKUP(I3,比較地域マスタ!$E$5:$L$6,2,0)</f>
        <v>兵庫県</v>
      </c>
      <c r="J4" s="80" t="str">
        <f>HLOOKUP(J3,比較地域マスタ!$E$5:$L$6,2,0)</f>
        <v>伊丹市</v>
      </c>
      <c r="K4" s="80" t="str">
        <f>HLOOKUP(K3,比較地域マスタ!$E$5:$L$6,2,0)</f>
        <v>28207</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伊丹市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1300.1047102152124</v>
      </c>
      <c r="BB5" s="34"/>
      <c r="BC5" s="19"/>
      <c r="BD5" s="364">
        <f>AC35</f>
        <v>1511.5403611169636</v>
      </c>
      <c r="BE5" s="34"/>
      <c r="BF5" s="19"/>
      <c r="BG5" s="364">
        <f>AK35</f>
        <v>1135.6639873843242</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1284.3389981899766</v>
      </c>
      <c r="BA6" s="19"/>
      <c r="BB6" s="34"/>
      <c r="BC6" s="364">
        <f>AC36</f>
        <v>1499.655677284763</v>
      </c>
      <c r="BD6" s="19"/>
      <c r="BE6" s="34"/>
      <c r="BF6" s="364">
        <f>AK36</f>
        <v>1127.0338543393136</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9.1708228180258722</v>
      </c>
      <c r="BA7" s="19"/>
      <c r="BB7" s="34"/>
      <c r="BC7" s="364">
        <f>AC37</f>
        <v>7.6218209589794199</v>
      </c>
      <c r="BD7" s="19"/>
      <c r="BE7" s="34"/>
      <c r="BF7" s="364">
        <f t="shared" ref="BF7:BF8" si="0">AK37</f>
        <v>7.0630021149686897</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6.5948892072098699</v>
      </c>
      <c r="BA8" s="19"/>
      <c r="BB8" s="34"/>
      <c r="BC8" s="364">
        <f>AC38</f>
        <v>4.2628628732210272</v>
      </c>
      <c r="BD8" s="19"/>
      <c r="BE8" s="34"/>
      <c r="BF8" s="364">
        <f t="shared" si="0"/>
        <v>1.5671309300420118</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1928.9972942852953</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185.85672620978303</v>
      </c>
      <c r="BA9" s="364">
        <f>AZ9</f>
        <v>185.85672620978303</v>
      </c>
      <c r="BB9" s="34"/>
      <c r="BC9" s="364">
        <f>AC39</f>
        <v>270.18526371602468</v>
      </c>
      <c r="BD9" s="364">
        <f>AC39</f>
        <v>270.18526371602468</v>
      </c>
      <c r="BE9" s="34"/>
      <c r="BF9" s="364">
        <f>AK39</f>
        <v>169.19944573506396</v>
      </c>
      <c r="BG9" s="364">
        <f>AK39</f>
        <v>169.19944573506396</v>
      </c>
      <c r="BH9" s="34"/>
    </row>
    <row r="10" spans="1:62" ht="17.100000000000001" customHeight="1" thickBot="1">
      <c r="B10" s="366"/>
      <c r="C10" s="367"/>
      <c r="D10" s="369"/>
      <c r="E10" s="369"/>
      <c r="F10" s="369"/>
      <c r="G10" s="368"/>
      <c r="H10" s="368"/>
      <c r="I10" s="369"/>
      <c r="J10" s="370"/>
      <c r="K10" s="377"/>
      <c r="L10" s="286" t="s">
        <v>31</v>
      </c>
      <c r="M10" s="286"/>
      <c r="N10" s="622"/>
      <c r="O10" s="1025">
        <f>SUM(O11:O13)</f>
        <v>1300.1047102152124</v>
      </c>
      <c r="P10" s="501">
        <f t="shared" ref="P10:P22" si="1">O10/$O$9</f>
        <v>0.67397954059697573</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209.71051315320807</v>
      </c>
      <c r="BA10" s="364">
        <f>AZ10</f>
        <v>209.71051315320807</v>
      </c>
      <c r="BB10" s="34"/>
      <c r="BC10" s="364">
        <f>AC40</f>
        <v>273.25670802746373</v>
      </c>
      <c r="BD10" s="364">
        <f>AC40</f>
        <v>273.25670802746373</v>
      </c>
      <c r="BE10" s="34"/>
      <c r="BF10" s="364">
        <f>AK40</f>
        <v>161.05700130039793</v>
      </c>
      <c r="BG10" s="364">
        <f>AK40</f>
        <v>161.05700130039793</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1284.3389981899766</v>
      </c>
      <c r="P11" s="502">
        <f t="shared" si="1"/>
        <v>0.66580653171202686</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220.56015083473787</v>
      </c>
      <c r="BB11" s="34"/>
      <c r="BC11" s="364"/>
      <c r="BD11" s="364">
        <f>AC41</f>
        <v>203.82754406195554</v>
      </c>
      <c r="BE11" s="34"/>
      <c r="BF11" s="19"/>
      <c r="BG11" s="364">
        <f>AK41</f>
        <v>170.96135951709297</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9.1708228180258722</v>
      </c>
      <c r="P12" s="502">
        <f t="shared" si="1"/>
        <v>4.7541916441224017E-3</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209.20844661320567</v>
      </c>
      <c r="BA12" s="19"/>
      <c r="BB12" s="34"/>
      <c r="BC12" s="364">
        <f>AC42</f>
        <v>188.22015399627884</v>
      </c>
      <c r="BD12" s="19"/>
      <c r="BE12" s="34"/>
      <c r="BF12" s="364">
        <f>AK42</f>
        <v>158.84950455984631</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6.5948892072098699</v>
      </c>
      <c r="P13" s="502">
        <f t="shared" si="1"/>
        <v>3.4188172408263096E-3</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11.351704221532197</v>
      </c>
      <c r="BA13" s="19"/>
      <c r="BB13" s="34"/>
      <c r="BC13" s="364">
        <f>AC45</f>
        <v>15.607390065676693</v>
      </c>
      <c r="BD13" s="19"/>
      <c r="BE13" s="34"/>
      <c r="BF13" s="364">
        <f>AK45</f>
        <v>12.111854957246655</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185.85672620978303</v>
      </c>
      <c r="P14" s="501">
        <f t="shared" si="1"/>
        <v>9.6348878643007133E-2</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209.71051315320807</v>
      </c>
      <c r="P15" s="501">
        <f t="shared" si="1"/>
        <v>0.10871477828117278</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12.765193872353827</v>
      </c>
      <c r="BA15" s="364">
        <f>AZ15</f>
        <v>12.765193872353827</v>
      </c>
      <c r="BB15" s="34"/>
      <c r="BC15" s="364">
        <f>AC47</f>
        <v>14.701899131041566</v>
      </c>
      <c r="BD15" s="364">
        <f>AC47</f>
        <v>14.701899131041566</v>
      </c>
      <c r="BE15" s="34"/>
      <c r="BF15" s="364">
        <f>AK47</f>
        <v>21.887403328540149</v>
      </c>
      <c r="BG15" s="364">
        <f>AK47</f>
        <v>21.887403328540149</v>
      </c>
      <c r="BH15" s="34"/>
    </row>
    <row r="16" spans="1:62" ht="17.100000000000001" customHeight="1" thickBot="1">
      <c r="B16" s="366"/>
      <c r="C16" s="367"/>
      <c r="D16" s="369"/>
      <c r="E16" s="369"/>
      <c r="F16" s="369"/>
      <c r="G16" s="368"/>
      <c r="H16" s="368"/>
      <c r="I16" s="369"/>
      <c r="J16" s="370"/>
      <c r="K16" s="378"/>
      <c r="L16" s="286" t="s">
        <v>44</v>
      </c>
      <c r="M16" s="387"/>
      <c r="N16" s="388"/>
      <c r="O16" s="1025">
        <f>SUM(O18:O21)</f>
        <v>220.56015083473787</v>
      </c>
      <c r="P16" s="501">
        <f t="shared" si="1"/>
        <v>0.11433927434120984</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209.20844661320567</v>
      </c>
      <c r="P17" s="502">
        <f t="shared" si="1"/>
        <v>0.10845450495601582</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138.26406184185888</v>
      </c>
      <c r="P18" s="502">
        <f t="shared" si="1"/>
        <v>7.1676648926087022E-2</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70.94438477134679</v>
      </c>
      <c r="P19" s="502">
        <f t="shared" si="1"/>
        <v>3.67778560299288E-2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11.351704221532197</v>
      </c>
      <c r="P20" s="502">
        <f t="shared" si="1"/>
        <v>5.8847693851940153E-3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12.765193872353827</v>
      </c>
      <c r="P22" s="679">
        <f t="shared" si="1"/>
        <v>6.617528137634535E-3</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1319.9479272192011</v>
      </c>
      <c r="AZ22" s="364">
        <f t="shared" si="3"/>
        <v>1145.6523180622705</v>
      </c>
      <c r="BA22" s="364">
        <f t="shared" si="3"/>
        <v>1333.9250435806109</v>
      </c>
      <c r="BB22" s="364">
        <f t="shared" si="3"/>
        <v>1412.3842310248917</v>
      </c>
      <c r="BC22" s="364">
        <f t="shared" si="3"/>
        <v>1315.7711643882894</v>
      </c>
      <c r="BD22" s="364">
        <f t="shared" si="3"/>
        <v>1511.5403611169636</v>
      </c>
      <c r="BE22" s="364">
        <f t="shared" si="3"/>
        <v>1471.7794214469484</v>
      </c>
      <c r="BF22" s="364">
        <f t="shared" si="3"/>
        <v>1322.2441799835406</v>
      </c>
      <c r="BG22" s="364">
        <f t="shared" si="3"/>
        <v>1390.7959052385559</v>
      </c>
      <c r="BH22" s="364">
        <f t="shared" si="3"/>
        <v>1349.4109859054138</v>
      </c>
      <c r="BI22" s="364">
        <f t="shared" si="3"/>
        <v>1174.8934741493779</v>
      </c>
      <c r="BJ22" s="364">
        <f t="shared" si="3"/>
        <v>1104.0679788240132</v>
      </c>
      <c r="BK22" s="364">
        <f t="shared" si="3"/>
        <v>1104.3107901626211</v>
      </c>
      <c r="BL22" s="364">
        <f t="shared" si="3"/>
        <v>1135.6639873843242</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210.96433350415543</v>
      </c>
      <c r="AZ23" s="399">
        <f t="shared" ref="AZ23:BL23" si="4">Y39</f>
        <v>188.79901656254953</v>
      </c>
      <c r="BA23" s="399">
        <f t="shared" si="4"/>
        <v>207.34177318553961</v>
      </c>
      <c r="BB23" s="399">
        <f t="shared" si="4"/>
        <v>260.02266392222811</v>
      </c>
      <c r="BC23" s="399">
        <f t="shared" si="4"/>
        <v>276.41120689540702</v>
      </c>
      <c r="BD23" s="399">
        <f t="shared" si="4"/>
        <v>270.18526371602468</v>
      </c>
      <c r="BE23" s="399">
        <f t="shared" si="4"/>
        <v>297.88797020374096</v>
      </c>
      <c r="BF23" s="399">
        <f t="shared" si="4"/>
        <v>276.49236170977241</v>
      </c>
      <c r="BG23" s="399">
        <f t="shared" si="4"/>
        <v>249.63889153412396</v>
      </c>
      <c r="BH23" s="399">
        <f t="shared" si="4"/>
        <v>217.43152914297212</v>
      </c>
      <c r="BI23" s="399">
        <f t="shared" si="4"/>
        <v>181.56105577854206</v>
      </c>
      <c r="BJ23" s="399">
        <f t="shared" si="4"/>
        <v>175.40566215120492</v>
      </c>
      <c r="BK23" s="399">
        <f t="shared" si="4"/>
        <v>180.34525468150568</v>
      </c>
      <c r="BL23" s="399">
        <f t="shared" si="4"/>
        <v>169.19944573506396</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207.72148872110341</v>
      </c>
      <c r="AZ24" s="364">
        <f t="shared" ref="AZ24:BL24" si="5">Y40</f>
        <v>183.63529000324766</v>
      </c>
      <c r="BA24" s="364">
        <f t="shared" si="5"/>
        <v>200.33993698839492</v>
      </c>
      <c r="BB24" s="364">
        <f t="shared" si="5"/>
        <v>244.19881423433677</v>
      </c>
      <c r="BC24" s="364">
        <f t="shared" si="5"/>
        <v>251.14572018121166</v>
      </c>
      <c r="BD24" s="364">
        <f t="shared" si="5"/>
        <v>273.25670802746373</v>
      </c>
      <c r="BE24" s="364">
        <f t="shared" si="5"/>
        <v>246.33161883449822</v>
      </c>
      <c r="BF24" s="364">
        <f t="shared" si="5"/>
        <v>227.23235213729382</v>
      </c>
      <c r="BG24" s="364">
        <f t="shared" si="5"/>
        <v>210.04636410122325</v>
      </c>
      <c r="BH24" s="364">
        <f t="shared" si="5"/>
        <v>206.96791153173271</v>
      </c>
      <c r="BI24" s="364">
        <f t="shared" si="5"/>
        <v>171.48538192691396</v>
      </c>
      <c r="BJ24" s="364">
        <f t="shared" si="5"/>
        <v>180.33151481322761</v>
      </c>
      <c r="BK24" s="364">
        <f t="shared" si="5"/>
        <v>180.63554045166828</v>
      </c>
      <c r="BL24" s="364">
        <f t="shared" si="5"/>
        <v>161.05700130039793</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207.82499955239285</v>
      </c>
      <c r="AZ25" s="364">
        <f t="shared" ref="AZ25:BL25" si="6">Y41</f>
        <v>206.81674170229923</v>
      </c>
      <c r="BA25" s="364">
        <f t="shared" si="6"/>
        <v>207.43398963397746</v>
      </c>
      <c r="BB25" s="364">
        <f t="shared" si="6"/>
        <v>205.80851204802687</v>
      </c>
      <c r="BC25" s="364">
        <f t="shared" si="6"/>
        <v>206.88151016474492</v>
      </c>
      <c r="BD25" s="364">
        <f t="shared" si="6"/>
        <v>203.82754406195554</v>
      </c>
      <c r="BE25" s="364">
        <f t="shared" si="6"/>
        <v>198.48771255835408</v>
      </c>
      <c r="BF25" s="364">
        <f t="shared" si="6"/>
        <v>197.73198098195931</v>
      </c>
      <c r="BG25" s="364">
        <f t="shared" si="6"/>
        <v>195.48188439550702</v>
      </c>
      <c r="BH25" s="364">
        <f t="shared" si="6"/>
        <v>193.30931920782146</v>
      </c>
      <c r="BI25" s="364">
        <f t="shared" si="6"/>
        <v>190.47153817005085</v>
      </c>
      <c r="BJ25" s="364">
        <f t="shared" si="6"/>
        <v>187.24962736704248</v>
      </c>
      <c r="BK25" s="364">
        <f t="shared" si="6"/>
        <v>171.02691703435806</v>
      </c>
      <c r="BL25" s="364">
        <f t="shared" si="6"/>
        <v>170.96135951709297</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14.933936748227032</v>
      </c>
      <c r="AZ26" s="364">
        <f t="shared" si="7"/>
        <v>15.201950424413296</v>
      </c>
      <c r="BA26" s="364">
        <f t="shared" si="7"/>
        <v>9.9649215572334331</v>
      </c>
      <c r="BB26" s="364">
        <f t="shared" si="7"/>
        <v>11.605940570681909</v>
      </c>
      <c r="BC26" s="364">
        <f t="shared" si="7"/>
        <v>13.954516545856295</v>
      </c>
      <c r="BD26" s="364">
        <f t="shared" si="7"/>
        <v>14.701899131041566</v>
      </c>
      <c r="BE26" s="364">
        <f t="shared" si="7"/>
        <v>16.131080650925753</v>
      </c>
      <c r="BF26" s="364">
        <f t="shared" si="7"/>
        <v>15.871221490271612</v>
      </c>
      <c r="BG26" s="364">
        <f t="shared" si="7"/>
        <v>15.551409931680618</v>
      </c>
      <c r="BH26" s="364">
        <f t="shared" si="7"/>
        <v>19.667890164422271</v>
      </c>
      <c r="BI26" s="364">
        <f t="shared" si="7"/>
        <v>19.122906057796449</v>
      </c>
      <c r="BJ26" s="364">
        <f t="shared" si="7"/>
        <v>20.300819756318283</v>
      </c>
      <c r="BK26" s="364">
        <f t="shared" si="7"/>
        <v>23.213904981440479</v>
      </c>
      <c r="BL26" s="364">
        <f t="shared" si="7"/>
        <v>21.887403328540149</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1961.3926857450801</v>
      </c>
      <c r="AZ27" s="364">
        <f t="shared" si="8"/>
        <v>1740.1053167547802</v>
      </c>
      <c r="BA27" s="364">
        <f t="shared" si="8"/>
        <v>1959.0056649457565</v>
      </c>
      <c r="BB27" s="364">
        <f t="shared" si="8"/>
        <v>2134.0201618001656</v>
      </c>
      <c r="BC27" s="364">
        <f t="shared" si="8"/>
        <v>2064.1641181755094</v>
      </c>
      <c r="BD27" s="364">
        <f t="shared" si="8"/>
        <v>2273.511776053449</v>
      </c>
      <c r="BE27" s="364">
        <f t="shared" si="8"/>
        <v>2230.6178036944675</v>
      </c>
      <c r="BF27" s="364">
        <f t="shared" si="8"/>
        <v>2039.572096302838</v>
      </c>
      <c r="BG27" s="364">
        <f t="shared" si="8"/>
        <v>2061.5144552010906</v>
      </c>
      <c r="BH27" s="364">
        <f t="shared" si="8"/>
        <v>1986.7876359523623</v>
      </c>
      <c r="BI27" s="364">
        <f t="shared" si="8"/>
        <v>1737.5343560826811</v>
      </c>
      <c r="BJ27" s="364">
        <f t="shared" si="8"/>
        <v>1667.3556029118065</v>
      </c>
      <c r="BK27" s="364">
        <f t="shared" si="8"/>
        <v>1659.5324073115935</v>
      </c>
      <c r="BL27" s="364">
        <f t="shared" si="8"/>
        <v>1658.7691972654191</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2273.511776053449</v>
      </c>
      <c r="P30" s="500">
        <f>P31+P35+P36+P37+P43</f>
        <v>1.0000000000000002</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1511.5403611169636</v>
      </c>
      <c r="P31" s="501">
        <f t="shared" ref="P31:P43" si="9">O31/$O$30</f>
        <v>0.66484826559412913</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1499.655677284763</v>
      </c>
      <c r="P32" s="502">
        <f t="shared" si="9"/>
        <v>0.65962080912903387</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7.6218209589794199</v>
      </c>
      <c r="P33" s="502">
        <f t="shared" si="9"/>
        <v>3.3524440204176164E-3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4.2628628732210272</v>
      </c>
      <c r="P34" s="502">
        <f t="shared" si="9"/>
        <v>1.8750124446774846E-3</v>
      </c>
      <c r="Q34" s="371"/>
      <c r="R34" s="15"/>
      <c r="S34" s="366"/>
      <c r="T34" s="622" t="s">
        <v>29</v>
      </c>
      <c r="U34" s="375"/>
      <c r="V34" s="375"/>
      <c r="W34" s="375"/>
      <c r="X34" s="1012">
        <f>X35+X39+X40+X41+X47</f>
        <v>1961.3926857450801</v>
      </c>
      <c r="Y34" s="1013">
        <f t="shared" ref="Y34:AK34" si="10">Y35+Y39+Y40+Y41+Y47</f>
        <v>1740.1053167547802</v>
      </c>
      <c r="Z34" s="1013">
        <f t="shared" si="10"/>
        <v>1959.0056649457565</v>
      </c>
      <c r="AA34" s="1013">
        <f t="shared" si="10"/>
        <v>2134.0201618001656</v>
      </c>
      <c r="AB34" s="1013">
        <f t="shared" si="10"/>
        <v>2064.1641181755094</v>
      </c>
      <c r="AC34" s="1013">
        <f t="shared" si="10"/>
        <v>2273.511776053449</v>
      </c>
      <c r="AD34" s="1013">
        <f t="shared" si="10"/>
        <v>2230.6178036944675</v>
      </c>
      <c r="AE34" s="1013">
        <f t="shared" si="10"/>
        <v>2039.572096302838</v>
      </c>
      <c r="AF34" s="1013">
        <f t="shared" si="10"/>
        <v>2061.5144552010906</v>
      </c>
      <c r="AG34" s="1013">
        <f t="shared" si="10"/>
        <v>1986.7876359523623</v>
      </c>
      <c r="AH34" s="1013">
        <f t="shared" si="10"/>
        <v>1737.5343560826811</v>
      </c>
      <c r="AI34" s="1013">
        <f t="shared" si="10"/>
        <v>1667.3556029118065</v>
      </c>
      <c r="AJ34" s="1013">
        <f t="shared" si="10"/>
        <v>1659.5324073115935</v>
      </c>
      <c r="AK34" s="1014">
        <f t="shared" si="10"/>
        <v>1658.7691972654191</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270.18526371602468</v>
      </c>
      <c r="P35" s="501">
        <f t="shared" si="9"/>
        <v>0.11884049449923446</v>
      </c>
      <c r="Q35" s="371"/>
      <c r="R35" s="15"/>
      <c r="S35" s="366"/>
      <c r="T35" s="377"/>
      <c r="U35" s="286" t="s">
        <v>31</v>
      </c>
      <c r="V35" s="387"/>
      <c r="W35" s="387"/>
      <c r="X35" s="1015">
        <f>SUM(X36:X38)</f>
        <v>1319.9479272192011</v>
      </c>
      <c r="Y35" s="1016">
        <f t="shared" ref="Y35:AK35" si="11">SUM(Y36:Y38)</f>
        <v>1145.6523180622705</v>
      </c>
      <c r="Z35" s="1016">
        <f t="shared" si="11"/>
        <v>1333.9250435806109</v>
      </c>
      <c r="AA35" s="1016">
        <f t="shared" si="11"/>
        <v>1412.3842310248917</v>
      </c>
      <c r="AB35" s="1016">
        <f t="shared" si="11"/>
        <v>1315.7711643882894</v>
      </c>
      <c r="AC35" s="1016">
        <f t="shared" si="11"/>
        <v>1511.5403611169636</v>
      </c>
      <c r="AD35" s="1016">
        <f t="shared" si="11"/>
        <v>1471.7794214469484</v>
      </c>
      <c r="AE35" s="1016">
        <f t="shared" si="11"/>
        <v>1322.2441799835406</v>
      </c>
      <c r="AF35" s="1016">
        <f t="shared" si="11"/>
        <v>1390.7959052385559</v>
      </c>
      <c r="AG35" s="1016">
        <f t="shared" si="11"/>
        <v>1349.4109859054138</v>
      </c>
      <c r="AH35" s="1016">
        <f t="shared" si="11"/>
        <v>1174.8934741493779</v>
      </c>
      <c r="AI35" s="1016">
        <f t="shared" si="11"/>
        <v>1104.0679788240132</v>
      </c>
      <c r="AJ35" s="1016">
        <f t="shared" si="11"/>
        <v>1104.3107901626211</v>
      </c>
      <c r="AK35" s="1017">
        <f t="shared" si="11"/>
        <v>1135.6639873843242</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273.25670802746373</v>
      </c>
      <c r="P36" s="501">
        <f t="shared" si="9"/>
        <v>0.12019146366675323</v>
      </c>
      <c r="Q36" s="371"/>
      <c r="R36" s="15"/>
      <c r="S36" s="401" t="s">
        <v>98</v>
      </c>
      <c r="T36" s="378"/>
      <c r="U36" s="389"/>
      <c r="V36" s="379" t="s">
        <v>98</v>
      </c>
      <c r="W36" s="402"/>
      <c r="X36" s="1018">
        <f>VLOOKUP(年度マスタ!$K$4&amp;"_"&amp;X$33,データシート1!$A:$BS,MATCH("aa_"&amp;$S36,データシート1!$A$1:$BS$1,0),0)</f>
        <v>1305.8640659828513</v>
      </c>
      <c r="Y36" s="1019">
        <f>VLOOKUP(年度マスタ!$K$4&amp;"_"&amp;Y$33,データシート1!$A:$BS,MATCH("aa_"&amp;$S36,データシート1!$A$1:$BS$1,0),0)</f>
        <v>1133.1065278684976</v>
      </c>
      <c r="Z36" s="1019">
        <f>VLOOKUP(年度マスタ!$K$4&amp;"_"&amp;Z$33,データシート1!$A:$BS,MATCH("aa_"&amp;$S36,データシート1!$A$1:$BS$1,0),0)</f>
        <v>1319.2380142217069</v>
      </c>
      <c r="AA36" s="1019">
        <f>VLOOKUP(年度マスタ!$K$4&amp;"_"&amp;AA$33,データシート1!$A:$BS,MATCH("aa_"&amp;$S36,データシート1!$A$1:$BS$1,0),0)</f>
        <v>1398.5822937588516</v>
      </c>
      <c r="AB36" s="1019">
        <f>VLOOKUP(年度マスタ!$K$4&amp;"_"&amp;AB$33,データシート1!$A:$BS,MATCH("aa_"&amp;$S36,データシート1!$A$1:$BS$1,0),0)</f>
        <v>1302.5962628809034</v>
      </c>
      <c r="AC36" s="1019">
        <f>VLOOKUP(年度マスタ!$K$4&amp;"_"&amp;AC$33,データシート1!$A:$BS,MATCH("aa_"&amp;$S36,データシート1!$A$1:$BS$1,0),0)</f>
        <v>1499.655677284763</v>
      </c>
      <c r="AD36" s="1019">
        <f>VLOOKUP(年度マスタ!$K$4&amp;"_"&amp;AD$33,データシート1!$A:$BS,MATCH("aa_"&amp;$S36,データシート1!$A$1:$BS$1,0),0)</f>
        <v>1460.8500874697652</v>
      </c>
      <c r="AE36" s="1019">
        <f>VLOOKUP(年度マスタ!$K$4&amp;"_"&amp;AE$33,データシート1!$A:$BS,MATCH("aa_"&amp;$S36,データシート1!$A$1:$BS$1,0),0)</f>
        <v>1311.0317765997454</v>
      </c>
      <c r="AF36" s="1019">
        <f>VLOOKUP(年度マスタ!$K$4&amp;"_"&amp;AF$33,データシート1!$A:$BS,MATCH("aa_"&amp;$S36,データシート1!$A$1:$BS$1,0),0)</f>
        <v>1379.9947713132788</v>
      </c>
      <c r="AG36" s="1019">
        <f>VLOOKUP(年度マスタ!$K$4&amp;"_"&amp;AG$33,データシート1!$A:$BS,MATCH("aa_"&amp;$S36,データシート1!$A$1:$BS$1,0),0)</f>
        <v>1339.4673964546018</v>
      </c>
      <c r="AH36" s="1019">
        <f>VLOOKUP(年度マスタ!$K$4&amp;"_"&amp;AH$33,データシート1!$A:$BS,MATCH("aa_"&amp;$S36,データシート1!$A$1:$BS$1,0),0)</f>
        <v>1166.1300395191879</v>
      </c>
      <c r="AI36" s="1019">
        <f>VLOOKUP(年度マスタ!$K$4&amp;"_"&amp;AI$33,データシート1!$A:$BS,MATCH("aa_"&amp;$S36,データシート1!$A$1:$BS$1,0),0)</f>
        <v>1095.6811835555422</v>
      </c>
      <c r="AJ36" s="1019">
        <f>VLOOKUP(年度マスタ!$K$4&amp;"_"&amp;AJ$33,データシート1!$A:$BS,MATCH("aa_"&amp;$S36,データシート1!$A$1:$BS$1,0),0)</f>
        <v>1095.8963273647059</v>
      </c>
      <c r="AK36" s="1020">
        <f>VLOOKUP(年度マスタ!$K$4&amp;"_"&amp;AK$33,データシート1!$A:$BS,MATCH("aa_"&amp;$S36,データシート1!$A$1:$BS$1,0),0)</f>
        <v>1127.0338543393136</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203.82754406195554</v>
      </c>
      <c r="P37" s="501">
        <f t="shared" si="9"/>
        <v>8.9653172773873357E-2</v>
      </c>
      <c r="Q37" s="371"/>
      <c r="R37" s="15"/>
      <c r="S37" s="401" t="s">
        <v>100</v>
      </c>
      <c r="T37" s="378"/>
      <c r="U37" s="389"/>
      <c r="V37" s="379" t="s">
        <v>107</v>
      </c>
      <c r="W37" s="402"/>
      <c r="X37" s="1018">
        <f>VLOOKUP(年度マスタ!$K$4&amp;"_"&amp;X$33,データシート1!$A:$BS,MATCH("aa_"&amp;$S37,データシート1!$A$1:$BS$1,0),0)</f>
        <v>8.4877051272100825</v>
      </c>
      <c r="Y37" s="1019">
        <f>VLOOKUP(年度マスタ!$K$4&amp;"_"&amp;Y$33,データシート1!$A:$BS,MATCH("aa_"&amp;$S37,データシート1!$A$1:$BS$1,0),0)</f>
        <v>6.4022809540840315</v>
      </c>
      <c r="Z37" s="1019">
        <f>VLOOKUP(年度マスタ!$K$4&amp;"_"&amp;Z$33,データシート1!$A:$BS,MATCH("aa_"&amp;$S37,データシート1!$A$1:$BS$1,0),0)</f>
        <v>8.9726188594651237</v>
      </c>
      <c r="AA37" s="1019">
        <f>VLOOKUP(年度マスタ!$K$4&amp;"_"&amp;AA$33,データシート1!$A:$BS,MATCH("aa_"&amp;$S37,データシート1!$A$1:$BS$1,0),0)</f>
        <v>9.4502114189881574</v>
      </c>
      <c r="AB37" s="1019">
        <f>VLOOKUP(年度マスタ!$K$4&amp;"_"&amp;AB$33,データシート1!$A:$BS,MATCH("aa_"&amp;$S37,データシート1!$A$1:$BS$1,0),0)</f>
        <v>8.9069518993371304</v>
      </c>
      <c r="AC37" s="1019">
        <f>VLOOKUP(年度マスタ!$K$4&amp;"_"&amp;AC$33,データシート1!$A:$BS,MATCH("aa_"&amp;$S37,データシート1!$A$1:$BS$1,0),0)</f>
        <v>7.6218209589794199</v>
      </c>
      <c r="AD37" s="1019">
        <f>VLOOKUP(年度マスタ!$K$4&amp;"_"&amp;AD$33,データシート1!$A:$BS,MATCH("aa_"&amp;$S37,データシート1!$A$1:$BS$1,0),0)</f>
        <v>7.6116808373075138</v>
      </c>
      <c r="AE37" s="1019">
        <f>VLOOKUP(年度マスタ!$K$4&amp;"_"&amp;AE$33,データシート1!$A:$BS,MATCH("aa_"&amp;$S37,データシート1!$A$1:$BS$1,0),0)</f>
        <v>7.327964390399619</v>
      </c>
      <c r="AF37" s="1019">
        <f>VLOOKUP(年度マスタ!$K$4&amp;"_"&amp;AF$33,データシート1!$A:$BS,MATCH("aa_"&amp;$S37,データシート1!$A$1:$BS$1,0),0)</f>
        <v>6.9687760258447655</v>
      </c>
      <c r="AG37" s="1019">
        <f>VLOOKUP(年度マスタ!$K$4&amp;"_"&amp;AG$33,データシート1!$A:$BS,MATCH("aa_"&amp;$S37,データシート1!$A$1:$BS$1,0),0)</f>
        <v>6.8627132106164517</v>
      </c>
      <c r="AH37" s="1019">
        <f>VLOOKUP(年度マスタ!$K$4&amp;"_"&amp;AH$33,データシート1!$A:$BS,MATCH("aa_"&amp;$S37,データシート1!$A$1:$BS$1,0),0)</f>
        <v>5.9826017426778551</v>
      </c>
      <c r="AI37" s="1019">
        <f>VLOOKUP(年度マスタ!$K$4&amp;"_"&amp;AI$33,データシート1!$A:$BS,MATCH("aa_"&amp;$S37,データシート1!$A$1:$BS$1,0),0)</f>
        <v>5.5814735744726347</v>
      </c>
      <c r="AJ37" s="1019">
        <f>VLOOKUP(年度マスタ!$K$4&amp;"_"&amp;AJ$33,データシート1!$A:$BS,MATCH("aa_"&amp;$S37,データシート1!$A$1:$BS$1,0),0)</f>
        <v>6.91590343120727</v>
      </c>
      <c r="AK37" s="1020">
        <f>VLOOKUP(年度マスタ!$K$4&amp;"_"&amp;AK$33,データシート1!$A:$BS,MATCH("aa_"&amp;$S37,データシート1!$A$1:$BS$1,0),0)</f>
        <v>7.0630021149686897</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188.22015399627884</v>
      </c>
      <c r="P38" s="502">
        <f t="shared" si="9"/>
        <v>8.2788290774990864E-2</v>
      </c>
      <c r="Q38" s="371"/>
      <c r="R38" s="15"/>
      <c r="S38" s="401" t="s">
        <v>101</v>
      </c>
      <c r="T38" s="378"/>
      <c r="U38" s="391"/>
      <c r="V38" s="404" t="s">
        <v>110</v>
      </c>
      <c r="W38" s="404"/>
      <c r="X38" s="1018">
        <f>VLOOKUP(年度マスタ!$K$4&amp;"_"&amp;X$33,データシート1!$A:$BS,MATCH("aa_"&amp;$S38,データシート1!$A$1:$BS$1,0),0)</f>
        <v>5.596156109139593</v>
      </c>
      <c r="Y38" s="1019">
        <f>VLOOKUP(年度マスタ!$K$4&amp;"_"&amp;Y$33,データシート1!$A:$BS,MATCH("aa_"&amp;$S38,データシート1!$A$1:$BS$1,0),0)</f>
        <v>6.1435092396888606</v>
      </c>
      <c r="Z38" s="1019">
        <f>VLOOKUP(年度マスタ!$K$4&amp;"_"&amp;Z$33,データシート1!$A:$BS,MATCH("aa_"&amp;$S38,データシート1!$A$1:$BS$1,0),0)</f>
        <v>5.7144104994388103</v>
      </c>
      <c r="AA38" s="1019">
        <f>VLOOKUP(年度マスタ!$K$4&amp;"_"&amp;AA$33,データシート1!$A:$BS,MATCH("aa_"&amp;$S38,データシート1!$A$1:$BS$1,0),0)</f>
        <v>4.3517258470518705</v>
      </c>
      <c r="AB38" s="1019">
        <f>VLOOKUP(年度マスタ!$K$4&amp;"_"&amp;AB$33,データシート1!$A:$BS,MATCH("aa_"&amp;$S38,データシート1!$A$1:$BS$1,0),0)</f>
        <v>4.2679496080489683</v>
      </c>
      <c r="AC38" s="1019">
        <f>VLOOKUP(年度マスタ!$K$4&amp;"_"&amp;AC$33,データシート1!$A:$BS,MATCH("aa_"&amp;$S38,データシート1!$A$1:$BS$1,0),0)</f>
        <v>4.2628628732210272</v>
      </c>
      <c r="AD38" s="1019">
        <f>VLOOKUP(年度マスタ!$K$4&amp;"_"&amp;AD$33,データシート1!$A:$BS,MATCH("aa_"&amp;$S38,データシート1!$A$1:$BS$1,0),0)</f>
        <v>3.3176531398758051</v>
      </c>
      <c r="AE38" s="1019">
        <f>VLOOKUP(年度マスタ!$K$4&amp;"_"&amp;AE$33,データシート1!$A:$BS,MATCH("aa_"&amp;$S38,データシート1!$A$1:$BS$1,0),0)</f>
        <v>3.8844389933956651</v>
      </c>
      <c r="AF38" s="1019">
        <f>VLOOKUP(年度マスタ!$K$4&amp;"_"&amp;AF$33,データシート1!$A:$BS,MATCH("aa_"&amp;$S38,データシート1!$A$1:$BS$1,0),0)</f>
        <v>3.832357899432175</v>
      </c>
      <c r="AG38" s="1019">
        <f>VLOOKUP(年度マスタ!$K$4&amp;"_"&amp;AG$33,データシート1!$A:$BS,MATCH("aa_"&amp;$S38,データシート1!$A$1:$BS$1,0),0)</f>
        <v>3.0808762401955896</v>
      </c>
      <c r="AH38" s="1019">
        <f>VLOOKUP(年度マスタ!$K$4&amp;"_"&amp;AH$33,データシート1!$A:$BS,MATCH("aa_"&amp;$S38,データシート1!$A$1:$BS$1,0),0)</f>
        <v>2.7808328875120663</v>
      </c>
      <c r="AI38" s="1019">
        <f>VLOOKUP(年度マスタ!$K$4&amp;"_"&amp;AI$33,データシート1!$A:$BS,MATCH("aa_"&amp;$S38,データシート1!$A$1:$BS$1,0),0)</f>
        <v>2.80532169399814</v>
      </c>
      <c r="AJ38" s="1019">
        <f>VLOOKUP(年度マスタ!$K$4&amp;"_"&amp;AJ$33,データシート1!$A:$BS,MATCH("aa_"&amp;$S38,データシート1!$A$1:$BS$1,0),0)</f>
        <v>1.4985593667078281</v>
      </c>
      <c r="AK38" s="1020">
        <f>VLOOKUP(年度マスタ!$K$4&amp;"_"&amp;AK$33,データシート1!$A:$BS,MATCH("aa_"&amp;$S38,データシート1!$A$1:$BS$1,0),0)</f>
        <v>1.5671309300420118</v>
      </c>
      <c r="AL38" s="373"/>
      <c r="AW38" s="19" t="str">
        <f>年度マスタ!H4</f>
        <v>28</v>
      </c>
      <c r="AX38" s="19" t="s">
        <v>111</v>
      </c>
      <c r="AY38" s="19">
        <f>VLOOKUP($AW38&amp;"_"&amp;$AY$34,データシート1!$A:$BS,MATCH($AY$31&amp;"_"&amp;AY$36,データシート1!$A$1:$BS$1,0),0)</f>
        <v>26697.618045020034</v>
      </c>
      <c r="AZ38" s="19">
        <f>VLOOKUP($AW38&amp;"_"&amp;$AY$34,データシート1!$A:$BS,MATCH($AY$31&amp;"_"&amp;AZ$36,データシート1!$A$1:$BS$1,0),0)</f>
        <v>212.87018015476383</v>
      </c>
      <c r="BA38" s="19">
        <f>VLOOKUP($AW38&amp;"_"&amp;$AY$34,データシート1!$A:$BS,MATCH($AY$31&amp;"_"&amp;BA$36,データシート1!$A$1:$BS$1,0),0)</f>
        <v>363.86221614465239</v>
      </c>
      <c r="BB38" s="19">
        <f>VLOOKUP($AW38&amp;"_"&amp;$AY$34,データシート1!$A:$BS,MATCH($AY$31&amp;"_"&amp;BB$36,データシート1!$A$1:$BS$1,0),0)</f>
        <v>5379.067555469278</v>
      </c>
      <c r="BC38" s="19">
        <f>VLOOKUP($AW38&amp;"_"&amp;$AY$34,データシート1!$A:$BS,MATCH($AY$31&amp;"_"&amp;BC$36,データシート1!$A$1:$BS$1,0),0)</f>
        <v>4493.7136979739107</v>
      </c>
      <c r="BD38" s="19">
        <f>VLOOKUP($AW38&amp;"_"&amp;$AY$34,データシート1!$A:$BS,MATCH($AY$31&amp;"_"&amp;BD$36,データシート1!$A$1:$BS$1,0),0)</f>
        <v>3262.1885220310496</v>
      </c>
      <c r="BE38" s="19">
        <f>VLOOKUP($AW38&amp;"_"&amp;$AY$34,データシート1!$A:$BS,MATCH($AY$31&amp;"_"&amp;BE$36,データシート1!$A$1:$BS$1,0),0)</f>
        <v>2519.6552995441129</v>
      </c>
      <c r="BF38" s="19">
        <f>VLOOKUP($AW38&amp;"_"&amp;$AY$34,データシート1!$A:$BS,MATCH($AY$31&amp;"_"&amp;BF$36,データシート1!$A$1:$BS$1,0),0)</f>
        <v>327.50932454560967</v>
      </c>
      <c r="BG38" s="19">
        <f>VLOOKUP($AW38&amp;"_"&amp;$AY$34,データシート1!$A:$BS,MATCH($AY$31&amp;"_"&amp;BG$36,データシート1!$A$1:$BS$1,0),0)</f>
        <v>465.69741295098186</v>
      </c>
      <c r="BH38" s="19">
        <f>VLOOKUP($AW38&amp;"_"&amp;$AY$34,データシート1!$A:$BS,MATCH($AY$31&amp;"_"&amp;BH$36,データシート1!$A$1:$BS$1,0),0)</f>
        <v>843.02830283372907</v>
      </c>
    </row>
    <row r="39" spans="2:64" ht="17.100000000000001" customHeight="1" thickBot="1">
      <c r="B39" s="366"/>
      <c r="C39" s="367"/>
      <c r="D39" s="369"/>
      <c r="E39" s="993"/>
      <c r="F39" s="369"/>
      <c r="G39" s="368"/>
      <c r="H39" s="368"/>
      <c r="I39" s="369"/>
      <c r="J39" s="370"/>
      <c r="K39" s="378"/>
      <c r="L39" s="389"/>
      <c r="M39" s="389"/>
      <c r="N39" s="390" t="s">
        <v>1298</v>
      </c>
      <c r="O39" s="1026">
        <f>AC43</f>
        <v>121.84675664522133</v>
      </c>
      <c r="P39" s="502">
        <f t="shared" si="9"/>
        <v>5.3594073243259412E-2</v>
      </c>
      <c r="Q39" s="371"/>
      <c r="R39" s="15"/>
      <c r="S39" s="401" t="s">
        <v>102</v>
      </c>
      <c r="T39" s="378"/>
      <c r="U39" s="386" t="s">
        <v>112</v>
      </c>
      <c r="V39" s="387"/>
      <c r="W39" s="387"/>
      <c r="X39" s="1015">
        <f>VLOOKUP(年度マスタ!$K$4&amp;"_"&amp;X$33,データシート1!$A:$BS,MATCH("aa_"&amp;$S39,データシート1!$A$1:$BS$1,0),0)</f>
        <v>210.96433350415543</v>
      </c>
      <c r="Y39" s="1016">
        <f>VLOOKUP(年度マスタ!$K$4&amp;"_"&amp;Y$33,データシート1!$A:$BS,MATCH("aa_"&amp;$S39,データシート1!$A$1:$BS$1,0),0)</f>
        <v>188.79901656254953</v>
      </c>
      <c r="Z39" s="1016">
        <f>VLOOKUP(年度マスタ!$K$4&amp;"_"&amp;Z$33,データシート1!$A:$BS,MATCH("aa_"&amp;$S39,データシート1!$A$1:$BS$1,0),0)</f>
        <v>207.34177318553961</v>
      </c>
      <c r="AA39" s="1016">
        <f>VLOOKUP(年度マスタ!$K$4&amp;"_"&amp;AA$33,データシート1!$A:$BS,MATCH("aa_"&amp;$S39,データシート1!$A$1:$BS$1,0),0)</f>
        <v>260.02266392222811</v>
      </c>
      <c r="AB39" s="1016">
        <f>VLOOKUP(年度マスタ!$K$4&amp;"_"&amp;AB$33,データシート1!$A:$BS,MATCH("aa_"&amp;$S39,データシート1!$A$1:$BS$1,0),0)</f>
        <v>276.41120689540702</v>
      </c>
      <c r="AC39" s="1016">
        <f>VLOOKUP(年度マスタ!$K$4&amp;"_"&amp;AC$33,データシート1!$A:$BS,MATCH("aa_"&amp;$S39,データシート1!$A$1:$BS$1,0),0)</f>
        <v>270.18526371602468</v>
      </c>
      <c r="AD39" s="1016">
        <f>VLOOKUP(年度マスタ!$K$4&amp;"_"&amp;AD$33,データシート1!$A:$BS,MATCH("aa_"&amp;$S39,データシート1!$A$1:$BS$1,0),0)</f>
        <v>297.88797020374096</v>
      </c>
      <c r="AE39" s="1016">
        <f>VLOOKUP(年度マスタ!$K$4&amp;"_"&amp;AE$33,データシート1!$A:$BS,MATCH("aa_"&amp;$S39,データシート1!$A$1:$BS$1,0),0)</f>
        <v>276.49236170977241</v>
      </c>
      <c r="AF39" s="1016">
        <f>VLOOKUP(年度マスタ!$K$4&amp;"_"&amp;AF$33,データシート1!$A:$BS,MATCH("aa_"&amp;$S39,データシート1!$A$1:$BS$1,0),0)</f>
        <v>249.63889153412396</v>
      </c>
      <c r="AG39" s="1016">
        <f>VLOOKUP(年度マスタ!$K$4&amp;"_"&amp;AG$33,データシート1!$A:$BS,MATCH("aa_"&amp;$S39,データシート1!$A$1:$BS$1,0),0)</f>
        <v>217.43152914297212</v>
      </c>
      <c r="AH39" s="1016">
        <f>VLOOKUP(年度マスタ!$K$4&amp;"_"&amp;AH$33,データシート1!$A:$BS,MATCH("aa_"&amp;$S39,データシート1!$A$1:$BS$1,0),0)</f>
        <v>181.56105577854206</v>
      </c>
      <c r="AI39" s="1016">
        <f>VLOOKUP(年度マスタ!$K$4&amp;"_"&amp;AI$33,データシート1!$A:$BS,MATCH("aa_"&amp;$S39,データシート1!$A$1:$BS$1,0),0)</f>
        <v>175.40566215120492</v>
      </c>
      <c r="AJ39" s="1016">
        <f>VLOOKUP(年度マスタ!$K$4&amp;"_"&amp;AJ$33,データシート1!$A:$BS,MATCH("aa_"&amp;$S39,データシート1!$A$1:$BS$1,0),0)</f>
        <v>180.34525468150568</v>
      </c>
      <c r="AK39" s="1017">
        <f>VLOOKUP(年度マスタ!$K$4&amp;"_"&amp;AK$33,データシート1!$A:$BS,MATCH("aa_"&amp;$S39,データシート1!$A$1:$BS$1,0),0)</f>
        <v>169.19944573506396</v>
      </c>
      <c r="AL39" s="373"/>
      <c r="AW39" s="19" t="str">
        <f>年度マスタ!K4</f>
        <v>28207</v>
      </c>
      <c r="AX39" s="19" t="s">
        <v>113</v>
      </c>
      <c r="AY39" s="19">
        <f>VLOOKUP($AW39&amp;"_"&amp;$AY$34,データシート1!$A:$BS,MATCH($AY$31&amp;"_"&amp;AY$36,データシート1!$A$1:$BS$1,0),0)</f>
        <v>1127.0338543393136</v>
      </c>
      <c r="AZ39" s="19">
        <f>VLOOKUP($AW39&amp;"_"&amp;$AY$34,データシート1!$A:$BS,MATCH($AY$31&amp;"_"&amp;AZ$36,データシート1!$A$1:$BS$1,0),0)</f>
        <v>7.0630021149686897</v>
      </c>
      <c r="BA39" s="19">
        <f>VLOOKUP($AW39&amp;"_"&amp;$AY$34,データシート1!$A:$BS,MATCH($AY$31&amp;"_"&amp;BA$36,データシート1!$A$1:$BS$1,0),0)</f>
        <v>1.5671309300420118</v>
      </c>
      <c r="BB39" s="19">
        <f>VLOOKUP($AW39&amp;"_"&amp;$AY$34,データシート1!$A:$BS,MATCH($AY$31&amp;"_"&amp;BB$36,データシート1!$A$1:$BS$1,0),0)</f>
        <v>169.19944573506396</v>
      </c>
      <c r="BC39" s="19">
        <f>VLOOKUP($AW39&amp;"_"&amp;$AY$34,データシート1!$A:$BS,MATCH($AY$31&amp;"_"&amp;BC$36,データシート1!$A$1:$BS$1,0),0)</f>
        <v>161.05700130039793</v>
      </c>
      <c r="BD39" s="19">
        <f>VLOOKUP($AW39&amp;"_"&amp;$AY$34,データシート1!$A:$BS,MATCH($AY$31&amp;"_"&amp;BD$36,データシート1!$A$1:$BS$1,0),0)</f>
        <v>92.770050746379724</v>
      </c>
      <c r="BE39" s="19">
        <f>VLOOKUP($AW39&amp;"_"&amp;$AY$34,データシート1!$A:$BS,MATCH($AY$31&amp;"_"&amp;BE$36,データシート1!$A$1:$BS$1,0),0)</f>
        <v>66.079453813466586</v>
      </c>
      <c r="BF39" s="19">
        <f>VLOOKUP($AW39&amp;"_"&amp;$AY$34,データシート1!$A:$BS,MATCH($AY$31&amp;"_"&amp;BF$36,データシート1!$A$1:$BS$1,0),0)</f>
        <v>12.111854957246655</v>
      </c>
      <c r="BG39" s="19">
        <f>VLOOKUP($AW39&amp;"_"&amp;$AY$34,データシート1!$A:$BS,MATCH($AY$31&amp;"_"&amp;BG$36,データシート1!$A$1:$BS$1,0),0)</f>
        <v>0</v>
      </c>
      <c r="BH39" s="19">
        <f>VLOOKUP($AW39&amp;"_"&amp;$AY$34,データシート1!$A:$BS,MATCH($AY$31&amp;"_"&amp;BH$36,データシート1!$A$1:$BS$1,0),0)</f>
        <v>21.887403328540149</v>
      </c>
    </row>
    <row r="40" spans="2:64" ht="17.100000000000001" customHeight="1" thickBot="1">
      <c r="B40" s="366"/>
      <c r="C40" s="367"/>
      <c r="D40" s="369"/>
      <c r="E40" s="369"/>
      <c r="F40" s="369"/>
      <c r="G40" s="368"/>
      <c r="H40" s="368"/>
      <c r="I40" s="369"/>
      <c r="J40" s="370"/>
      <c r="K40" s="378"/>
      <c r="L40" s="389"/>
      <c r="M40" s="391"/>
      <c r="N40" s="382" t="s">
        <v>47</v>
      </c>
      <c r="O40" s="1026">
        <f>AC44</f>
        <v>66.37339735105752</v>
      </c>
      <c r="P40" s="502">
        <f t="shared" si="9"/>
        <v>2.9194217531731455E-2</v>
      </c>
      <c r="Q40" s="371"/>
      <c r="R40" s="15"/>
      <c r="S40" s="401" t="s">
        <v>78</v>
      </c>
      <c r="T40" s="378"/>
      <c r="U40" s="386" t="s">
        <v>78</v>
      </c>
      <c r="V40" s="387"/>
      <c r="W40" s="387"/>
      <c r="X40" s="1015">
        <f>VLOOKUP(年度マスタ!$K$4&amp;"_"&amp;X$33,データシート1!$A:$BS,MATCH("aa_"&amp;$S40,データシート1!$A$1:$BS$1,0),0)</f>
        <v>207.72148872110341</v>
      </c>
      <c r="Y40" s="1016">
        <f>VLOOKUP(年度マスタ!$K$4&amp;"_"&amp;Y$33,データシート1!$A:$BS,MATCH("aa_"&amp;$S40,データシート1!$A$1:$BS$1,0),0)</f>
        <v>183.63529000324766</v>
      </c>
      <c r="Z40" s="1016">
        <f>VLOOKUP(年度マスタ!$K$4&amp;"_"&amp;Z$33,データシート1!$A:$BS,MATCH("aa_"&amp;$S40,データシート1!$A$1:$BS$1,0),0)</f>
        <v>200.33993698839492</v>
      </c>
      <c r="AA40" s="1016">
        <f>VLOOKUP(年度マスタ!$K$4&amp;"_"&amp;AA$33,データシート1!$A:$BS,MATCH("aa_"&amp;$S40,データシート1!$A$1:$BS$1,0),0)</f>
        <v>244.19881423433677</v>
      </c>
      <c r="AB40" s="1016">
        <f>VLOOKUP(年度マスタ!$K$4&amp;"_"&amp;AB$33,データシート1!$A:$BS,MATCH("aa_"&amp;$S40,データシート1!$A$1:$BS$1,0),0)</f>
        <v>251.14572018121166</v>
      </c>
      <c r="AC40" s="1016">
        <f>VLOOKUP(年度マスタ!$K$4&amp;"_"&amp;AC$33,データシート1!$A:$BS,MATCH("aa_"&amp;$S40,データシート1!$A$1:$BS$1,0),0)</f>
        <v>273.25670802746373</v>
      </c>
      <c r="AD40" s="1016">
        <f>VLOOKUP(年度マスタ!$K$4&amp;"_"&amp;AD$33,データシート1!$A:$BS,MATCH("aa_"&amp;$S40,データシート1!$A$1:$BS$1,0),0)</f>
        <v>246.33161883449822</v>
      </c>
      <c r="AE40" s="1016">
        <f>VLOOKUP(年度マスタ!$K$4&amp;"_"&amp;AE$33,データシート1!$A:$BS,MATCH("aa_"&amp;$S40,データシート1!$A$1:$BS$1,0),0)</f>
        <v>227.23235213729382</v>
      </c>
      <c r="AF40" s="1016">
        <f>VLOOKUP(年度マスタ!$K$4&amp;"_"&amp;AF$33,データシート1!$A:$BS,MATCH("aa_"&amp;$S40,データシート1!$A$1:$BS$1,0),0)</f>
        <v>210.04636410122325</v>
      </c>
      <c r="AG40" s="1016">
        <f>VLOOKUP(年度マスタ!$K$4&amp;"_"&amp;AG$33,データシート1!$A:$BS,MATCH("aa_"&amp;$S40,データシート1!$A$1:$BS$1,0),0)</f>
        <v>206.96791153173271</v>
      </c>
      <c r="AH40" s="1016">
        <f>VLOOKUP(年度マスタ!$K$4&amp;"_"&amp;AH$33,データシート1!$A:$BS,MATCH("aa_"&amp;$S40,データシート1!$A$1:$BS$1,0),0)</f>
        <v>171.48538192691396</v>
      </c>
      <c r="AI40" s="1016">
        <f>VLOOKUP(年度マスタ!$K$4&amp;"_"&amp;AI$33,データシート1!$A:$BS,MATCH("aa_"&amp;$S40,データシート1!$A$1:$BS$1,0),0)</f>
        <v>180.33151481322761</v>
      </c>
      <c r="AJ40" s="1016">
        <f>VLOOKUP(年度マスタ!$K$4&amp;"_"&amp;AJ$33,データシート1!$A:$BS,MATCH("aa_"&amp;$S40,データシート1!$A$1:$BS$1,0),0)</f>
        <v>180.63554045166828</v>
      </c>
      <c r="AK40" s="1017">
        <f>VLOOKUP(年度マスタ!$K$4&amp;"_"&amp;AK$33,データシート1!$A:$BS,MATCH("aa_"&amp;$S40,データシート1!$A$1:$BS$1,0),0)</f>
        <v>161.05700130039793</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15.607390065676693</v>
      </c>
      <c r="P41" s="502">
        <f t="shared" si="9"/>
        <v>6.8648819988824956E-3</v>
      </c>
      <c r="Q41" s="371"/>
      <c r="R41" s="15"/>
      <c r="S41" s="401" t="s">
        <v>1276</v>
      </c>
      <c r="T41" s="378"/>
      <c r="U41" s="286" t="s">
        <v>44</v>
      </c>
      <c r="V41" s="387"/>
      <c r="W41" s="387"/>
      <c r="X41" s="1015">
        <f>X42+X45+X46</f>
        <v>207.82499955239285</v>
      </c>
      <c r="Y41" s="1016">
        <f t="shared" ref="Y41:AH41" si="12">Y42+Y45+Y46</f>
        <v>206.81674170229923</v>
      </c>
      <c r="Z41" s="1016">
        <f t="shared" si="12"/>
        <v>207.43398963397746</v>
      </c>
      <c r="AA41" s="1016">
        <f t="shared" si="12"/>
        <v>205.80851204802687</v>
      </c>
      <c r="AB41" s="1016">
        <f t="shared" si="12"/>
        <v>206.88151016474492</v>
      </c>
      <c r="AC41" s="1016">
        <f t="shared" si="12"/>
        <v>203.82754406195554</v>
      </c>
      <c r="AD41" s="1016">
        <f t="shared" si="12"/>
        <v>198.48771255835408</v>
      </c>
      <c r="AE41" s="1016">
        <f t="shared" si="12"/>
        <v>197.73198098195931</v>
      </c>
      <c r="AF41" s="1016">
        <f t="shared" si="12"/>
        <v>195.48188439550702</v>
      </c>
      <c r="AG41" s="1016">
        <f t="shared" si="12"/>
        <v>193.30931920782146</v>
      </c>
      <c r="AH41" s="1016">
        <f t="shared" si="12"/>
        <v>190.47153817005085</v>
      </c>
      <c r="AI41" s="1016">
        <f>AI42+AI45+AI46</f>
        <v>187.24962736704248</v>
      </c>
      <c r="AJ41" s="1016">
        <f>AJ42+AJ45+AJ46</f>
        <v>171.02691703435806</v>
      </c>
      <c r="AK41" s="1017">
        <f>AK42+AK45+AK46</f>
        <v>170.96135951709297</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195.84232070880509</v>
      </c>
      <c r="Y42" s="1019">
        <f t="shared" ref="Y42:AK42" si="13">SUM(Y43:Y44)</f>
        <v>195.3569444608811</v>
      </c>
      <c r="Z42" s="1019">
        <f t="shared" si="13"/>
        <v>195.44503415111862</v>
      </c>
      <c r="AA42" s="1019">
        <f t="shared" si="13"/>
        <v>191.93903114555422</v>
      </c>
      <c r="AB42" s="1019">
        <f t="shared" si="13"/>
        <v>191.53770376313122</v>
      </c>
      <c r="AC42" s="1019">
        <f t="shared" si="13"/>
        <v>188.22015399627884</v>
      </c>
      <c r="AD42" s="1019">
        <f t="shared" si="13"/>
        <v>183.50184514504599</v>
      </c>
      <c r="AE42" s="1019">
        <f t="shared" si="13"/>
        <v>183.05247854762345</v>
      </c>
      <c r="AF42" s="1019">
        <f t="shared" si="13"/>
        <v>181.22375009330312</v>
      </c>
      <c r="AG42" s="1019">
        <f t="shared" si="13"/>
        <v>179.4994040898396</v>
      </c>
      <c r="AH42" s="1019">
        <f t="shared" si="13"/>
        <v>177.58894449512667</v>
      </c>
      <c r="AI42" s="1019">
        <f t="shared" si="13"/>
        <v>174.68948197535445</v>
      </c>
      <c r="AJ42" s="1019">
        <f t="shared" si="13"/>
        <v>159.0273810566963</v>
      </c>
      <c r="AK42" s="1020">
        <f t="shared" si="13"/>
        <v>158.84950455984631</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14.701899131041566</v>
      </c>
      <c r="P43" s="679">
        <f t="shared" si="9"/>
        <v>6.4666034660099039E-3</v>
      </c>
      <c r="Q43" s="371"/>
      <c r="R43" s="15"/>
      <c r="S43" s="401" t="s">
        <v>46</v>
      </c>
      <c r="T43" s="405"/>
      <c r="U43" s="389"/>
      <c r="V43" s="406"/>
      <c r="W43" s="390" t="s">
        <v>46</v>
      </c>
      <c r="X43" s="1018">
        <f>VLOOKUP(年度マスタ!$K$4&amp;"_"&amp;X$33,データシート1!$A:$BS,MATCH("aa_"&amp;$S43,データシート1!$A$1:$BS$1,0),0)</f>
        <v>127.98795077446739</v>
      </c>
      <c r="Y43" s="1019">
        <f>VLOOKUP(年度マスタ!$K$4&amp;"_"&amp;Y$33,データシート1!$A:$BS,MATCH("aa_"&amp;$S43,データシート1!$A$1:$BS$1,0),0)</f>
        <v>129.95217811390032</v>
      </c>
      <c r="Z43" s="1019">
        <f>VLOOKUP(年度マスタ!$K$4&amp;"_"&amp;Z$33,データシート1!$A:$BS,MATCH("aa_"&amp;$S43,データシート1!$A$1:$BS$1,0),0)</f>
        <v>128.78797707833735</v>
      </c>
      <c r="AA43" s="1019">
        <f>VLOOKUP(年度マスタ!$K$4&amp;"_"&amp;AA$33,データシート1!$A:$BS,MATCH("aa_"&amp;$S43,データシート1!$A$1:$BS$1,0),0)</f>
        <v>126.7876399180964</v>
      </c>
      <c r="AB43" s="1019">
        <f>VLOOKUP(年度マスタ!$K$4&amp;"_"&amp;AB$33,データシート1!$A:$BS,MATCH("aa_"&amp;$S43,データシート1!$A$1:$BS$1,0),0)</f>
        <v>126.27938601641453</v>
      </c>
      <c r="AC43" s="1019">
        <f>VLOOKUP(年度マスタ!$K$4&amp;"_"&amp;AC$33,データシート1!$A:$BS,MATCH("aa_"&amp;$S43,データシート1!$A$1:$BS$1,0),0)</f>
        <v>121.84675664522133</v>
      </c>
      <c r="AD43" s="1019">
        <f>VLOOKUP(年度マスタ!$K$4&amp;"_"&amp;AD$33,データシート1!$A:$BS,MATCH("aa_"&amp;$S43,データシート1!$A$1:$BS$1,0),0)</f>
        <v>115.72373032619095</v>
      </c>
      <c r="AE43" s="1019">
        <f>VLOOKUP(年度マスタ!$K$4&amp;"_"&amp;AE$33,データシート1!$A:$BS,MATCH("aa_"&amp;$S43,データシート1!$A$1:$BS$1,0),0)</f>
        <v>115.00494704777755</v>
      </c>
      <c r="AF43" s="1019">
        <f>VLOOKUP(年度マスタ!$K$4&amp;"_"&amp;AF$33,データシート1!$A:$BS,MATCH("aa_"&amp;$S43,データシート1!$A$1:$BS$1,0),0)</f>
        <v>114.08107168651804</v>
      </c>
      <c r="AG43" s="1019">
        <f>VLOOKUP(年度マスタ!$K$4&amp;"_"&amp;AG$33,データシート1!$A:$BS,MATCH("aa_"&amp;$S43,データシート1!$A$1:$BS$1,0),0)</f>
        <v>112.75308291298394</v>
      </c>
      <c r="AH43" s="1019">
        <f>VLOOKUP(年度マスタ!$K$4&amp;"_"&amp;AH$33,データシート1!$A:$BS,MATCH("aa_"&amp;$S43,データシート1!$A$1:$BS$1,0),0)</f>
        <v>110.88086708490444</v>
      </c>
      <c r="AI43" s="1019">
        <f>VLOOKUP(年度マスタ!$K$4&amp;"_"&amp;AI$33,データシート1!$A:$BS,MATCH("aa_"&amp;$S43,データシート1!$A$1:$BS$1,0),0)</f>
        <v>107.85400895975916</v>
      </c>
      <c r="AJ43" s="1019">
        <f>VLOOKUP(年度マスタ!$K$4&amp;"_"&amp;AJ$33,データシート1!$A:$BS,MATCH("aa_"&amp;$S43,データシート1!$A$1:$BS$1,0),0)</f>
        <v>95.113923129669502</v>
      </c>
      <c r="AK43" s="1020">
        <f>VLOOKUP(年度マスタ!$K$4&amp;"_"&amp;AK$33,データシート1!$A:$BS,MATCH("aa_"&amp;$S43,データシート1!$A$1:$BS$1,0),0)</f>
        <v>92.770050746379724</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67.854369934337697</v>
      </c>
      <c r="Y44" s="1019">
        <f>VLOOKUP(年度マスタ!$K$4&amp;"_"&amp;Y$33,データシート1!$A:$BS,MATCH("aa_"&amp;$S44,データシート1!$A$1:$BS$1,0),0)</f>
        <v>65.404766346980793</v>
      </c>
      <c r="Z44" s="1019">
        <f>VLOOKUP(年度マスタ!$K$4&amp;"_"&amp;Z$33,データシート1!$A:$BS,MATCH("aa_"&amp;$S44,データシート1!$A$1:$BS$1,0),0)</f>
        <v>66.657057072781271</v>
      </c>
      <c r="AA44" s="1019">
        <f>VLOOKUP(年度マスタ!$K$4&amp;"_"&amp;AA$33,データシート1!$A:$BS,MATCH("aa_"&amp;$S44,データシート1!$A$1:$BS$1,0),0)</f>
        <v>65.151391227457808</v>
      </c>
      <c r="AB44" s="1019">
        <f>VLOOKUP(年度マスタ!$K$4&amp;"_"&amp;AB$33,データシート1!$A:$BS,MATCH("aa_"&amp;$S44,データシート1!$A$1:$BS$1,0),0)</f>
        <v>65.258317746716671</v>
      </c>
      <c r="AC44" s="1019">
        <f>VLOOKUP(年度マスタ!$K$4&amp;"_"&amp;AC$33,データシート1!$A:$BS,MATCH("aa_"&amp;$S44,データシート1!$A$1:$BS$1,0),0)</f>
        <v>66.37339735105752</v>
      </c>
      <c r="AD44" s="1019">
        <f>VLOOKUP(年度マスタ!$K$4&amp;"_"&amp;AD$33,データシート1!$A:$BS,MATCH("aa_"&amp;$S44,データシート1!$A$1:$BS$1,0),0)</f>
        <v>67.778114818855045</v>
      </c>
      <c r="AE44" s="1019">
        <f>VLOOKUP(年度マスタ!$K$4&amp;"_"&amp;AE$33,データシート1!$A:$BS,MATCH("aa_"&amp;$S44,データシート1!$A$1:$BS$1,0),0)</f>
        <v>68.047531499845903</v>
      </c>
      <c r="AF44" s="1019">
        <f>VLOOKUP(年度マスタ!$K$4&amp;"_"&amp;AF$33,データシート1!$A:$BS,MATCH("aa_"&amp;$S44,データシート1!$A$1:$BS$1,0),0)</f>
        <v>67.142678406785066</v>
      </c>
      <c r="AG44" s="1019">
        <f>VLOOKUP(年度マスタ!$K$4&amp;"_"&amp;AG$33,データシート1!$A:$BS,MATCH("aa_"&amp;$S44,データシート1!$A$1:$BS$1,0),0)</f>
        <v>66.746321176855659</v>
      </c>
      <c r="AH44" s="1019">
        <f>VLOOKUP(年度マスタ!$K$4&amp;"_"&amp;AH$33,データシート1!$A:$BS,MATCH("aa_"&amp;$S44,データシート1!$A$1:$BS$1,0),0)</f>
        <v>66.708077410222245</v>
      </c>
      <c r="AI44" s="1019">
        <f>VLOOKUP(年度マスタ!$K$4&amp;"_"&amp;AI$33,データシート1!$A:$BS,MATCH("aa_"&amp;$S44,データシート1!$A$1:$BS$1,0),0)</f>
        <v>66.835473015595298</v>
      </c>
      <c r="AJ44" s="1019">
        <f>VLOOKUP(年度マスタ!$K$4&amp;"_"&amp;AJ$33,データシート1!$A:$BS,MATCH("aa_"&amp;$S44,データシート1!$A$1:$BS$1,0),0)</f>
        <v>63.913457927026812</v>
      </c>
      <c r="AK44" s="1020">
        <f>VLOOKUP(年度マスタ!$K$4&amp;"_"&amp;AK$33,データシート1!$A:$BS,MATCH("aa_"&amp;$S44,データシート1!$A$1:$BS$1,0),0)</f>
        <v>66.079453813466586</v>
      </c>
      <c r="AL44" s="373"/>
      <c r="AW44" s="19" t="str">
        <f>AW47</f>
        <v>兵庫県</v>
      </c>
      <c r="AX44" s="407">
        <f t="shared" si="14"/>
        <v>0.61200990864023841</v>
      </c>
      <c r="AY44" s="407">
        <f t="shared" si="14"/>
        <v>0.12070104658496734</v>
      </c>
      <c r="AZ44" s="407">
        <f t="shared" si="14"/>
        <v>0.10083456673585789</v>
      </c>
      <c r="BA44" s="407">
        <f t="shared" si="14"/>
        <v>0.14753774248886511</v>
      </c>
      <c r="BB44" s="407">
        <f t="shared" si="14"/>
        <v>1.8916735550071128E-2</v>
      </c>
      <c r="BC44" s="407">
        <f>SUM(AX44:BB44)</f>
        <v>0.99999999999999989</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11.98267884358777</v>
      </c>
      <c r="Y45" s="1019">
        <f>VLOOKUP(年度マスタ!$K$4&amp;"_"&amp;Y$33,データシート1!$A:$BS,MATCH("aa_"&amp;$S45,データシート1!$A$1:$BS$1,0),0)</f>
        <v>11.459797241418118</v>
      </c>
      <c r="Z45" s="1019">
        <f>VLOOKUP(年度マスタ!$K$4&amp;"_"&amp;Z$33,データシート1!$A:$BS,MATCH("aa_"&amp;$S45,データシート1!$A$1:$BS$1,0),0)</f>
        <v>11.988955482858852</v>
      </c>
      <c r="AA45" s="1019">
        <f>VLOOKUP(年度マスタ!$K$4&amp;"_"&amp;AA$33,データシート1!$A:$BS,MATCH("aa_"&amp;$S45,データシート1!$A$1:$BS$1,0),0)</f>
        <v>13.869480902472652</v>
      </c>
      <c r="AB45" s="1019">
        <f>VLOOKUP(年度マスタ!$K$4&amp;"_"&amp;AB$33,データシート1!$A:$BS,MATCH("aa_"&amp;$S45,データシート1!$A$1:$BS$1,0),0)</f>
        <v>15.343806401613717</v>
      </c>
      <c r="AC45" s="1019">
        <f>VLOOKUP(年度マスタ!$K$4&amp;"_"&amp;AC$33,データシート1!$A:$BS,MATCH("aa_"&amp;$S45,データシート1!$A$1:$BS$1,0),0)</f>
        <v>15.607390065676693</v>
      </c>
      <c r="AD45" s="1019">
        <f>VLOOKUP(年度マスタ!$K$4&amp;"_"&amp;AD$33,データシート1!$A:$BS,MATCH("aa_"&amp;$S45,データシート1!$A$1:$BS$1,0),0)</f>
        <v>14.985867413308082</v>
      </c>
      <c r="AE45" s="1019">
        <f>VLOOKUP(年度マスタ!$K$4&amp;"_"&amp;AE$33,データシート1!$A:$BS,MATCH("aa_"&amp;$S45,データシート1!$A$1:$BS$1,0),0)</f>
        <v>14.679502434335854</v>
      </c>
      <c r="AF45" s="1019">
        <f>VLOOKUP(年度マスタ!$K$4&amp;"_"&amp;AF$33,データシート1!$A:$BS,MATCH("aa_"&amp;$S45,データシート1!$A$1:$BS$1,0),0)</f>
        <v>14.258134302203901</v>
      </c>
      <c r="AG45" s="1019">
        <f>VLOOKUP(年度マスタ!$K$4&amp;"_"&amp;AG$33,データシート1!$A:$BS,MATCH("aa_"&amp;$S45,データシート1!$A$1:$BS$1,0),0)</f>
        <v>13.80991511798187</v>
      </c>
      <c r="AH45" s="1019">
        <f>VLOOKUP(年度マスタ!$K$4&amp;"_"&amp;AH$33,データシート1!$A:$BS,MATCH("aa_"&amp;$S45,データシート1!$A$1:$BS$1,0),0)</f>
        <v>12.882593674924182</v>
      </c>
      <c r="AI45" s="1019">
        <f>VLOOKUP(年度マスタ!$K$4&amp;"_"&amp;AI$33,データシート1!$A:$BS,MATCH("aa_"&amp;$S45,データシート1!$A$1:$BS$1,0),0)</f>
        <v>12.56014539168801</v>
      </c>
      <c r="AJ45" s="1019">
        <f>VLOOKUP(年度マスタ!$K$4&amp;"_"&amp;AJ$33,データシート1!$A:$BS,MATCH("aa_"&amp;$S45,データシート1!$A$1:$BS$1,0),0)</f>
        <v>11.999535977661772</v>
      </c>
      <c r="AK45" s="1020">
        <f>VLOOKUP(年度マスタ!$K$4&amp;"_"&amp;AK$33,データシート1!$A:$BS,MATCH("aa_"&amp;$S45,データシート1!$A$1:$BS$1,0),0)</f>
        <v>12.111854957246655</v>
      </c>
      <c r="AL45" s="373"/>
      <c r="AW45" s="19" t="str">
        <f>AW48</f>
        <v>伊丹市</v>
      </c>
      <c r="AX45" s="407">
        <f t="shared" ref="AX45:BB45" si="15">AX48/$BC48</f>
        <v>0.68464255862511469</v>
      </c>
      <c r="AY45" s="407">
        <f t="shared" si="15"/>
        <v>0.1020030068161378</v>
      </c>
      <c r="AZ45" s="407">
        <f t="shared" si="15"/>
        <v>9.7094280244599485E-2</v>
      </c>
      <c r="BA45" s="407">
        <f t="shared" si="15"/>
        <v>0.10306518821240054</v>
      </c>
      <c r="BB45" s="407">
        <f t="shared" si="15"/>
        <v>1.3194966101747519E-2</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14.933936748227032</v>
      </c>
      <c r="Y47" s="1022">
        <f>VLOOKUP(年度マスタ!$K$4&amp;"_"&amp;Y$33,データシート1!$A:$BS,MATCH("aa_"&amp;$S47,データシート1!$A$1:$BS$1,0),0)</f>
        <v>15.201950424413296</v>
      </c>
      <c r="Z47" s="1022">
        <f>VLOOKUP(年度マスタ!$K$4&amp;"_"&amp;Z$33,データシート1!$A:$BS,MATCH("aa_"&amp;$S47,データシート1!$A$1:$BS$1,0),0)</f>
        <v>9.9649215572334331</v>
      </c>
      <c r="AA47" s="1022">
        <f>VLOOKUP(年度マスタ!$K$4&amp;"_"&amp;AA$33,データシート1!$A:$BS,MATCH("aa_"&amp;$S47,データシート1!$A$1:$BS$1,0),0)</f>
        <v>11.605940570681909</v>
      </c>
      <c r="AB47" s="1022">
        <f>VLOOKUP(年度マスタ!$K$4&amp;"_"&amp;AB$33,データシート1!$A:$BS,MATCH("aa_"&amp;$S47,データシート1!$A$1:$BS$1,0),0)</f>
        <v>13.954516545856295</v>
      </c>
      <c r="AC47" s="1022">
        <f>VLOOKUP(年度マスタ!$K$4&amp;"_"&amp;AC$33,データシート1!$A:$BS,MATCH("aa_"&amp;$S47,データシート1!$A$1:$BS$1,0),0)</f>
        <v>14.701899131041566</v>
      </c>
      <c r="AD47" s="1022">
        <f>VLOOKUP(年度マスタ!$K$4&amp;"_"&amp;AD$33,データシート1!$A:$BS,MATCH("aa_"&amp;$S47,データシート1!$A$1:$BS$1,0),0)</f>
        <v>16.131080650925753</v>
      </c>
      <c r="AE47" s="1022">
        <f>VLOOKUP(年度マスタ!$K$4&amp;"_"&amp;AE$33,データシート1!$A:$BS,MATCH("aa_"&amp;$S47,データシート1!$A$1:$BS$1,0),0)</f>
        <v>15.871221490271612</v>
      </c>
      <c r="AF47" s="1022">
        <f>VLOOKUP(年度マスタ!$K$4&amp;"_"&amp;AF$33,データシート1!$A:$BS,MATCH("aa_"&amp;$S47,データシート1!$A$1:$BS$1,0),0)</f>
        <v>15.551409931680618</v>
      </c>
      <c r="AG47" s="1022">
        <f>VLOOKUP(年度マスタ!$K$4&amp;"_"&amp;AG$33,データシート1!$A:$BS,MATCH("aa_"&amp;$S47,データシート1!$A$1:$BS$1,0),0)</f>
        <v>19.667890164422271</v>
      </c>
      <c r="AH47" s="1022">
        <f>VLOOKUP(年度マスタ!$K$4&amp;"_"&amp;AH$33,データシート1!$A:$BS,MATCH("aa_"&amp;$S47,データシート1!$A$1:$BS$1,0),0)</f>
        <v>19.122906057796449</v>
      </c>
      <c r="AI47" s="1022">
        <f>VLOOKUP(年度マスタ!$K$4&amp;"_"&amp;AI$33,データシート1!$A:$BS,MATCH("aa_"&amp;$S47,データシート1!$A$1:$BS$1,0),0)</f>
        <v>20.300819756318283</v>
      </c>
      <c r="AJ47" s="1022">
        <f>VLOOKUP(年度マスタ!$K$4&amp;"_"&amp;AJ$33,データシート1!$A:$BS,MATCH("aa_"&amp;$S47,データシート1!$A$1:$BS$1,0),0)</f>
        <v>23.213904981440479</v>
      </c>
      <c r="AK47" s="1023">
        <f>VLOOKUP(年度マスタ!$K$4&amp;"_"&amp;AK$33,データシート1!$A:$BS,MATCH("aa_"&amp;$S47,データシート1!$A$1:$BS$1,0),0)</f>
        <v>21.887403328540149</v>
      </c>
      <c r="AL47" s="373"/>
      <c r="AW47" s="19" t="str">
        <f>年度マスタ!I4</f>
        <v>兵庫県</v>
      </c>
      <c r="AX47" s="408">
        <f>SUM(AY38:BA38)</f>
        <v>27274.35044131945</v>
      </c>
      <c r="AY47" s="408">
        <f t="shared" si="17"/>
        <v>5379.067555469278</v>
      </c>
      <c r="AZ47" s="408">
        <f t="shared" si="17"/>
        <v>4493.7136979739107</v>
      </c>
      <c r="BA47" s="408">
        <f>SUM(BD38:BG38)</f>
        <v>6575.0505590717548</v>
      </c>
      <c r="BB47" s="408">
        <f>BH38</f>
        <v>843.02830283372907</v>
      </c>
      <c r="BC47" s="408">
        <f>SUM(AX47:BB47)</f>
        <v>44565.210556668128</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1652</v>
      </c>
      <c r="AL48" s="411"/>
      <c r="AW48" s="19" t="str">
        <f>年度マスタ!J4</f>
        <v>伊丹市</v>
      </c>
      <c r="AX48" s="408">
        <f>SUM(AY39:BA39)</f>
        <v>1135.6639873843242</v>
      </c>
      <c r="AY48" s="408">
        <f>BB39</f>
        <v>169.19944573506396</v>
      </c>
      <c r="AZ48" s="408">
        <f>BC39</f>
        <v>161.05700130039793</v>
      </c>
      <c r="BA48" s="408">
        <f>SUM(BD39:BG39)</f>
        <v>170.96135951709297</v>
      </c>
      <c r="BB48" s="408">
        <f>BH39</f>
        <v>21.887403328540149</v>
      </c>
      <c r="BC48" s="408">
        <f>SUM(AX48:BB48)</f>
        <v>1658.7691972654191</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1658.7691972654191</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1135.6639873843242</v>
      </c>
      <c r="P52" s="501">
        <f t="shared" ref="P52:P64" si="18">O52/$O$51</f>
        <v>0.68464255862511469</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1127.0338543393136</v>
      </c>
      <c r="P53" s="502">
        <f t="shared" si="18"/>
        <v>0.67943982574386885</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7.0630021149686897</v>
      </c>
      <c r="P54" s="502">
        <f t="shared" si="18"/>
        <v>4.2579776177496392E-3</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1.5671309300420118</v>
      </c>
      <c r="P55" s="502">
        <f t="shared" si="18"/>
        <v>9.4475526349628483E-4</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169.19944573506396</v>
      </c>
      <c r="P56" s="501">
        <f t="shared" si="18"/>
        <v>0.1020030068161378</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161.05700130039793</v>
      </c>
      <c r="P57" s="501">
        <f t="shared" si="18"/>
        <v>9.7094280244599485E-2</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170.96135951709297</v>
      </c>
      <c r="P58" s="501">
        <f t="shared" si="18"/>
        <v>0.10306518821240054</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158.84950455984631</v>
      </c>
      <c r="P59" s="502">
        <f t="shared" si="18"/>
        <v>9.5763476209782095E-2</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92.770050746379724</v>
      </c>
      <c r="P60" s="502">
        <f t="shared" si="18"/>
        <v>5.5927039698661356E-2</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66.079453813466586</v>
      </c>
      <c r="P61" s="502">
        <f t="shared" si="18"/>
        <v>3.9836436511120746E-2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12.111854957246655</v>
      </c>
      <c r="P62" s="502">
        <f t="shared" si="18"/>
        <v>7.3017120026184334E-3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21.887403328540149</v>
      </c>
      <c r="P64" s="679">
        <f t="shared" si="18"/>
        <v>1.3194966101747519E-2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伊丹市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6975.3796000000002</v>
      </c>
      <c r="AI7" s="88">
        <f>VLOOKUP(年度マスタ!$K$4&amp;"_"&amp;$AG7,データシート1!$A:$BS,MATCH("ab_"&amp;AI$2,データシート1!$A$1:$BS$1,0),0)</f>
        <v>3979</v>
      </c>
      <c r="AJ7" s="88">
        <f>VLOOKUP(年度マスタ!$K$4&amp;"_"&amp;$AG7,データシート1!$A:$BS,MATCH("ab_"&amp;AJ$2,データシート1!$A$1:$BS$1,0),0)</f>
        <v>73</v>
      </c>
      <c r="AK7" s="88">
        <f>VLOOKUP(年度マスタ!$K$4&amp;"_"&amp;$AG7,データシート1!$A:$BS,MATCH("ab_"&amp;AK$2,データシート1!$A$1:$BS$1,0),0)</f>
        <v>50068</v>
      </c>
      <c r="AL7" s="88">
        <f>VLOOKUP(年度マスタ!$K$4&amp;"_"&amp;$AG7,データシート1!$A:$BS,MATCH("ab_"&amp;AL$2,データシート1!$A$1:$BS$1,0),0)</f>
        <v>81259</v>
      </c>
      <c r="AM7" s="88">
        <f>VLOOKUP(年度マスタ!$K$4&amp;"_"&amp;$AG7,データシート1!$A:$BS,MATCH("ab_"&amp;AM$2,データシート1!$A$1:$BS$1,0),0)</f>
        <v>65550</v>
      </c>
      <c r="AN7" s="88">
        <f>VLOOKUP(年度マスタ!$K$4&amp;"_"&amp;$AG7,データシート1!$A:$BS,MATCH("ab_"&amp;AN$2,データシート1!$A$1:$BS$1,0),0)</f>
        <v>13303</v>
      </c>
      <c r="AO7" s="88">
        <f>VLOOKUP(年度マスタ!$K$4&amp;"_"&amp;$AG7,データシート1!$A:$BS,MATCH("ab_"&amp;AO$2,データシート1!$A$1:$BS$1,0),0)</f>
        <v>195799</v>
      </c>
      <c r="AP7" s="88">
        <f>VLOOKUP(年度マスタ!$K$4&amp;"_"&amp;$AG7,データシート1!$A:$BS,MATCH("ab_"&amp;AP$2,データシート1!$A$1:$BS$1,0),0)</f>
        <v>0</v>
      </c>
      <c r="AQ7" s="1073">
        <f>VLOOKUP(年度マスタ!$K$4&amp;"_"&amp;$AG7,データシート1!$A:$BS,MATCH("ab_"&amp;AQ$2,データシート1!$A$1:$BS$1,0),0)</f>
        <v>14.933936748227032</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5349.3850000000002</v>
      </c>
      <c r="AI8" s="88">
        <f>VLOOKUP(年度マスタ!$K$4&amp;"_"&amp;$AG8,データシート1!$A:$BS,MATCH("ab_"&amp;AI$2,データシート1!$A$1:$BS$1,0),0)</f>
        <v>4099</v>
      </c>
      <c r="AJ8" s="88">
        <f>VLOOKUP(年度マスタ!$K$4&amp;"_"&amp;$AG8,データシート1!$A:$BS,MATCH("ab_"&amp;AJ$2,データシート1!$A$1:$BS$1,0),0)</f>
        <v>96</v>
      </c>
      <c r="AK8" s="88">
        <f>VLOOKUP(年度マスタ!$K$4&amp;"_"&amp;$AG8,データシート1!$A:$BS,MATCH("ab_"&amp;AK$2,データシート1!$A$1:$BS$1,0),0)</f>
        <v>55293</v>
      </c>
      <c r="AL8" s="88">
        <f>VLOOKUP(年度マスタ!$K$4&amp;"_"&amp;$AG8,データシート1!$A:$BS,MATCH("ab_"&amp;AL$2,データシート1!$A$1:$BS$1,0),0)</f>
        <v>82162</v>
      </c>
      <c r="AM8" s="88">
        <f>VLOOKUP(年度マスタ!$K$4&amp;"_"&amp;$AG8,データシート1!$A:$BS,MATCH("ab_"&amp;AM$2,データシート1!$A$1:$BS$1,0),0)</f>
        <v>65694</v>
      </c>
      <c r="AN8" s="88">
        <f>VLOOKUP(年度マスタ!$K$4&amp;"_"&amp;$AG8,データシート1!$A:$BS,MATCH("ab_"&amp;AN$2,データシート1!$A$1:$BS$1,0),0)</f>
        <v>13164</v>
      </c>
      <c r="AO8" s="88">
        <f>VLOOKUP(年度マスタ!$K$4&amp;"_"&amp;$AG8,データシート1!$A:$BS,MATCH("ab_"&amp;AO$2,データシート1!$A$1:$BS$1,0),0)</f>
        <v>196572</v>
      </c>
      <c r="AP8" s="88">
        <f>VLOOKUP(年度マスタ!$K$4&amp;"_"&amp;$AG8,データシート1!$A:$BS,MATCH("ab_"&amp;AP$2,データシート1!$A$1:$BS$1,0),0)</f>
        <v>0</v>
      </c>
      <c r="AQ8" s="1073">
        <f>VLOOKUP(年度マスタ!$K$4&amp;"_"&amp;$AG8,データシート1!$A:$BS,MATCH("ab_"&amp;AQ$2,データシート1!$A$1:$BS$1,0),0)</f>
        <v>15.201950424413296</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6079.5544</v>
      </c>
      <c r="AI9" s="88">
        <f>VLOOKUP(年度マスタ!$K$4&amp;"_"&amp;$AG9,データシート1!$A:$BS,MATCH("ab_"&amp;AI$2,データシート1!$A$1:$BS$1,0),0)</f>
        <v>4099</v>
      </c>
      <c r="AJ9" s="88">
        <f>VLOOKUP(年度マスタ!$K$4&amp;"_"&amp;$AG9,データシート1!$A:$BS,MATCH("ab_"&amp;AJ$2,データシート1!$A$1:$BS$1,0),0)</f>
        <v>96</v>
      </c>
      <c r="AK9" s="88">
        <f>VLOOKUP(年度マスタ!$K$4&amp;"_"&amp;$AG9,データシート1!$A:$BS,MATCH("ab_"&amp;AK$2,データシート1!$A$1:$BS$1,0),0)</f>
        <v>55293</v>
      </c>
      <c r="AL9" s="88">
        <f>VLOOKUP(年度マスタ!$K$4&amp;"_"&amp;$AG9,データシート1!$A:$BS,MATCH("ab_"&amp;AL$2,データシート1!$A$1:$BS$1,0),0)</f>
        <v>82705</v>
      </c>
      <c r="AM9" s="88">
        <f>VLOOKUP(年度マスタ!$K$4&amp;"_"&amp;$AG9,データシート1!$A:$BS,MATCH("ab_"&amp;AM$2,データシート1!$A$1:$BS$1,0),0)</f>
        <v>65408</v>
      </c>
      <c r="AN9" s="88">
        <f>VLOOKUP(年度マスタ!$K$4&amp;"_"&amp;$AG9,データシート1!$A:$BS,MATCH("ab_"&amp;AN$2,データシート1!$A$1:$BS$1,0),0)</f>
        <v>13081</v>
      </c>
      <c r="AO9" s="88">
        <f>VLOOKUP(年度マスタ!$K$4&amp;"_"&amp;$AG9,データシート1!$A:$BS,MATCH("ab_"&amp;AO$2,データシート1!$A$1:$BS$1,0),0)</f>
        <v>197053</v>
      </c>
      <c r="AP9" s="88">
        <f>VLOOKUP(年度マスタ!$K$4&amp;"_"&amp;$AG9,データシート1!$A:$BS,MATCH("ab_"&amp;AP$2,データシート1!$A$1:$BS$1,0),0)</f>
        <v>0</v>
      </c>
      <c r="AQ9" s="1073">
        <f>VLOOKUP(年度マスタ!$K$4&amp;"_"&amp;$AG9,データシート1!$A:$BS,MATCH("ab_"&amp;AQ$2,データシート1!$A$1:$BS$1,0),0)</f>
        <v>9.9649215572334331</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6280.2512999999999</v>
      </c>
      <c r="AI10" s="88">
        <f>VLOOKUP(年度マスタ!$K$4&amp;"_"&amp;$AG10,データシート1!$A:$BS,MATCH("ab_"&amp;AI$2,データシート1!$A$1:$BS$1,0),0)</f>
        <v>4099</v>
      </c>
      <c r="AJ10" s="88">
        <f>VLOOKUP(年度マスタ!$K$4&amp;"_"&amp;$AG10,データシート1!$A:$BS,MATCH("ab_"&amp;AJ$2,データシート1!$A$1:$BS$1,0),0)</f>
        <v>96</v>
      </c>
      <c r="AK10" s="88">
        <f>VLOOKUP(年度マスタ!$K$4&amp;"_"&amp;$AG10,データシート1!$A:$BS,MATCH("ab_"&amp;AK$2,データシート1!$A$1:$BS$1,0),0)</f>
        <v>55293</v>
      </c>
      <c r="AL10" s="88">
        <f>VLOOKUP(年度マスタ!$K$4&amp;"_"&amp;$AG10,データシート1!$A:$BS,MATCH("ab_"&amp;AL$2,データシート1!$A$1:$BS$1,0),0)</f>
        <v>83377</v>
      </c>
      <c r="AM10" s="88">
        <f>VLOOKUP(年度マスタ!$K$4&amp;"_"&amp;$AG10,データシート1!$A:$BS,MATCH("ab_"&amp;AM$2,データシート1!$A$1:$BS$1,0),0)</f>
        <v>65791</v>
      </c>
      <c r="AN10" s="88">
        <f>VLOOKUP(年度マスタ!$K$4&amp;"_"&amp;$AG10,データシート1!$A:$BS,MATCH("ab_"&amp;AN$2,データシート1!$A$1:$BS$1,0),0)</f>
        <v>13166</v>
      </c>
      <c r="AO10" s="88">
        <f>VLOOKUP(年度マスタ!$K$4&amp;"_"&amp;$AG10,データシート1!$A:$BS,MATCH("ab_"&amp;AO$2,データシート1!$A$1:$BS$1,0),0)</f>
        <v>197632</v>
      </c>
      <c r="AP10" s="88">
        <f>VLOOKUP(年度マスタ!$K$4&amp;"_"&amp;$AG10,データシート1!$A:$BS,MATCH("ab_"&amp;AP$2,データシート1!$A$1:$BS$1,0),0)</f>
        <v>0</v>
      </c>
      <c r="AQ10" s="1073">
        <f>VLOOKUP(年度マスタ!$K$4&amp;"_"&amp;$AG10,データシート1!$A:$BS,MATCH("ab_"&amp;AQ$2,データシート1!$A$1:$BS$1,0),0)</f>
        <v>11.605940570681909</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5719.0335999999998</v>
      </c>
      <c r="AI11" s="88">
        <f>VLOOKUP(年度マスタ!$K$4&amp;"_"&amp;$AG11,データシート1!$A:$BS,MATCH("ab_"&amp;AI$2,データシート1!$A$1:$BS$1,0),0)</f>
        <v>4099</v>
      </c>
      <c r="AJ11" s="88">
        <f>VLOOKUP(年度マスタ!$K$4&amp;"_"&amp;$AG11,データシート1!$A:$BS,MATCH("ab_"&amp;AJ$2,データシート1!$A$1:$BS$1,0),0)</f>
        <v>96</v>
      </c>
      <c r="AK11" s="88">
        <f>VLOOKUP(年度マスタ!$K$4&amp;"_"&amp;$AG11,データシート1!$A:$BS,MATCH("ab_"&amp;AK$2,データシート1!$A$1:$BS$1,0),0)</f>
        <v>55293</v>
      </c>
      <c r="AL11" s="88">
        <f>VLOOKUP(年度マスタ!$K$4&amp;"_"&amp;$AG11,データシート1!$A:$BS,MATCH("ab_"&amp;AL$2,データシート1!$A$1:$BS$1,0),0)</f>
        <v>85432</v>
      </c>
      <c r="AM11" s="88">
        <f>VLOOKUP(年度マスタ!$K$4&amp;"_"&amp;$AG11,データシート1!$A:$BS,MATCH("ab_"&amp;AM$2,データシート1!$A$1:$BS$1,0),0)</f>
        <v>66047</v>
      </c>
      <c r="AN11" s="88">
        <f>VLOOKUP(年度マスタ!$K$4&amp;"_"&amp;$AG11,データシート1!$A:$BS,MATCH("ab_"&amp;AN$2,データシート1!$A$1:$BS$1,0),0)</f>
        <v>13113</v>
      </c>
      <c r="AO11" s="88">
        <f>VLOOKUP(年度マスタ!$K$4&amp;"_"&amp;$AG11,データシート1!$A:$BS,MATCH("ab_"&amp;AO$2,データシート1!$A$1:$BS$1,0),0)</f>
        <v>201238</v>
      </c>
      <c r="AP11" s="88">
        <f>VLOOKUP(年度マスタ!$K$4&amp;"_"&amp;$AG11,データシート1!$A:$BS,MATCH("ab_"&amp;AP$2,データシート1!$A$1:$BS$1,0),0)</f>
        <v>0</v>
      </c>
      <c r="AQ11" s="1073">
        <f>VLOOKUP(年度マスタ!$K$4&amp;"_"&amp;$AG11,データシート1!$A:$BS,MATCH("ab_"&amp;AQ$2,データシート1!$A$1:$BS$1,0),0)</f>
        <v>13.954516545856295</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6132.1223</v>
      </c>
      <c r="AI12" s="88">
        <f>VLOOKUP(年度マスタ!$K$4&amp;"_"&amp;$AG12,データシート1!$A:$BS,MATCH("ab_"&amp;AI$2,データシート1!$A$1:$BS$1,0),0)</f>
        <v>4099</v>
      </c>
      <c r="AJ12" s="88">
        <f>VLOOKUP(年度マスタ!$K$4&amp;"_"&amp;$AG12,データシート1!$A:$BS,MATCH("ab_"&amp;AJ$2,データシート1!$A$1:$BS$1,0),0)</f>
        <v>96</v>
      </c>
      <c r="AK12" s="88">
        <f>VLOOKUP(年度マスタ!$K$4&amp;"_"&amp;$AG12,データシート1!$A:$BS,MATCH("ab_"&amp;AK$2,データシート1!$A$1:$BS$1,0),0)</f>
        <v>55293</v>
      </c>
      <c r="AL12" s="88">
        <f>VLOOKUP(年度マスタ!$K$4&amp;"_"&amp;$AG12,データシート1!$A:$BS,MATCH("ab_"&amp;AL$2,データシート1!$A$1:$BS$1,0),0)</f>
        <v>86032</v>
      </c>
      <c r="AM12" s="88">
        <f>VLOOKUP(年度マスタ!$K$4&amp;"_"&amp;$AG12,データシート1!$A:$BS,MATCH("ab_"&amp;AM$2,データシート1!$A$1:$BS$1,0),0)</f>
        <v>66574</v>
      </c>
      <c r="AN12" s="88">
        <f>VLOOKUP(年度マスタ!$K$4&amp;"_"&amp;$AG12,データシート1!$A:$BS,MATCH("ab_"&amp;AN$2,データシート1!$A$1:$BS$1,0),0)</f>
        <v>13287</v>
      </c>
      <c r="AO12" s="88">
        <f>VLOOKUP(年度マスタ!$K$4&amp;"_"&amp;$AG12,データシート1!$A:$BS,MATCH("ab_"&amp;AO$2,データシート1!$A$1:$BS$1,0),0)</f>
        <v>201760</v>
      </c>
      <c r="AP12" s="88">
        <f>VLOOKUP(年度マスタ!$K$4&amp;"_"&amp;$AG12,データシート1!$A:$BS,MATCH("ab_"&amp;AP$2,データシート1!$A$1:$BS$1,0),0)</f>
        <v>0</v>
      </c>
      <c r="AQ12" s="1073">
        <f>VLOOKUP(年度マスタ!$K$4&amp;"_"&amp;$AG12,データシート1!$A:$BS,MATCH("ab_"&amp;AQ$2,データシート1!$A$1:$BS$1,0),0)</f>
        <v>14.701899131041566</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6453.8436000000002</v>
      </c>
      <c r="AI13" s="88">
        <f>VLOOKUP(年度マスタ!$K$4&amp;"_"&amp;$AG13,データシート1!$A:$BS,MATCH("ab_"&amp;AI$2,データシート1!$A$1:$BS$1,0),0)</f>
        <v>3345</v>
      </c>
      <c r="AJ13" s="88">
        <f>VLOOKUP(年度マスタ!$K$4&amp;"_"&amp;$AG13,データシート1!$A:$BS,MATCH("ab_"&amp;AJ$2,データシート1!$A$1:$BS$1,0),0)</f>
        <v>72</v>
      </c>
      <c r="AK13" s="88">
        <f>VLOOKUP(年度マスタ!$K$4&amp;"_"&amp;$AG13,データシート1!$A:$BS,MATCH("ab_"&amp;AK$2,データシート1!$A$1:$BS$1,0),0)</f>
        <v>56542</v>
      </c>
      <c r="AL13" s="88">
        <f>VLOOKUP(年度マスタ!$K$4&amp;"_"&amp;$AG13,データシート1!$A:$BS,MATCH("ab_"&amp;AL$2,データシート1!$A$1:$BS$1,0),0)</f>
        <v>86699</v>
      </c>
      <c r="AM13" s="88">
        <f>VLOOKUP(年度マスタ!$K$4&amp;"_"&amp;$AG13,データシート1!$A:$BS,MATCH("ab_"&amp;AM$2,データシート1!$A$1:$BS$1,0),0)</f>
        <v>66593</v>
      </c>
      <c r="AN13" s="88">
        <f>VLOOKUP(年度マスタ!$K$4&amp;"_"&amp;$AG13,データシート1!$A:$BS,MATCH("ab_"&amp;AN$2,データシート1!$A$1:$BS$1,0),0)</f>
        <v>13498</v>
      </c>
      <c r="AO13" s="88">
        <f>VLOOKUP(年度マスタ!$K$4&amp;"_"&amp;$AG13,データシート1!$A:$BS,MATCH("ab_"&amp;AO$2,データシート1!$A$1:$BS$1,0),0)</f>
        <v>201912</v>
      </c>
      <c r="AP13" s="88">
        <f>VLOOKUP(年度マスタ!$K$4&amp;"_"&amp;$AG13,データシート1!$A:$BS,MATCH("ab_"&amp;AP$2,データシート1!$A$1:$BS$1,0),0)</f>
        <v>0</v>
      </c>
      <c r="AQ13" s="1073">
        <f>VLOOKUP(年度マスタ!$K$4&amp;"_"&amp;$AG13,データシート1!$A:$BS,MATCH("ab_"&amp;AQ$2,データシート1!$A$1:$BS$1,0),0)</f>
        <v>16.131080650925753</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6204.2461999999996</v>
      </c>
      <c r="AI14" s="88">
        <f>VLOOKUP(年度マスタ!$K$4&amp;"_"&amp;$AG14,データシート1!$A:$BS,MATCH("ab_"&amp;AI$2,データシート1!$A$1:$BS$1,0),0)</f>
        <v>3345</v>
      </c>
      <c r="AJ14" s="88">
        <f>VLOOKUP(年度マスタ!$K$4&amp;"_"&amp;$AG14,データシート1!$A:$BS,MATCH("ab_"&amp;AJ$2,データシート1!$A$1:$BS$1,0),0)</f>
        <v>72</v>
      </c>
      <c r="AK14" s="88">
        <f>VLOOKUP(年度マスタ!$K$4&amp;"_"&amp;$AG14,データシート1!$A:$BS,MATCH("ab_"&amp;AK$2,データシート1!$A$1:$BS$1,0),0)</f>
        <v>56542</v>
      </c>
      <c r="AL14" s="88">
        <f>VLOOKUP(年度マスタ!$K$4&amp;"_"&amp;$AG14,データシート1!$A:$BS,MATCH("ab_"&amp;AL$2,データシート1!$A$1:$BS$1,0),0)</f>
        <v>87611</v>
      </c>
      <c r="AM14" s="88">
        <f>VLOOKUP(年度マスタ!$K$4&amp;"_"&amp;$AG14,データシート1!$A:$BS,MATCH("ab_"&amp;AM$2,データシート1!$A$1:$BS$1,0),0)</f>
        <v>66817</v>
      </c>
      <c r="AN14" s="88">
        <f>VLOOKUP(年度マスタ!$K$4&amp;"_"&amp;$AG14,データシート1!$A:$BS,MATCH("ab_"&amp;AN$2,データシート1!$A$1:$BS$1,0),0)</f>
        <v>13541</v>
      </c>
      <c r="AO14" s="88">
        <f>VLOOKUP(年度マスタ!$K$4&amp;"_"&amp;$AG14,データシート1!$A:$BS,MATCH("ab_"&amp;AO$2,データシート1!$A$1:$BS$1,0),0)</f>
        <v>202037</v>
      </c>
      <c r="AP14" s="88">
        <f>VLOOKUP(年度マスタ!$K$4&amp;"_"&amp;$AG14,データシート1!$A:$BS,MATCH("ab_"&amp;AP$2,データシート1!$A$1:$BS$1,0),0)</f>
        <v>0</v>
      </c>
      <c r="AQ14" s="1073">
        <f>VLOOKUP(年度マスタ!$K$4&amp;"_"&amp;$AG14,データシート1!$A:$BS,MATCH("ab_"&amp;AQ$2,データシート1!$A$1:$BS$1,0),0)</f>
        <v>15.871221490271612</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6543.4905000000008</v>
      </c>
      <c r="AI15" s="88">
        <f>VLOOKUP(年度マスタ!$K$4&amp;"_"&amp;$AG15,データシート1!$A:$BS,MATCH("ab_"&amp;AI$2,データシート1!$A$1:$BS$1,0),0)</f>
        <v>3345</v>
      </c>
      <c r="AJ15" s="88">
        <f>VLOOKUP(年度マスタ!$K$4&amp;"_"&amp;$AG15,データシート1!$A:$BS,MATCH("ab_"&amp;AJ$2,データシート1!$A$1:$BS$1,0),0)</f>
        <v>72</v>
      </c>
      <c r="AK15" s="88">
        <f>VLOOKUP(年度マスタ!$K$4&amp;"_"&amp;$AG15,データシート1!$A:$BS,MATCH("ab_"&amp;AK$2,データシート1!$A$1:$BS$1,0),0)</f>
        <v>56542</v>
      </c>
      <c r="AL15" s="88">
        <f>VLOOKUP(年度マスタ!$K$4&amp;"_"&amp;$AG15,データシート1!$A:$BS,MATCH("ab_"&amp;AL$2,データシート1!$A$1:$BS$1,0),0)</f>
        <v>88478</v>
      </c>
      <c r="AM15" s="88">
        <f>VLOOKUP(年度マスタ!$K$4&amp;"_"&amp;$AG15,データシート1!$A:$BS,MATCH("ab_"&amp;AM$2,データシート1!$A$1:$BS$1,0),0)</f>
        <v>67095</v>
      </c>
      <c r="AN15" s="88">
        <f>VLOOKUP(年度マスタ!$K$4&amp;"_"&amp;$AG15,データシート1!$A:$BS,MATCH("ab_"&amp;AN$2,データシート1!$A$1:$BS$1,0),0)</f>
        <v>13819</v>
      </c>
      <c r="AO15" s="88">
        <f>VLOOKUP(年度マスタ!$K$4&amp;"_"&amp;$AG15,データシート1!$A:$BS,MATCH("ab_"&amp;AO$2,データシート1!$A$1:$BS$1,0),0)</f>
        <v>201865</v>
      </c>
      <c r="AP15" s="88">
        <f>VLOOKUP(年度マスタ!$K$4&amp;"_"&amp;$AG15,データシート1!$A:$BS,MATCH("ab_"&amp;AP$2,データシート1!$A$1:$BS$1,0),0)</f>
        <v>0</v>
      </c>
      <c r="AQ15" s="1073">
        <f>VLOOKUP(年度マスタ!$K$4&amp;"_"&amp;$AG15,データシート1!$A:$BS,MATCH("ab_"&amp;AQ$2,データシート1!$A$1:$BS$1,0),0)</f>
        <v>15.55140993168062</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6768.2269999999999</v>
      </c>
      <c r="AI16" s="88">
        <f>VLOOKUP(年度マスタ!$K$4&amp;"_"&amp;$AG16,データシート1!$A:$BS,MATCH("ab_"&amp;AI$2,データシート1!$A$1:$BS$1,0),0)</f>
        <v>3345</v>
      </c>
      <c r="AJ16" s="88">
        <f>VLOOKUP(年度マスタ!$K$4&amp;"_"&amp;$AG16,データシート1!$A:$BS,MATCH("ab_"&amp;AJ$2,データシート1!$A$1:$BS$1,0),0)</f>
        <v>72</v>
      </c>
      <c r="AK16" s="88">
        <f>VLOOKUP(年度マスタ!$K$4&amp;"_"&amp;$AG16,データシート1!$A:$BS,MATCH("ab_"&amp;AK$2,データシート1!$A$1:$BS$1,0),0)</f>
        <v>56542</v>
      </c>
      <c r="AL16" s="88">
        <f>VLOOKUP(年度マスタ!$K$4&amp;"_"&amp;$AG16,データシート1!$A:$BS,MATCH("ab_"&amp;AL$2,データシート1!$A$1:$BS$1,0),0)</f>
        <v>89342</v>
      </c>
      <c r="AM16" s="88">
        <f>VLOOKUP(年度マスタ!$K$4&amp;"_"&amp;$AG16,データシート1!$A:$BS,MATCH("ab_"&amp;AM$2,データシート1!$A$1:$BS$1,0),0)</f>
        <v>67414</v>
      </c>
      <c r="AN16" s="88">
        <f>VLOOKUP(年度マスタ!$K$4&amp;"_"&amp;$AG16,データシート1!$A:$BS,MATCH("ab_"&amp;AN$2,データシート1!$A$1:$BS$1,0),0)</f>
        <v>13825</v>
      </c>
      <c r="AO16" s="88">
        <f>VLOOKUP(年度マスタ!$K$4&amp;"_"&amp;$AG16,データシート1!$A:$BS,MATCH("ab_"&amp;AO$2,データシート1!$A$1:$BS$1,0),0)</f>
        <v>202193</v>
      </c>
      <c r="AP16" s="88">
        <f>VLOOKUP(年度マスタ!$K$4&amp;"_"&amp;$AG16,データシート1!$A:$BS,MATCH("ab_"&amp;AP$2,データシート1!$A$1:$BS$1,0),0)</f>
        <v>0</v>
      </c>
      <c r="AQ16" s="1073">
        <f>VLOOKUP(年度マスタ!$K$4&amp;"_"&amp;$AG16,データシート1!$A:$BS,MATCH("ab_"&amp;AQ$2,データシート1!$A$1:$BS$1,0),0)</f>
        <v>19.667890164422271</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6645.6955000000007</v>
      </c>
      <c r="AI17" s="187">
        <f>VLOOKUP(年度マスタ!$K$4&amp;"_"&amp;$AG17,データシート1!$A:$BS,MATCH("ab_"&amp;AI$2,データシート1!$A$1:$BS$1,0),0)</f>
        <v>3345</v>
      </c>
      <c r="AJ17" s="187">
        <f>VLOOKUP(年度マスタ!$K$4&amp;"_"&amp;$AG17,データシート1!$A:$BS,MATCH("ab_"&amp;AJ$2,データシート1!$A$1:$BS$1,0),0)</f>
        <v>72</v>
      </c>
      <c r="AK17" s="187">
        <f>VLOOKUP(年度マスタ!$K$4&amp;"_"&amp;$AG17,データシート1!$A:$BS,MATCH("ab_"&amp;AK$2,データシート1!$A$1:$BS$1,0),0)</f>
        <v>56542</v>
      </c>
      <c r="AL17" s="187">
        <f>VLOOKUP(年度マスタ!$K$4&amp;"_"&amp;$AG17,データシート1!$A:$BS,MATCH("ab_"&amp;AL$2,データシート1!$A$1:$BS$1,0),0)</f>
        <v>90568</v>
      </c>
      <c r="AM17" s="187">
        <f>VLOOKUP(年度マスタ!$K$4&amp;"_"&amp;$AG17,データシート1!$A:$BS,MATCH("ab_"&amp;AM$2,データシート1!$A$1:$BS$1,0),0)</f>
        <v>67564</v>
      </c>
      <c r="AN17" s="187">
        <f>VLOOKUP(年度マスタ!$K$4&amp;"_"&amp;$AG17,データシート1!$A:$BS,MATCH("ab_"&amp;AN$2,データシート1!$A$1:$BS$1,0),0)</f>
        <v>13956</v>
      </c>
      <c r="AO17" s="187">
        <f>VLOOKUP(年度マスタ!$K$4&amp;"_"&amp;$AG17,データシート1!$A:$BS,MATCH("ab_"&amp;AO$2,データシート1!$A$1:$BS$1,0),0)</f>
        <v>203261</v>
      </c>
      <c r="AP17" s="187">
        <f>VLOOKUP(年度マスタ!$K$4&amp;"_"&amp;$AG17,データシート1!$A:$BS,MATCH("ab_"&amp;AP$2,データシート1!$A$1:$BS$1,0),0)</f>
        <v>0</v>
      </c>
      <c r="AQ17" s="1074">
        <f>VLOOKUP(年度マスタ!$K$4&amp;"_"&amp;$AG17,データシート1!$A:$BS,MATCH("ab_"&amp;AQ$2,データシート1!$A$1:$BS$1,0),0)</f>
        <v>19.122906057796449</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6538.7367000000004</v>
      </c>
      <c r="AI18" s="88">
        <f>VLOOKUP(年度マスタ!$K$4&amp;"_"&amp;$AG18,データシート1!$A:$BS,MATCH("ab_"&amp;AI$2,データシート1!$A$1:$BS$1,0),0)</f>
        <v>3345</v>
      </c>
      <c r="AJ18" s="88">
        <f>VLOOKUP(年度マスタ!$K$4&amp;"_"&amp;$AG18,データシート1!$A:$BS,MATCH("ab_"&amp;AJ$2,データシート1!$A$1:$BS$1,0),0)</f>
        <v>72</v>
      </c>
      <c r="AK18" s="88">
        <f>VLOOKUP(年度マスタ!$K$4&amp;"_"&amp;$AG18,データシート1!$A:$BS,MATCH("ab_"&amp;AK$2,データシート1!$A$1:$BS$1,0),0)</f>
        <v>56542</v>
      </c>
      <c r="AL18" s="88">
        <f>VLOOKUP(年度マスタ!$K$4&amp;"_"&amp;$AG18,データシート1!$A:$BS,MATCH("ab_"&amp;AL$2,データシート1!$A$1:$BS$1,0),0)</f>
        <v>91391</v>
      </c>
      <c r="AM18" s="88">
        <f>VLOOKUP(年度マスタ!$K$4&amp;"_"&amp;$AG18,データシート1!$A:$BS,MATCH("ab_"&amp;AM$2,データシート1!$A$1:$BS$1,0),0)</f>
        <v>67524</v>
      </c>
      <c r="AN18" s="88">
        <f>VLOOKUP(年度マスタ!$K$4&amp;"_"&amp;$AG18,データシート1!$A:$BS,MATCH("ab_"&amp;AN$2,データシート1!$A$1:$BS$1,0),0)</f>
        <v>13878</v>
      </c>
      <c r="AO18" s="88">
        <f>VLOOKUP(年度マスタ!$K$4&amp;"_"&amp;$AG18,データシート1!$A:$BS,MATCH("ab_"&amp;AO$2,データシート1!$A$1:$BS$1,0),0)</f>
        <v>203539</v>
      </c>
      <c r="AP18" s="88">
        <f>VLOOKUP(年度マスタ!$K$4&amp;"_"&amp;$AG18,データシート1!$A:$BS,MATCH("ab_"&amp;AP$2,データシート1!$A$1:$BS$1,0),0)</f>
        <v>0</v>
      </c>
      <c r="AQ18" s="1073">
        <f>VLOOKUP(年度マスタ!$K$4&amp;"_"&amp;$AG18,データシート1!$A:$BS,MATCH("ab_"&amp;AQ$2,データシート1!$A$1:$BS$1,0),0)</f>
        <v>20.30081975631828</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6348.1635999999999</v>
      </c>
      <c r="AI19" s="88">
        <f>VLOOKUP(年度マスタ!$K$4&amp;"_"&amp;$AG19,データシート1!$A:$BS,MATCH("ab_"&amp;AI$2,データシート1!$A$1:$BS$1,0),0)</f>
        <v>3668</v>
      </c>
      <c r="AJ19" s="88">
        <f>VLOOKUP(年度マスタ!$K$4&amp;"_"&amp;$AG19,データシート1!$A:$BS,MATCH("ab_"&amp;AJ$2,データシート1!$A$1:$BS$1,0),0)</f>
        <v>49</v>
      </c>
      <c r="AK19" s="88">
        <f>VLOOKUP(年度マスタ!$K$4&amp;"_"&amp;$AG19,データシート1!$A:$BS,MATCH("ab_"&amp;AK$2,データシート1!$A$1:$BS$1,0),0)</f>
        <v>58946</v>
      </c>
      <c r="AL19" s="88">
        <f>VLOOKUP(年度マスタ!$K$4&amp;"_"&amp;$AG19,データシート1!$A:$BS,MATCH("ab_"&amp;AL$2,データシート1!$A$1:$BS$1,0),0)</f>
        <v>92183</v>
      </c>
      <c r="AM19" s="88">
        <f>VLOOKUP(年度マスタ!$K$4&amp;"_"&amp;$AG19,データシート1!$A:$BS,MATCH("ab_"&amp;AM$2,データシート1!$A$1:$BS$1,0),0)</f>
        <v>67966</v>
      </c>
      <c r="AN19" s="88">
        <f>VLOOKUP(年度マスタ!$K$4&amp;"_"&amp;$AG19,データシート1!$A:$BS,MATCH("ab_"&amp;AN$2,データシート1!$A$1:$BS$1,0),0)</f>
        <v>14419</v>
      </c>
      <c r="AO19" s="88">
        <f>VLOOKUP(年度マスタ!$K$4&amp;"_"&amp;$AG19,データシート1!$A:$BS,MATCH("ab_"&amp;AO$2,データシート1!$A$1:$BS$1,0),0)</f>
        <v>203509</v>
      </c>
      <c r="AP19" s="88">
        <f>VLOOKUP(年度マスタ!$K$4&amp;"_"&amp;$AG19,データシート1!$A:$BS,MATCH("ab_"&amp;AP$2,データシート1!$A$1:$BS$1,0),0)</f>
        <v>0</v>
      </c>
      <c r="AQ19" s="1073">
        <f>VLOOKUP(年度マスタ!$K$4&amp;"_"&amp;$AG19,データシート1!$A:$BS,MATCH("ab_"&amp;AQ$2,データシート1!$A$1:$BS$1,0),0)</f>
        <v>23.213904981440479</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6966.4111000000003</v>
      </c>
      <c r="AI20" s="88">
        <f>VLOOKUP(年度マスタ!$K$4&amp;"_"&amp;$AG20,データシート1!$A:$BS,MATCH("ab_"&amp;AI$2,データシート1!$A$1:$BS$1,0),0)</f>
        <v>3668</v>
      </c>
      <c r="AJ20" s="88">
        <f>VLOOKUP(年度マスタ!$K$4&amp;"_"&amp;$AG20,データシート1!$A:$BS,MATCH("ab_"&amp;AJ$2,データシート1!$A$1:$BS$1,0),0)</f>
        <v>49</v>
      </c>
      <c r="AK20" s="88">
        <f>VLOOKUP(年度マスタ!$K$4&amp;"_"&amp;$AG20,データシート1!$A:$BS,MATCH("ab_"&amp;AK$2,データシート1!$A$1:$BS$1,0),0)</f>
        <v>58946</v>
      </c>
      <c r="AL20" s="88">
        <f>VLOOKUP(年度マスタ!$K$4&amp;"_"&amp;$AG20,データシート1!$A:$BS,MATCH("ab_"&amp;AL$2,データシート1!$A$1:$BS$1,0),0)</f>
        <v>92584</v>
      </c>
      <c r="AM20" s="88">
        <f>VLOOKUP(年度マスタ!$K$4&amp;"_"&amp;$AG20,データシート1!$A:$BS,MATCH("ab_"&amp;AM$2,データシート1!$A$1:$BS$1,0),0)</f>
        <v>68259</v>
      </c>
      <c r="AN20" s="88">
        <f>VLOOKUP(年度マスタ!$K$4&amp;"_"&amp;$AG20,データシート1!$A:$BS,MATCH("ab_"&amp;AN$2,データシート1!$A$1:$BS$1,0),0)</f>
        <v>14538</v>
      </c>
      <c r="AO20" s="88">
        <f>VLOOKUP(年度マスタ!$K$4&amp;"_"&amp;$AG20,データシート1!$A:$BS,MATCH("ab_"&amp;AO$2,データシート1!$A$1:$BS$1,0),0)</f>
        <v>202978</v>
      </c>
      <c r="AP20" s="88">
        <f>VLOOKUP(年度マスタ!$K$4&amp;"_"&amp;$AG20,データシート1!$A:$BS,MATCH("ab_"&amp;AP$2,データシート1!$A$1:$BS$1,0),0)</f>
        <v>0</v>
      </c>
      <c r="AQ20" s="1073">
        <f>VLOOKUP(年度マスタ!$K$4&amp;"_"&amp;$AG20,データシート1!$A:$BS,MATCH("ab_"&amp;AQ$2,データシート1!$A$1:$BS$1,0),0)</f>
        <v>21.887403328540149</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伊丹市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176.321</v>
      </c>
      <c r="BE13" s="80" t="str">
        <f>年度マスタ!K4</f>
        <v>28207</v>
      </c>
      <c r="BF13" s="80" t="str">
        <f>年度マスタ!K4</f>
        <v>28207</v>
      </c>
      <c r="BG13" s="80" t="str">
        <f>年度マスタ!K4</f>
        <v>28207</v>
      </c>
      <c r="BH13" s="318" t="s">
        <v>108</v>
      </c>
      <c r="BI13" s="318" t="s">
        <v>108</v>
      </c>
      <c r="BJ13" s="318" t="s">
        <v>108</v>
      </c>
      <c r="BK13" s="318" t="str">
        <f>年度マスタ!K4</f>
        <v>28207</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176.321</v>
      </c>
      <c r="AY14" s="80"/>
      <c r="BE14" s="80" t="str">
        <f>AP2</f>
        <v>伊丹市</v>
      </c>
      <c r="BF14" s="80" t="str">
        <f>AP2</f>
        <v>伊丹市</v>
      </c>
      <c r="BG14" s="80" t="str">
        <f>AP2</f>
        <v>伊丹市</v>
      </c>
      <c r="BH14" s="80" t="s">
        <v>118</v>
      </c>
      <c r="BI14" s="80" t="s">
        <v>118</v>
      </c>
      <c r="BJ14" s="80" t="s">
        <v>118</v>
      </c>
      <c r="BK14" s="80" t="str">
        <f>AP2</f>
        <v>伊丹市</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14：パルプ・紙・紙加工品製造業(N=1)</v>
      </c>
      <c r="BE16" s="961">
        <f>VLOOKUP(BE$13&amp;"_"&amp;$AV$8,データシート2!$A:$SI,MATCH($AV$5&amp;"_"&amp;$BA16&amp;$AV$6,データシート2!$A$1:$SI$1,0),0)</f>
        <v>1</v>
      </c>
      <c r="BF16" s="1071">
        <f>VLOOKUP(BF$13&amp;"_"&amp;$AW$8,データシート2!$A:$SI,MATCH($AW$5&amp;"_"&amp;$BA16&amp;$AW$6,データシート2!$A$1:$SI$1,0),0)</f>
        <v>4.0590000000000002</v>
      </c>
      <c r="BG16" s="1071">
        <f>BF16/BE16</f>
        <v>4.0590000000000002</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f>BG16/BJ16</f>
        <v>6.8013853343267233E-2</v>
      </c>
    </row>
    <row r="17" spans="2:63" ht="15.95" customHeight="1">
      <c r="B17" s="312"/>
      <c r="D17" s="15"/>
      <c r="E17" s="202"/>
      <c r="F17" s="202"/>
      <c r="G17" s="15"/>
      <c r="O17" s="320"/>
      <c r="P17" s="320"/>
      <c r="Z17" s="313"/>
      <c r="AB17" s="312"/>
      <c r="AQ17" s="313"/>
      <c r="AV17" s="316"/>
      <c r="AW17" s="317" t="s">
        <v>30</v>
      </c>
      <c r="AX17" s="201">
        <f>P26</f>
        <v>17.914999999999999</v>
      </c>
      <c r="AY17" s="201">
        <f>AX17</f>
        <v>17.914999999999999</v>
      </c>
      <c r="BA17" s="80">
        <v>16</v>
      </c>
      <c r="BB17" s="80"/>
      <c r="BC17" s="80" t="s">
        <v>157</v>
      </c>
      <c r="BD17" s="80" t="str">
        <f t="shared" ref="BD17:BD50" si="1">BC17&amp;"(N="&amp;BE17&amp;")"</f>
        <v>16：化学工業(N=3)</v>
      </c>
      <c r="BE17" s="961">
        <f>VLOOKUP(BE$13&amp;"_"&amp;$AV$8,データシート2!$A:$SI,MATCH($AV$5&amp;"_"&amp;$BA17&amp;$AV$6,データシート2!$A$1:$SI$1,0),0)</f>
        <v>3</v>
      </c>
      <c r="BF17" s="1071">
        <f>VLOOKUP(BF$13&amp;"_"&amp;$AW$8,データシート2!$A:$SI,MATCH($AW$5&amp;"_"&amp;$BA17&amp;$AW$6,データシート2!$A$1:$SI$1,0),0)</f>
        <v>9.2509999999999994</v>
      </c>
      <c r="BG17" s="1071">
        <f t="shared" ref="BG17:BG38" si="2">BF17/BE17</f>
        <v>3.0836666666666663</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f t="shared" ref="BK17:BK38" si="4">BG17/BJ17</f>
        <v>5.3388709644186835E-2</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22：鉄鋼業(N=1)</v>
      </c>
      <c r="BE20" s="961">
        <f>VLOOKUP(BE$13&amp;"_"&amp;$AV$8,データシート2!$A:$SI,MATCH($AV$5&amp;"_"&amp;$BA20&amp;$AV$6,データシート2!$A$1:$SI$1,0),0)</f>
        <v>1</v>
      </c>
      <c r="BF20" s="1071">
        <f>VLOOKUP(BF$13&amp;"_"&amp;$AW$8,データシート2!$A:$SI,MATCH($AW$5&amp;"_"&amp;$BA20&amp;$AW$6,データシート2!$A$1:$SI$1,0),0)</f>
        <v>48.232999999999997</v>
      </c>
      <c r="BG20" s="1071">
        <f t="shared" si="2"/>
        <v>48.232999999999997</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f t="shared" si="4"/>
        <v>0.15309077932095383</v>
      </c>
    </row>
    <row r="21" spans="2:63" ht="15.95" customHeight="1" thickTop="1" thickBot="1">
      <c r="B21" s="323"/>
      <c r="C21" s="455" t="s">
        <v>116</v>
      </c>
      <c r="D21" s="572"/>
      <c r="E21" s="572"/>
      <c r="F21" s="996">
        <f>SUM(F22,F26,F27,F28)</f>
        <v>242.72799999999998</v>
      </c>
      <c r="G21" s="996">
        <f t="shared" ref="G21:O21" si="5">SUM(G22,G26,G27,G28)</f>
        <v>230.215</v>
      </c>
      <c r="H21" s="996">
        <f t="shared" si="5"/>
        <v>295.12899999999996</v>
      </c>
      <c r="I21" s="996">
        <f t="shared" si="5"/>
        <v>313.35699999999997</v>
      </c>
      <c r="J21" s="996">
        <f t="shared" si="5"/>
        <v>303.98099999999999</v>
      </c>
      <c r="K21" s="996">
        <f t="shared" si="5"/>
        <v>284.28199999999998</v>
      </c>
      <c r="L21" s="996">
        <f t="shared" si="5"/>
        <v>269.47199999999998</v>
      </c>
      <c r="M21" s="996">
        <f t="shared" si="5"/>
        <v>262.10899999999998</v>
      </c>
      <c r="N21" s="996">
        <f t="shared" si="5"/>
        <v>235.898</v>
      </c>
      <c r="O21" s="996">
        <f t="shared" si="5"/>
        <v>200.57399999999998</v>
      </c>
      <c r="P21" s="997">
        <f>SUM(P22,P26,P27,P28)</f>
        <v>194.23599999999999</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9：食料品製造業(N=5)</v>
      </c>
      <c r="BE21" s="961">
        <f>VLOOKUP(BE$13&amp;"_"&amp;$AV$8,データシート2!$A:$SI,MATCH($AV$5&amp;"_"&amp;$BA21&amp;$AV$6,データシート2!$A$1:$SI$1,0),0)</f>
        <v>5</v>
      </c>
      <c r="BF21" s="1071">
        <f>VLOOKUP(BF$13&amp;"_"&amp;$AW$8,データシート2!$A:$SI,MATCH($AW$5&amp;"_"&amp;$BA21&amp;$AW$6,データシート2!$A$1:$SI$1,0),0)</f>
        <v>74.338999999999999</v>
      </c>
      <c r="BG21" s="1071">
        <f t="shared" si="2"/>
        <v>14.867799999999999</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f t="shared" si="4"/>
        <v>1.6779333565468966</v>
      </c>
    </row>
    <row r="22" spans="2:63" ht="15.95" customHeight="1" thickBot="1">
      <c r="B22" s="325"/>
      <c r="C22" s="572"/>
      <c r="D22" s="456" t="s">
        <v>31</v>
      </c>
      <c r="E22" s="457"/>
      <c r="F22" s="998">
        <f>SUM(F23:F25)</f>
        <v>220.14</v>
      </c>
      <c r="G22" s="998">
        <f t="shared" ref="G22:P22" si="6">SUM(G23:G25)</f>
        <v>211.447</v>
      </c>
      <c r="H22" s="998">
        <f t="shared" si="6"/>
        <v>267.83499999999998</v>
      </c>
      <c r="I22" s="998">
        <f t="shared" si="6"/>
        <v>284.54199999999997</v>
      </c>
      <c r="J22" s="998">
        <f t="shared" si="6"/>
        <v>274.47899999999998</v>
      </c>
      <c r="K22" s="998">
        <f t="shared" si="6"/>
        <v>253.57599999999999</v>
      </c>
      <c r="L22" s="998">
        <f t="shared" si="6"/>
        <v>240.37799999999999</v>
      </c>
      <c r="M22" s="998">
        <f t="shared" si="6"/>
        <v>232.66</v>
      </c>
      <c r="N22" s="998">
        <f t="shared" si="6"/>
        <v>209.893</v>
      </c>
      <c r="O22" s="998">
        <f t="shared" si="6"/>
        <v>181.04499999999999</v>
      </c>
      <c r="P22" s="999">
        <f t="shared" si="6"/>
        <v>176.321</v>
      </c>
      <c r="Z22" s="313"/>
      <c r="AB22" s="312"/>
      <c r="AC22" s="571" t="s">
        <v>1377</v>
      </c>
      <c r="AP22" s="18" t="s">
        <v>1387</v>
      </c>
      <c r="AQ22" s="313"/>
      <c r="AV22" s="80" t="str">
        <f>AW22</f>
        <v>エネルギー起源CO2</v>
      </c>
      <c r="AW22" s="80" t="str">
        <f>D56</f>
        <v>エネルギー起源CO2</v>
      </c>
      <c r="AX22" s="201">
        <f>P56</f>
        <v>194.23599999999999</v>
      </c>
      <c r="AY22" s="201">
        <f>AX22</f>
        <v>194.23599999999999</v>
      </c>
      <c r="BA22" s="80">
        <v>10</v>
      </c>
      <c r="BB22" s="80"/>
      <c r="BC22" s="80" t="s">
        <v>163</v>
      </c>
      <c r="BD22" s="80" t="str">
        <f t="shared" si="1"/>
        <v>10：飲料・たばこ・飼料製造業(N=1)</v>
      </c>
      <c r="BE22" s="961">
        <f>VLOOKUP(BE$13&amp;"_"&amp;$AV$8,データシート2!$A:$SI,MATCH($AV$5&amp;"_"&amp;$BA22&amp;$AV$6,データシート2!$A$1:$SI$1,0),0)</f>
        <v>1</v>
      </c>
      <c r="BF22" s="1071">
        <f>VLOOKUP(BF$13&amp;"_"&amp;$AW$8,データシート2!$A:$SI,MATCH($AW$5&amp;"_"&amp;$BA22&amp;$AW$6,データシート2!$A$1:$SI$1,0),0)</f>
        <v>3.5129999999999999</v>
      </c>
      <c r="BG22" s="1071">
        <f t="shared" si="2"/>
        <v>3.5129999999999999</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f t="shared" si="4"/>
        <v>0.33019376894389119</v>
      </c>
    </row>
    <row r="23" spans="2:63" ht="15.95" customHeight="1" thickBot="1">
      <c r="B23" s="325"/>
      <c r="C23" s="572"/>
      <c r="D23" s="458"/>
      <c r="E23" s="457" t="s">
        <v>98</v>
      </c>
      <c r="F23" s="1000">
        <f>IFERROR(VLOOKUP(年度マスタ!$K$4&amp;"_"&amp;F$20,データシート1!$A:$BT,MATCH("ba_"&amp;$E23,データシート1!$A$1:$BT$1,0),0),0)</f>
        <v>220.14</v>
      </c>
      <c r="G23" s="1000">
        <f>IFERROR(VLOOKUP(年度マスタ!$K$4&amp;"_"&amp;G$20,データシート1!$A:$BT,MATCH("ba_"&amp;$E23,データシート1!$A$1:$BT$1,0),0),0)</f>
        <v>211.447</v>
      </c>
      <c r="H23" s="1000">
        <f>IFERROR(VLOOKUP(年度マスタ!$K$4&amp;"_"&amp;H$20,データシート1!$A:$BT,MATCH("ba_"&amp;$E23,データシート1!$A$1:$BT$1,0),0),0)</f>
        <v>267.83499999999998</v>
      </c>
      <c r="I23" s="1000">
        <f>IFERROR(VLOOKUP(年度マスタ!$K$4&amp;"_"&amp;I$20,データシート1!$A:$BT,MATCH("ba_"&amp;$E23,データシート1!$A$1:$BT$1,0),0),0)</f>
        <v>284.54199999999997</v>
      </c>
      <c r="J23" s="1000">
        <f>IFERROR(VLOOKUP(年度マスタ!$K$4&amp;"_"&amp;J$20,データシート1!$A:$BT,MATCH("ba_"&amp;$E23,データシート1!$A$1:$BT$1,0),0),0)</f>
        <v>274.47899999999998</v>
      </c>
      <c r="K23" s="1000">
        <f>IFERROR(VLOOKUP(年度マスタ!$K$4&amp;"_"&amp;K$20,データシート1!$A:$BT,MATCH("ba_"&amp;$E23,データシート1!$A$1:$BT$1,0),0),0)</f>
        <v>253.57599999999999</v>
      </c>
      <c r="L23" s="1000">
        <f>IFERROR(VLOOKUP(年度マスタ!$K$4&amp;"_"&amp;L$20,データシート1!$A:$BT,MATCH("ba_"&amp;$E23,データシート1!$A$1:$BT$1,0),0),0)</f>
        <v>240.37799999999999</v>
      </c>
      <c r="M23" s="1000">
        <f>IFERROR(VLOOKUP(年度マスタ!$K$4&amp;"_"&amp;M$20,データシート1!$A:$BT,MATCH("ba_"&amp;$E23,データシート1!$A$1:$BT$1,0),0),0)</f>
        <v>232.66</v>
      </c>
      <c r="N23" s="1000">
        <f>IFERROR(VLOOKUP(年度マスタ!$K$4&amp;"_"&amp;N$20,データシート1!$A:$BT,MATCH("ba_"&amp;$E23,データシート1!$A$1:$BT$1,0),0),0)</f>
        <v>209.893</v>
      </c>
      <c r="O23" s="1000">
        <f>IFERROR(VLOOKUP(年度マスタ!$K$4&amp;"_"&amp;O$20,データシート1!$A:$BT,MATCH("ba_"&amp;$E23,データシート1!$A$1:$BT$1,0),0),0)</f>
        <v>181.04499999999999</v>
      </c>
      <c r="P23" s="1001">
        <f>IFERROR(VLOOKUP(年度マスタ!$K$4&amp;"_"&amp;P$20,データシート1!$A:$BT,MATCH("ba_"&amp;$E23,データシート1!$A$1:$BT$1,0),0),0)</f>
        <v>176.321</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1541.2668167661504</v>
      </c>
      <c r="AG24" s="996">
        <f t="shared" ref="AG24:AP24" si="7">AG25+AG29</f>
        <v>1672.4068949471198</v>
      </c>
      <c r="AH24" s="996">
        <f t="shared" si="7"/>
        <v>1592.1823712836965</v>
      </c>
      <c r="AI24" s="996">
        <f t="shared" si="7"/>
        <v>1781.7256248329882</v>
      </c>
      <c r="AJ24" s="996">
        <f t="shared" si="7"/>
        <v>1769.6673916506893</v>
      </c>
      <c r="AK24" s="996">
        <f t="shared" si="7"/>
        <v>1598.736541693313</v>
      </c>
      <c r="AL24" s="996">
        <f t="shared" si="7"/>
        <v>1640.4347967726799</v>
      </c>
      <c r="AM24" s="996">
        <f t="shared" si="7"/>
        <v>1566.8425150483858</v>
      </c>
      <c r="AN24" s="996">
        <f t="shared" si="7"/>
        <v>1356.45452992792</v>
      </c>
      <c r="AO24" s="996">
        <f>AO25+AO29</f>
        <v>1279.4736409752181</v>
      </c>
      <c r="AP24" s="997">
        <f t="shared" si="7"/>
        <v>1284.6560448441267</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1333.9250435806109</v>
      </c>
      <c r="AG25" s="998">
        <f>①CO2排出量の現状把握!AA35</f>
        <v>1412.3842310248917</v>
      </c>
      <c r="AH25" s="998">
        <f>①CO2排出量の現状把握!AB35</f>
        <v>1315.7711643882894</v>
      </c>
      <c r="AI25" s="998">
        <f>①CO2排出量の現状把握!AC35</f>
        <v>1511.5403611169636</v>
      </c>
      <c r="AJ25" s="998">
        <f>①CO2排出量の現状把握!AD35</f>
        <v>1471.7794214469484</v>
      </c>
      <c r="AK25" s="998">
        <f>①CO2排出量の現状把握!AE35</f>
        <v>1322.2441799835406</v>
      </c>
      <c r="AL25" s="998">
        <f>①CO2排出量の現状把握!AF35</f>
        <v>1390.7959052385559</v>
      </c>
      <c r="AM25" s="998">
        <f>①CO2排出量の現状把握!AG35</f>
        <v>1349.4109859054138</v>
      </c>
      <c r="AN25" s="998">
        <f>①CO2排出量の現状把握!AH35</f>
        <v>1174.8934741493779</v>
      </c>
      <c r="AO25" s="998">
        <f>①CO2排出量の現状把握!AI35</f>
        <v>1104.0679788240132</v>
      </c>
      <c r="AP25" s="999">
        <f>①CO2排出量の現状把握!AJ35</f>
        <v>1104.3107901626211</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22.588000000000001</v>
      </c>
      <c r="G26" s="998">
        <f>IFERROR(VLOOKUP(年度マスタ!$K$4&amp;"_"&amp;G$20,データシート1!$A:$BT,MATCH("ba_"&amp;$D26,データシート1!$A$1:$BT$1,0),0),0)</f>
        <v>18.768000000000001</v>
      </c>
      <c r="H26" s="998">
        <f>IFERROR(VLOOKUP(年度マスタ!$K$4&amp;"_"&amp;H$20,データシート1!$A:$BT,MATCH("ba_"&amp;$D26,データシート1!$A$1:$BT$1,0),0),0)</f>
        <v>27.294</v>
      </c>
      <c r="I26" s="998">
        <f>IFERROR(VLOOKUP(年度マスタ!$K$4&amp;"_"&amp;I$20,データシート1!$A:$BT,MATCH("ba_"&amp;$D26,データシート1!$A$1:$BT$1,0),0),0)</f>
        <v>28.814999999999998</v>
      </c>
      <c r="J26" s="998">
        <f>IFERROR(VLOOKUP(年度マスタ!$K$4&amp;"_"&amp;J$20,データシート1!$A:$BT,MATCH("ba_"&amp;$D26,データシート1!$A$1:$BT$1,0),0),0)</f>
        <v>29.502000000000002</v>
      </c>
      <c r="K26" s="998">
        <f>IFERROR(VLOOKUP(年度マスタ!$K$4&amp;"_"&amp;K$20,データシート1!$A:$BT,MATCH("ba_"&amp;$D26,データシート1!$A$1:$BT$1,0),0),0)</f>
        <v>30.706</v>
      </c>
      <c r="L26" s="998">
        <f>IFERROR(VLOOKUP(年度マスタ!$K$4&amp;"_"&amp;L$20,データシート1!$A:$BT,MATCH("ba_"&amp;$D26,データシート1!$A$1:$BT$1,0),0),0)</f>
        <v>29.093999999999998</v>
      </c>
      <c r="M26" s="998">
        <f>IFERROR(VLOOKUP(年度マスタ!$K$4&amp;"_"&amp;M$20,データシート1!$A:$BT,MATCH("ba_"&amp;$D26,データシート1!$A$1:$BT$1,0),0),0)</f>
        <v>29.448999999999998</v>
      </c>
      <c r="N26" s="998">
        <f>IFERROR(VLOOKUP(年度マスタ!$K$4&amp;"_"&amp;N$20,データシート1!$A:$BT,MATCH("ba_"&amp;$D26,データシート1!$A$1:$BT$1,0),0),0)</f>
        <v>26.004999999999999</v>
      </c>
      <c r="O26" s="998">
        <f>IFERROR(VLOOKUP(年度マスタ!$K$4&amp;"_"&amp;O$20,データシート1!$A:$BT,MATCH("ba_"&amp;$D26,データシート1!$A$1:$BT$1,0),0),0)</f>
        <v>19.529</v>
      </c>
      <c r="P26" s="999">
        <f>IFERROR(VLOOKUP(年度マスタ!$K$4&amp;"_"&amp;P$20,データシート1!$A:$BT,MATCH("ba_"&amp;$D26,データシート1!$A$1:$BT$1,0),0),0)</f>
        <v>17.914999999999999</v>
      </c>
      <c r="Z26" s="313"/>
      <c r="AB26" s="312"/>
      <c r="AC26" s="572"/>
      <c r="AD26" s="458"/>
      <c r="AE26" s="457" t="s">
        <v>98</v>
      </c>
      <c r="AF26" s="1000">
        <f>①CO2排出量の現状把握!Z36</f>
        <v>1319.2380142217069</v>
      </c>
      <c r="AG26" s="1000">
        <f>①CO2排出量の現状把握!AA36</f>
        <v>1398.5822937588516</v>
      </c>
      <c r="AH26" s="1000">
        <f>①CO2排出量の現状把握!AB36</f>
        <v>1302.5962628809034</v>
      </c>
      <c r="AI26" s="1000">
        <f>①CO2排出量の現状把握!AC36</f>
        <v>1499.655677284763</v>
      </c>
      <c r="AJ26" s="1000">
        <f>①CO2排出量の現状把握!AD36</f>
        <v>1460.8500874697652</v>
      </c>
      <c r="AK26" s="1000">
        <f>①CO2排出量の現状把握!AE36</f>
        <v>1311.0317765997454</v>
      </c>
      <c r="AL26" s="1000">
        <f>①CO2排出量の現状把握!AF36</f>
        <v>1379.9947713132788</v>
      </c>
      <c r="AM26" s="1000">
        <f>①CO2排出量の現状把握!AG36</f>
        <v>1339.4673964546018</v>
      </c>
      <c r="AN26" s="1000">
        <f>①CO2排出量の現状把握!AH36</f>
        <v>1166.1300395191879</v>
      </c>
      <c r="AO26" s="1000">
        <f>①CO2排出量の現状把握!AI36</f>
        <v>1095.6811835555422</v>
      </c>
      <c r="AP26" s="1001">
        <f>①CO2排出量の現状把握!AJ36</f>
        <v>1095.8963273647059</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18：プラスチック製品製造業(N=1)</v>
      </c>
      <c r="BE26" s="961">
        <f>VLOOKUP(BE$13&amp;"_"&amp;$AV$8,データシート2!$A:$SI,MATCH($AV$5&amp;"_"&amp;$BA26&amp;$AV$6,データシート2!$A$1:$SI$1,0),0)</f>
        <v>1</v>
      </c>
      <c r="BF26" s="1071">
        <f>VLOOKUP(BF$13&amp;"_"&amp;$AW$8,データシート2!$A:$SI,MATCH($AW$5&amp;"_"&amp;$BA26&amp;$AW$6,データシート2!$A$1:$SI$1,0),0)</f>
        <v>6.5910000000000002</v>
      </c>
      <c r="BG26" s="1071">
        <f t="shared" si="2"/>
        <v>6.5910000000000002</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f t="shared" si="4"/>
        <v>0.7817127790342695</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8.9726188594651237</v>
      </c>
      <c r="AG27" s="1000">
        <f>①CO2排出量の現状把握!AA37</f>
        <v>9.4502114189881574</v>
      </c>
      <c r="AH27" s="1000">
        <f>①CO2排出量の現状把握!AB37</f>
        <v>8.9069518993371304</v>
      </c>
      <c r="AI27" s="1000">
        <f>①CO2排出量の現状把握!AC37</f>
        <v>7.6218209589794199</v>
      </c>
      <c r="AJ27" s="1000">
        <f>①CO2排出量の現状把握!AD37</f>
        <v>7.6116808373075138</v>
      </c>
      <c r="AK27" s="1000">
        <f>①CO2排出量の現状把握!AE37</f>
        <v>7.327964390399619</v>
      </c>
      <c r="AL27" s="1000">
        <f>①CO2排出量の現状把握!AF37</f>
        <v>6.9687760258447655</v>
      </c>
      <c r="AM27" s="1000">
        <f>①CO2排出量の現状把握!AG37</f>
        <v>6.8627132106164517</v>
      </c>
      <c r="AN27" s="1000">
        <f>①CO2排出量の現状把握!AH37</f>
        <v>5.9826017426778551</v>
      </c>
      <c r="AO27" s="1000">
        <f>①CO2排出量の現状把握!AI37</f>
        <v>5.5814735744726347</v>
      </c>
      <c r="AP27" s="1001">
        <f>①CO2排出量の現状把握!AJ37</f>
        <v>6.91590343120727</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5.7144104994388103</v>
      </c>
      <c r="AG28" s="1000">
        <f>①CO2排出量の現状把握!AA38</f>
        <v>4.3517258470518705</v>
      </c>
      <c r="AH28" s="1000">
        <f>①CO2排出量の現状把握!AB38</f>
        <v>4.2679496080489683</v>
      </c>
      <c r="AI28" s="1000">
        <f>①CO2排出量の現状把握!AC38</f>
        <v>4.2628628732210272</v>
      </c>
      <c r="AJ28" s="1000">
        <f>①CO2排出量の現状把握!AD38</f>
        <v>3.3176531398758051</v>
      </c>
      <c r="AK28" s="1000">
        <f>①CO2排出量の現状把握!AE38</f>
        <v>3.8844389933956651</v>
      </c>
      <c r="AL28" s="1000">
        <f>①CO2排出量の現状把握!AF38</f>
        <v>3.832357899432175</v>
      </c>
      <c r="AM28" s="1000">
        <f>①CO2排出量の現状把握!AG38</f>
        <v>3.0808762401955896</v>
      </c>
      <c r="AN28" s="1000">
        <f>①CO2排出量の現状把握!AH38</f>
        <v>2.7808328875120663</v>
      </c>
      <c r="AO28" s="1000">
        <f>①CO2排出量の現状把握!AI38</f>
        <v>2.80532169399814</v>
      </c>
      <c r="AP28" s="1001">
        <f>①CO2排出量の現状把握!AJ38</f>
        <v>1.4985593667078281</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207.34177318553961</v>
      </c>
      <c r="AG29" s="1002">
        <f>①CO2排出量の現状把握!AA39</f>
        <v>260.02266392222811</v>
      </c>
      <c r="AH29" s="1002">
        <f>①CO2排出量の現状把握!AB39</f>
        <v>276.41120689540702</v>
      </c>
      <c r="AI29" s="1002">
        <f>①CO2排出量の現状把握!AC39</f>
        <v>270.18526371602468</v>
      </c>
      <c r="AJ29" s="1002">
        <f>①CO2排出量の現状把握!AD39</f>
        <v>297.88797020374096</v>
      </c>
      <c r="AK29" s="1002">
        <f>①CO2排出量の現状把握!AE39</f>
        <v>276.49236170977241</v>
      </c>
      <c r="AL29" s="1002">
        <f>①CO2排出量の現状把握!AF39</f>
        <v>249.63889153412396</v>
      </c>
      <c r="AM29" s="1002">
        <f>①CO2排出量の現状把握!AG39</f>
        <v>217.43152914297212</v>
      </c>
      <c r="AN29" s="1002">
        <f>①CO2排出量の現状把握!AH39</f>
        <v>181.56105577854206</v>
      </c>
      <c r="AO29" s="1002">
        <f>①CO2排出量の現状把握!AI39</f>
        <v>175.40566215120492</v>
      </c>
      <c r="AP29" s="1003">
        <f>①CO2排出量の現状把握!AJ39</f>
        <v>180.34525468150568</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0.15748603509759987</v>
      </c>
      <c r="AG32" s="509">
        <f t="shared" si="12"/>
        <v>0.13765489767804337</v>
      </c>
      <c r="AH32" s="509">
        <f t="shared" si="12"/>
        <v>0.18536130365647266</v>
      </c>
      <c r="AI32" s="509">
        <f t="shared" si="12"/>
        <v>0.17587275820280848</v>
      </c>
      <c r="AJ32" s="509">
        <f t="shared" si="12"/>
        <v>0.17177295656471142</v>
      </c>
      <c r="AK32" s="509">
        <f t="shared" si="12"/>
        <v>0.17781666496401008</v>
      </c>
      <c r="AL32" s="509">
        <f t="shared" si="12"/>
        <v>0.16426864422173162</v>
      </c>
      <c r="AM32" s="509">
        <f t="shared" si="12"/>
        <v>0.16728484036055516</v>
      </c>
      <c r="AN32" s="509">
        <f t="shared" si="12"/>
        <v>0.17390778297045847</v>
      </c>
      <c r="AO32" s="509">
        <f t="shared" si="12"/>
        <v>0.15676290122485209</v>
      </c>
      <c r="AP32" s="509">
        <f t="shared" si="12"/>
        <v>0.15119689101184089</v>
      </c>
      <c r="AQ32" s="313"/>
      <c r="BA32" s="80">
        <v>26</v>
      </c>
      <c r="BB32" s="80"/>
      <c r="BC32" s="80" t="s">
        <v>172</v>
      </c>
      <c r="BD32" s="80" t="str">
        <f t="shared" si="1"/>
        <v>26：生産用機械器具製造業(N=2)</v>
      </c>
      <c r="BE32" s="961">
        <f>VLOOKUP(BE$13&amp;"_"&amp;$AV$8,データシート2!$A:$SI,MATCH($AV$5&amp;"_"&amp;$BA32&amp;$AV$6,データシート2!$A$1:$SI$1,0),0)</f>
        <v>2</v>
      </c>
      <c r="BF32" s="1071">
        <f>VLOOKUP(BF$13&amp;"_"&amp;$AW$8,データシート2!$A:$SI,MATCH($AW$5&amp;"_"&amp;$BA32&amp;$AW$6,データシート2!$A$1:$SI$1,0),0)</f>
        <v>5.7649999999999997</v>
      </c>
      <c r="BG32" s="1071">
        <f t="shared" si="2"/>
        <v>2.8824999999999998</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f t="shared" si="4"/>
        <v>0.38743354317836437</v>
      </c>
    </row>
    <row r="33" spans="2:63" ht="15.95" customHeight="1" thickBot="1">
      <c r="B33" s="325"/>
      <c r="Z33" s="313"/>
      <c r="AB33" s="312"/>
      <c r="AC33" s="572"/>
      <c r="AD33" s="456" t="s">
        <v>31</v>
      </c>
      <c r="AE33" s="457"/>
      <c r="AF33" s="506">
        <f>IFERROR(IF(F22/AF25&gt;1,1,F22/AF25),0)</f>
        <v>0.16503176176157955</v>
      </c>
      <c r="AG33" s="506">
        <f t="shared" ref="AG33:AP33" si="13">IFERROR(IF(G22/AG25&gt;1,1,G22/AG25),0)</f>
        <v>0.14970926137186069</v>
      </c>
      <c r="AH33" s="506">
        <f t="shared" si="13"/>
        <v>0.20355743251488431</v>
      </c>
      <c r="AI33" s="506">
        <f t="shared" si="13"/>
        <v>0.18824637920335494</v>
      </c>
      <c r="AJ33" s="506">
        <f t="shared" si="13"/>
        <v>0.18649465809907292</v>
      </c>
      <c r="AK33" s="506">
        <f t="shared" si="13"/>
        <v>0.19177698328243467</v>
      </c>
      <c r="AL33" s="506">
        <f t="shared" si="13"/>
        <v>0.17283484880462688</v>
      </c>
      <c r="AM33" s="506">
        <f t="shared" si="13"/>
        <v>0.1724159669886578</v>
      </c>
      <c r="AN33" s="506">
        <f t="shared" si="13"/>
        <v>0.17864853675518319</v>
      </c>
      <c r="AO33" s="506">
        <f t="shared" si="13"/>
        <v>0.16397993916356332</v>
      </c>
      <c r="AP33" s="506">
        <f t="shared" si="13"/>
        <v>0.15966610266846612</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0.16686905442902433</v>
      </c>
      <c r="AG34" s="507">
        <f t="shared" ref="AG34:AP36" si="14">IFERROR(IF(G23/AG26&gt;1,1,G23/AG26),0)</f>
        <v>0.15118667020423357</v>
      </c>
      <c r="AH34" s="507">
        <f t="shared" si="14"/>
        <v>0.20561628160028597</v>
      </c>
      <c r="AI34" s="507">
        <f t="shared" si="14"/>
        <v>0.18973822078624356</v>
      </c>
      <c r="AJ34" s="507">
        <f t="shared" si="14"/>
        <v>0.18788991584715281</v>
      </c>
      <c r="AK34" s="507">
        <f t="shared" si="14"/>
        <v>0.1934171272779272</v>
      </c>
      <c r="AL34" s="507">
        <f t="shared" si="14"/>
        <v>0.17418761650179521</v>
      </c>
      <c r="AM34" s="507">
        <f t="shared" si="14"/>
        <v>0.17369590377176863</v>
      </c>
      <c r="AN34" s="507">
        <f t="shared" si="14"/>
        <v>0.17999107551207744</v>
      </c>
      <c r="AO34" s="507">
        <f t="shared" si="14"/>
        <v>0.16523510918796613</v>
      </c>
      <c r="AP34" s="507">
        <f t="shared" si="14"/>
        <v>0.16089204388885747</v>
      </c>
      <c r="AQ34" s="313"/>
      <c r="BA34" s="80">
        <v>28</v>
      </c>
      <c r="BB34" s="80"/>
      <c r="BC34" s="80" t="s">
        <v>1357</v>
      </c>
      <c r="BD34" s="80" t="str">
        <f t="shared" si="1"/>
        <v>28：電子部品等製造業(N=1)</v>
      </c>
      <c r="BE34" s="961">
        <f>VLOOKUP(BE$13&amp;"_"&amp;$AV$8,データシート2!$A:$SI,MATCH($AV$5&amp;"_"&amp;$BA34&amp;$AV$6,データシート2!$A$1:$SI$1,0),0)</f>
        <v>1</v>
      </c>
      <c r="BF34" s="1071">
        <f>VLOOKUP(BF$13&amp;"_"&amp;$AW$8,データシート2!$A:$SI,MATCH($AW$5&amp;"_"&amp;$BA34&amp;$AW$6,データシート2!$A$1:$SI$1,0),0)</f>
        <v>21.988</v>
      </c>
      <c r="BG34" s="1071">
        <f t="shared" si="2"/>
        <v>21.988</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f t="shared" si="4"/>
        <v>0.71195486835164912</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0.10894090299781101</v>
      </c>
      <c r="AG37" s="508">
        <f t="shared" ref="AG37:AP37" si="17">IFERROR(IF(G26/AG29&gt;1,1,G26/AG29),0)</f>
        <v>7.2178323677252396E-2</v>
      </c>
      <c r="AH37" s="508">
        <f t="shared" si="17"/>
        <v>9.8744187352461252E-2</v>
      </c>
      <c r="AI37" s="508">
        <f t="shared" si="17"/>
        <v>0.10664904371056186</v>
      </c>
      <c r="AJ37" s="508">
        <f t="shared" si="17"/>
        <v>9.9037231949387086E-2</v>
      </c>
      <c r="AK37" s="508">
        <f t="shared" si="17"/>
        <v>0.11105550912915045</v>
      </c>
      <c r="AL37" s="508">
        <f t="shared" si="17"/>
        <v>0.11654434059215106</v>
      </c>
      <c r="AM37" s="508">
        <f t="shared" si="17"/>
        <v>0.13544033892451635</v>
      </c>
      <c r="AN37" s="508">
        <f t="shared" si="17"/>
        <v>0.14323005497235836</v>
      </c>
      <c r="AO37" s="508">
        <f t="shared" si="17"/>
        <v>0.11133620067045166</v>
      </c>
      <c r="AP37" s="508">
        <f t="shared" si="17"/>
        <v>9.9337240847497468E-2</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I：卸売業，小売業(N=2)</v>
      </c>
      <c r="BE42" s="961">
        <f>VLOOKUP(BE$13&amp;"_"&amp;$AV$8,データシート2!$A:$SI,MATCH($AV$5&amp;"_"&amp;$BA42&amp;$AV$6,データシート2!$A$1:$SI$1,0),0)</f>
        <v>2</v>
      </c>
      <c r="BF42" s="1071">
        <f>VLOOKUP(BF$13&amp;"_"&amp;$AW$8,データシート2!$A:$SI,MATCH($AW$5&amp;"_"&amp;$BA42&amp;$AW$6,データシート2!$A$1:$SI$1,0),0)</f>
        <v>5.0090000000000003</v>
      </c>
      <c r="BG42" s="1071">
        <f t="shared" si="18"/>
        <v>2.5045000000000002</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f t="shared" si="20"/>
        <v>0.62566095985861514</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K：不動産業，物品賃貸業(N=1)</v>
      </c>
      <c r="BE44" s="961">
        <f>VLOOKUP(BE$13&amp;"_"&amp;$AV$8,データシート2!$A:$SI,MATCH($AV$5&amp;"_"&amp;$BA44&amp;$AV$6,データシート2!$A$1:$SI$1,0),0)</f>
        <v>1</v>
      </c>
      <c r="BF44" s="1071">
        <f>VLOOKUP(BF$13&amp;"_"&amp;$AW$8,データシート2!$A:$SI,MATCH($AW$5&amp;"_"&amp;$BA44&amp;$AW$6,データシート2!$A$1:$SI$1,0),0)</f>
        <v>2.09</v>
      </c>
      <c r="BG44" s="1071">
        <f t="shared" si="18"/>
        <v>2.09</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f t="shared" si="20"/>
        <v>0.39337845449024733</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P：医療，福祉(N=2)</v>
      </c>
      <c r="BE49" s="961">
        <f>VLOOKUP(BE$13&amp;"_"&amp;$AV$8,データシート2!$A:$SI,MATCH($AV$5&amp;"_"&amp;$BA49&amp;$AV$6,データシート2!$A$1:$SI$1,0),0)</f>
        <v>2</v>
      </c>
      <c r="BF49" s="1071">
        <f>VLOOKUP(BF$13&amp;"_"&amp;$AW$8,データシート2!$A:$SI,MATCH($AW$5&amp;"_"&amp;$BA49&amp;$AW$6,データシート2!$A$1:$SI$1,0),0)</f>
        <v>7.6689999999999996</v>
      </c>
      <c r="BG49" s="1071">
        <f t="shared" si="18"/>
        <v>3.8344999999999998</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f t="shared" si="20"/>
        <v>0.69240554103667828</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S：公務(N=1)</v>
      </c>
      <c r="BE52" s="961">
        <f>VLOOKUP(BE$13&amp;"_"&amp;$AV$8,データシート2!$A:$SI,MATCH($AV$5&amp;"_"&amp;$BA52&amp;$AV$6,データシート2!$A$1:$SI$1,0),0)</f>
        <v>1</v>
      </c>
      <c r="BF52" s="1071">
        <f>VLOOKUP(BF$13&amp;"_"&amp;$AW$8,データシート2!$A:$SI,MATCH($AW$5&amp;"_"&amp;$BA52&amp;$AW$6,データシート2!$A$1:$SI$1,0),0)</f>
        <v>3.1469999999999998</v>
      </c>
      <c r="BG52" s="1071">
        <f t="shared" ref="BG52:BG62" si="25">BF52/BE52</f>
        <v>3.1469999999999998</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f t="shared" ref="BK52:BK62" si="27">BG52/BJ52</f>
        <v>0.49984711459408399</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242.72800000000001</v>
      </c>
      <c r="G55" s="1004">
        <f t="shared" ref="G55:P55" si="29">SUM(G56,G57,G60,G61,G62,G63,G64,G65,)</f>
        <v>230.215</v>
      </c>
      <c r="H55" s="1004">
        <f t="shared" si="29"/>
        <v>295.12900000000002</v>
      </c>
      <c r="I55" s="1004">
        <f t="shared" si="29"/>
        <v>313.35700000000003</v>
      </c>
      <c r="J55" s="1004">
        <f t="shared" si="29"/>
        <v>303.98099999999999</v>
      </c>
      <c r="K55" s="1004">
        <f t="shared" si="29"/>
        <v>284.28199999999998</v>
      </c>
      <c r="L55" s="1004">
        <f t="shared" si="29"/>
        <v>269.47199999999998</v>
      </c>
      <c r="M55" s="1004">
        <f t="shared" si="29"/>
        <v>262.10899999999998</v>
      </c>
      <c r="N55" s="1004">
        <f t="shared" si="29"/>
        <v>235.898</v>
      </c>
      <c r="O55" s="1004">
        <f t="shared" si="29"/>
        <v>200.57400000000001</v>
      </c>
      <c r="P55" s="1005">
        <f t="shared" si="29"/>
        <v>194.23599999999999</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242.72800000000001</v>
      </c>
      <c r="G56" s="1006">
        <f>IFERROR(VLOOKUP(年度マスタ!$K$4&amp;"_"&amp;G$54,データシート1!$A:$CD,MATCH("bc_"&amp;$C56,データシート1!$A$1:$CD$1,0),0),0)</f>
        <v>230.215</v>
      </c>
      <c r="H56" s="1006">
        <f>IFERROR(VLOOKUP(年度マスタ!$K$4&amp;"_"&amp;H$54,データシート1!$A:$CD,MATCH("bc_"&amp;$C56,データシート1!$A$1:$CD$1,0),0),0)</f>
        <v>295.12900000000002</v>
      </c>
      <c r="I56" s="1006">
        <f>IFERROR(VLOOKUP(年度マスタ!$K$4&amp;"_"&amp;I$54,データシート1!$A:$CD,MATCH("bc_"&amp;$C56,データシート1!$A$1:$CD$1,0),0),0)</f>
        <v>313.35700000000003</v>
      </c>
      <c r="J56" s="1006">
        <f>IFERROR(VLOOKUP(年度マスタ!$K$4&amp;"_"&amp;J$54,データシート1!$A:$CD,MATCH("bc_"&amp;$C56,データシート1!$A$1:$CD$1,0),0),0)</f>
        <v>303.98099999999999</v>
      </c>
      <c r="K56" s="1006">
        <f>IFERROR(VLOOKUP(年度マスタ!$K$4&amp;"_"&amp;K$54,データシート1!$A:$CD,MATCH("bc_"&amp;$C56,データシート1!$A$1:$CD$1,0),0),0)</f>
        <v>284.28199999999998</v>
      </c>
      <c r="L56" s="1006">
        <f>IFERROR(VLOOKUP(年度マスタ!$K$4&amp;"_"&amp;L$54,データシート1!$A:$CD,MATCH("bc_"&amp;$C56,データシート1!$A$1:$CD$1,0),0),0)</f>
        <v>269.47199999999998</v>
      </c>
      <c r="M56" s="1006">
        <f>IFERROR(VLOOKUP(年度マスタ!$K$4&amp;"_"&amp;M$54,データシート1!$A:$CD,MATCH("bc_"&amp;$C56,データシート1!$A$1:$CD$1,0),0),0)</f>
        <v>262.10899999999998</v>
      </c>
      <c r="N56" s="1006">
        <f>IFERROR(VLOOKUP(年度マスタ!$K$4&amp;"_"&amp;N$54,データシート1!$A:$CD,MATCH("bc_"&amp;$C56,データシート1!$A$1:$CD$1,0),0),0)</f>
        <v>235.898</v>
      </c>
      <c r="O56" s="1006">
        <f>IFERROR(VLOOKUP(年度マスタ!$K$4&amp;"_"&amp;O$54,データシート1!$A:$CD,MATCH("bc_"&amp;$C56,データシート1!$A$1:$CD$1,0),0),0)</f>
        <v>200.57400000000001</v>
      </c>
      <c r="P56" s="1007">
        <f>IFERROR(VLOOKUP(年度マスタ!$K$4&amp;"_"&amp;P$54,データシート1!$A:$CD,MATCH("bc_"&amp;$C56,データシート1!$A$1:$CD$1,0),0),0)</f>
        <v>194.23599999999999</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伊丹市</v>
      </c>
      <c r="AF1" s="345"/>
      <c r="AG1" s="203"/>
      <c r="AH1" s="188"/>
      <c r="AI1" s="188"/>
      <c r="AJ1" s="188"/>
      <c r="AK1" s="188"/>
      <c r="AL1" s="189"/>
      <c r="AM1" s="189"/>
      <c r="AN1" s="189"/>
      <c r="AO1" s="189"/>
      <c r="AP1" s="189"/>
      <c r="AQ1" s="189"/>
      <c r="AR1" s="189"/>
      <c r="AS1" s="189"/>
      <c r="AT1" s="190"/>
    </row>
    <row r="2" spans="1:47" s="577" customFormat="1" ht="27.95" customHeight="1">
      <c r="A2" s="576"/>
      <c r="B2" s="576" t="s">
        <v>1649</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1653</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7208.7999999999993</v>
      </c>
      <c r="K6" s="688">
        <f>VLOOKUP(年度マスタ!$K$4&amp;"_"&amp;K$5,データシート1!$A:$BS,MATCH("cb_"&amp;$G6,データシート1!$A$1:$BS$1,0),0)</f>
        <v>7918.2</v>
      </c>
      <c r="L6" s="688">
        <f>VLOOKUP(年度マスタ!$K$4&amp;"_"&amp;L$5,データシート1!$A:$BS,MATCH("cb_"&amp;$G6,データシート1!$A$1:$BS$1,0),0)</f>
        <v>8634.2999999999993</v>
      </c>
      <c r="M6" s="688">
        <f>VLOOKUP(年度マスタ!$K$4&amp;"_"&amp;M$5,データシート1!$A:$BS,MATCH("cb_"&amp;$G6,データシート1!$A$1:$BS$1,0),0)</f>
        <v>9106.9</v>
      </c>
      <c r="N6" s="688">
        <f>VLOOKUP(年度マスタ!$K$4&amp;"_"&amp;N$5,データシート1!$A:$BS,MATCH("cb_"&amp;$G6,データシート1!$A$1:$BS$1,0),0)</f>
        <v>9687.4999999999982</v>
      </c>
      <c r="O6" s="688">
        <f>VLOOKUP(年度マスタ!$K$4&amp;"_"&amp;O$5,データシート1!$A:$BS,MATCH("cb_"&amp;$G6,データシート1!$A$1:$BS$1,0),0)</f>
        <v>10421.29999999999</v>
      </c>
      <c r="P6" s="688">
        <f>VLOOKUP(年度マスタ!$K$4&amp;"_"&amp;P$5,データシート1!$A:$BS,MATCH("cb_"&amp;$G6,データシート1!$A$1:$BS$1,0),0)</f>
        <v>11679.29999999999</v>
      </c>
      <c r="Q6" s="688">
        <f>VLOOKUP(年度マスタ!$K$4&amp;"_"&amp;Q$5,データシート1!$A:$BS,MATCH("cb_"&amp;$G6,データシート1!$A$1:$BS$1,0),0)</f>
        <v>12989.899999999991</v>
      </c>
      <c r="R6" s="704">
        <f>VLOOKUP(年度マスタ!$K$4&amp;"_"&amp;R$5,データシート1!$A:$BS,MATCH("cb_"&amp;$G6,データシート1!$A$1:$BS$1,0),0)</f>
        <v>14530.099999999973</v>
      </c>
      <c r="S6" s="627"/>
      <c r="T6" s="226"/>
      <c r="U6" s="640"/>
      <c r="V6" s="231"/>
      <c r="W6" s="231"/>
      <c r="X6" s="231"/>
      <c r="Y6" s="232" t="s">
        <v>233</v>
      </c>
      <c r="Z6" s="734" t="s">
        <v>234</v>
      </c>
      <c r="AA6" s="734"/>
      <c r="AB6" s="734"/>
      <c r="AC6" s="735">
        <f>SUM(AC7:AC8)</f>
        <v>381250</v>
      </c>
      <c r="AD6" s="735">
        <f>SUM(AD7:AD8)</f>
        <v>505850.23</v>
      </c>
      <c r="AE6" s="736">
        <f>$AD6*3600/100000000</f>
        <v>18.210608279999999</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3681.2999999999997</v>
      </c>
      <c r="K7" s="684">
        <f>VLOOKUP(年度マスタ!$K$4&amp;"_"&amp;K$5,データシート1!$A:$BS,MATCH("cb_"&amp;$G7,データシート1!$A$1:$BS$1,0),0)</f>
        <v>4530.9000000000005</v>
      </c>
      <c r="L7" s="684">
        <f>VLOOKUP(年度マスタ!$K$4&amp;"_"&amp;L$5,データシート1!$A:$BS,MATCH("cb_"&amp;$G7,データシート1!$A$1:$BS$1,0),0)</f>
        <v>5966.5</v>
      </c>
      <c r="M7" s="684">
        <f>VLOOKUP(年度マスタ!$K$4&amp;"_"&amp;M$5,データシート1!$A:$BS,MATCH("cb_"&amp;$G7,データシート1!$A$1:$BS$1,0),0)</f>
        <v>6453.9</v>
      </c>
      <c r="N7" s="684">
        <f>VLOOKUP(年度マスタ!$K$4&amp;"_"&amp;N$5,データシート1!$A:$BS,MATCH("cb_"&amp;$G7,データシート1!$A$1:$BS$1,0),0)</f>
        <v>6688.6</v>
      </c>
      <c r="O7" s="684">
        <f>VLOOKUP(年度マスタ!$K$4&amp;"_"&amp;O$5,データシート1!$A:$BS,MATCH("cb_"&amp;$G7,データシート1!$A$1:$BS$1,0),0)</f>
        <v>7006.9</v>
      </c>
      <c r="P7" s="684">
        <f>VLOOKUP(年度マスタ!$K$4&amp;"_"&amp;P$5,データシート1!$A:$BS,MATCH("cb_"&amp;$G7,データシート1!$A$1:$BS$1,0),0)</f>
        <v>7078.3999999999969</v>
      </c>
      <c r="Q7" s="684">
        <f>VLOOKUP(年度マスタ!$K$4&amp;"_"&amp;Q$5,データシート1!$A:$BS,MATCH("cb_"&amp;$G7,データシート1!$A$1:$BS$1,0),0)</f>
        <v>7179.4999999999964</v>
      </c>
      <c r="R7" s="705">
        <f>VLOOKUP(年度マスタ!$K$4&amp;"_"&amp;R$5,データシート1!$A:$BS,MATCH("cb_"&amp;$G7,データシート1!$A$1:$BS$1,0),0)</f>
        <v>7219.8999999999969</v>
      </c>
      <c r="S7" s="627"/>
      <c r="T7" s="226"/>
      <c r="U7" s="640"/>
      <c r="V7" s="231"/>
      <c r="W7" s="231"/>
      <c r="X7" s="231"/>
      <c r="Y7" s="232" t="s">
        <v>236</v>
      </c>
      <c r="Z7" s="248" t="s">
        <v>1368</v>
      </c>
      <c r="AA7" s="248"/>
      <c r="AB7" s="248"/>
      <c r="AC7" s="671">
        <f>VLOOKUP(年度マスタ!$K$4&amp;"_令和4年度",データシート3!A:AB,MATCH("ea_"&amp;$Y7&amp;"_設備",データシート3!$A$1:$AB$1,0),0)</f>
        <v>365126</v>
      </c>
      <c r="AD7" s="671">
        <f>VLOOKUP(年度マスタ!$K$4&amp;"_令和4年度",データシート3!A:AB,MATCH("ea_"&amp;$Y7&amp;"_年間発電",データシート3!$A$1:$AB$1,0),0)/10^3</f>
        <v>484662.52899999998</v>
      </c>
      <c r="AE7" s="606">
        <f t="shared" ref="AE7:AE16" si="0">$AD7*3600/100000000</f>
        <v>17.447851044</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16123.999999999998</v>
      </c>
      <c r="AD8" s="671">
        <f>VLOOKUP(年度マスタ!$K$4&amp;"_令和4年度",データシート3!A:AB,MATCH("ea_"&amp;$Y8&amp;"_年間発電",データシート3!$A$1:$AB$1,0),0)/10^3</f>
        <v>21187.701000000001</v>
      </c>
      <c r="AE8" s="606">
        <f t="shared" si="0"/>
        <v>0.76275723600000012</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0</v>
      </c>
      <c r="AD9" s="737">
        <f>VLOOKUP(年度マスタ!$K$4&amp;"_令和4年度",データシート3!A:AB,MATCH("ea_"&amp;$Y9&amp;"_年間発電",データシート3!$A$1:$AB$1,0),0)/10^3</f>
        <v>0</v>
      </c>
      <c r="AE9" s="738">
        <f t="shared" si="0"/>
        <v>0</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10890.099999999999</v>
      </c>
      <c r="K12" s="722">
        <f t="shared" ref="K12:Q12" si="1">SUM(K6:K11)</f>
        <v>12449.1</v>
      </c>
      <c r="L12" s="722">
        <f t="shared" si="1"/>
        <v>14600.8</v>
      </c>
      <c r="M12" s="722">
        <f t="shared" si="1"/>
        <v>15560.8</v>
      </c>
      <c r="N12" s="722">
        <f t="shared" si="1"/>
        <v>16376.099999999999</v>
      </c>
      <c r="O12" s="722">
        <f t="shared" si="1"/>
        <v>17428.19999999999</v>
      </c>
      <c r="P12" s="722">
        <f t="shared" si="1"/>
        <v>18757.699999999986</v>
      </c>
      <c r="Q12" s="722">
        <f t="shared" si="1"/>
        <v>20169.399999999987</v>
      </c>
      <c r="R12" s="723">
        <f t="shared" ref="R12" si="2">SUM(R6:R11)</f>
        <v>21749.999999999971</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10.483904770000001</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51.3940184</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8651.4250559999982</v>
      </c>
      <c r="K19" s="682">
        <f>K6*別紙!$C5/100*別紙!$E5/10^3</f>
        <v>9502.7901839999995</v>
      </c>
      <c r="L19" s="682">
        <f>L6*別紙!$C5/100*別紙!$E5/10^3</f>
        <v>10362.196115999999</v>
      </c>
      <c r="M19" s="682">
        <f>M6*別紙!$C5/100*別紙!$E5/10^3</f>
        <v>10929.372828</v>
      </c>
      <c r="N19" s="682">
        <f>N6*別紙!$C5/100*別紙!$E5/10^3</f>
        <v>11626.162499999999</v>
      </c>
      <c r="O19" s="682">
        <f>O6*別紙!$C5/100*別紙!$E5/10^3</f>
        <v>12506.810555999988</v>
      </c>
      <c r="P19" s="682">
        <f>P6*別紙!$C5/100*別紙!$E5/10^3</f>
        <v>14016.561515999987</v>
      </c>
      <c r="Q19" s="682">
        <f>Q6*別紙!$C5/100*別紙!$E5/10^3</f>
        <v>15589.438787999987</v>
      </c>
      <c r="R19" s="710">
        <f>R6*別紙!$C5/100*別紙!$E5/10^3</f>
        <v>17437.863611999965</v>
      </c>
      <c r="S19" s="631"/>
      <c r="T19" s="227"/>
      <c r="U19" s="647"/>
      <c r="W19" s="237"/>
      <c r="X19" s="237"/>
      <c r="Y19" s="209"/>
      <c r="Z19" s="699" t="s">
        <v>229</v>
      </c>
      <c r="AA19" s="748"/>
      <c r="AB19" s="749"/>
      <c r="AC19" s="750">
        <f>SUM($AC$6,$AC$9,$AC$10,$AC$13)</f>
        <v>381250</v>
      </c>
      <c r="AD19" s="750">
        <f>SUM($AD$6,$AD$9,$AD$10,$AD$13)</f>
        <v>505850.23</v>
      </c>
      <c r="AE19" s="751">
        <f>SUM($AE$6,$AE$9,$AE$10,$AE$13,$AE$17,$AE$18)</f>
        <v>80.088531450000005</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4869.476388</v>
      </c>
      <c r="K20" s="684">
        <f>K7*別紙!$C6/100*別紙!$E6/10^3</f>
        <v>5993.2932840000012</v>
      </c>
      <c r="L20" s="684">
        <f>L7*別紙!$C6/100*別紙!$E6/10^3</f>
        <v>7892.2475399999994</v>
      </c>
      <c r="M20" s="684">
        <f>M7*別紙!$C6/100*別紙!$E6/10^3</f>
        <v>8536.9607640000013</v>
      </c>
      <c r="N20" s="684">
        <f>N7*別紙!$C6/100*別紙!$E6/10^3</f>
        <v>8847.4125359999998</v>
      </c>
      <c r="O20" s="684">
        <f>O7*別紙!$C6/100*別紙!$E6/10^3</f>
        <v>9268.4470440000005</v>
      </c>
      <c r="P20" s="684">
        <f>P7*別紙!$C6/100*別紙!$E6/10^3</f>
        <v>9363.0243839999985</v>
      </c>
      <c r="Q20" s="684">
        <f>Q7*別紙!$C6/100*別紙!$E6/10^3</f>
        <v>9496.7554199999959</v>
      </c>
      <c r="R20" s="705">
        <f>R7*別紙!$C6/100*別紙!$E6/10^3</f>
        <v>9550.1949239999958</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13520.901443999999</v>
      </c>
      <c r="K25" s="728">
        <f t="shared" si="3"/>
        <v>15496.083468000001</v>
      </c>
      <c r="L25" s="728">
        <f t="shared" si="3"/>
        <v>18254.443655999999</v>
      </c>
      <c r="M25" s="728">
        <f t="shared" si="3"/>
        <v>19466.333592000003</v>
      </c>
      <c r="N25" s="728">
        <f t="shared" si="3"/>
        <v>20473.575035999998</v>
      </c>
      <c r="O25" s="728">
        <f t="shared" si="3"/>
        <v>21775.25759999999</v>
      </c>
      <c r="P25" s="728">
        <f t="shared" si="3"/>
        <v>23379.585899999984</v>
      </c>
      <c r="Q25" s="728">
        <f t="shared" si="3"/>
        <v>25086.194207999983</v>
      </c>
      <c r="R25" s="729">
        <f t="shared" ref="R25" si="4">SUM(R19:R24)</f>
        <v>26988.05853599996</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1353026.6735958094</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1254371.346118367</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1243476.2899671986</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1284695.5352052073</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1215836.1879253699</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1212032.409705362</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1206597.6950896636</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1260198.1354023432</v>
      </c>
      <c r="R26" s="726">
        <f>Q26</f>
        <v>1260198.1354023432</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9.9930782650919908E-3</v>
      </c>
      <c r="K27" s="951">
        <f t="shared" ref="K27:P27" si="5">K25/K26</f>
        <v>1.2353665057761719E-2</v>
      </c>
      <c r="L27" s="951">
        <f t="shared" si="5"/>
        <v>1.4680170264027737E-2</v>
      </c>
      <c r="M27" s="951">
        <f t="shared" si="5"/>
        <v>1.5152487930839271E-2</v>
      </c>
      <c r="N27" s="951">
        <f t="shared" si="5"/>
        <v>1.6839090034764373E-2</v>
      </c>
      <c r="O27" s="951">
        <f t="shared" si="5"/>
        <v>1.7965903737915248E-2</v>
      </c>
      <c r="P27" s="951">
        <f t="shared" si="5"/>
        <v>1.937645496518425E-2</v>
      </c>
      <c r="Q27" s="951">
        <f>Q25/Q26</f>
        <v>1.9906547631885457E-2</v>
      </c>
      <c r="R27" s="952">
        <f>R25/R26</f>
        <v>2.1415726446368282E-2</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2.1415726446368282E-2</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0.40140531539391405</v>
      </c>
      <c r="AA52" s="209"/>
      <c r="AB52" s="755" t="s">
        <v>232</v>
      </c>
      <c r="AC52" s="756">
        <f>$AD6</f>
        <v>505850.23</v>
      </c>
      <c r="AD52" s="757">
        <f>R19+R20</f>
        <v>26988.05853599996</v>
      </c>
      <c r="AE52" s="758">
        <f t="shared" ref="AE52:AE54" si="6">IFERROR(AD52/AC52,"-")</f>
        <v>5.3351875585783484E-2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不足量[MWh]</v>
      </c>
      <c r="X53" s="763" t="s">
        <v>1408</v>
      </c>
      <c r="Y53" s="1141">
        <f>IF($AD$19&lt;$R$26,(-1)*($AD$19-$R$26),$AD$19-$R$26)</f>
        <v>754347.90540234325</v>
      </c>
      <c r="Z53" s="1142"/>
      <c r="AA53" s="209"/>
      <c r="AB53" s="755" t="s">
        <v>222</v>
      </c>
      <c r="AC53" s="756">
        <f>$AD9</f>
        <v>0</v>
      </c>
      <c r="AD53" s="757">
        <f>R21</f>
        <v>0</v>
      </c>
      <c r="AE53" s="758" t="str">
        <f t="shared" si="6"/>
        <v>-</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0</v>
      </c>
      <c r="AE54" s="758" t="str">
        <f t="shared" si="6"/>
        <v>-</v>
      </c>
      <c r="AF54" s="523"/>
      <c r="AG54" s="47"/>
      <c r="AH54" s="468"/>
      <c r="AI54" s="490" t="s">
        <v>1284</v>
      </c>
      <c r="AJ54" s="491">
        <f>VLOOKUP(年度マスタ!$K$4&amp;"_"&amp;AJ$53,データシート1!$A$1:$BS$996,MATCH("ca_太陽光発電（10kW未満）",データシート1!$A$1:$BS$1,0),0)</f>
        <v>2040</v>
      </c>
      <c r="AK54" s="491">
        <f>VLOOKUP(年度マスタ!$K$4&amp;"_"&amp;AK$53,データシート1!$A$1:$BS$996,MATCH("ca_太陽光発電（10kW未満）",データシート1!$A$1:$BS$1,0),0)</f>
        <v>2204</v>
      </c>
      <c r="AL54" s="491">
        <f>VLOOKUP(年度マスタ!$K$4&amp;"_"&amp;AL$53,データシート1!$A$1:$BS$996,MATCH("ca_太陽光発電（10kW未満）",データシート1!$A$1:$BS$1,0),0)</f>
        <v>2377</v>
      </c>
      <c r="AM54" s="491">
        <f>VLOOKUP(年度マスタ!$K$4&amp;"_"&amp;AM$53,データシート1!$A$1:$BS$996,MATCH("ca_太陽光発電（10kW未満）",データシート1!$A$1:$BS$1,0),0)</f>
        <v>2481</v>
      </c>
      <c r="AN54" s="491">
        <f>VLOOKUP(年度マスタ!$K$4&amp;"_"&amp;AN$53,データシート1!$A$1:$BS$996,MATCH("ca_太陽光発電（10kW未満）",データシート1!$A$1:$BS$1,0),0)</f>
        <v>2610</v>
      </c>
      <c r="AO54" s="201">
        <f>VLOOKUP(年度マスタ!$K$4&amp;"_"&amp;AO$53,データシート1!$A$1:$BS$996,MATCH("ca_太陽光発電（10kW未満）",データシート1!$A$1:$BS$1,0),0)</f>
        <v>2773</v>
      </c>
      <c r="AP54" s="201">
        <f>VLOOKUP(年度マスタ!$K$4&amp;"_"&amp;AP$53,データシート1!$A$1:$BS$996,MATCH("ca_太陽光発電（10kW未満）",データシート1!$A$1:$BS$1,0),0)</f>
        <v>3043</v>
      </c>
      <c r="AQ54" s="201">
        <f>VLOOKUP(年度マスタ!$K$4&amp;"_"&amp;AQ$53,データシート1!$A$1:$BS$996,MATCH("ca_太陽光発電（10kW未満）",データシート1!$A$1:$BS$1,0),0)</f>
        <v>3309</v>
      </c>
      <c r="AR54" s="201">
        <f>VLOOKUP(年度マスタ!$K$4&amp;"_"&amp;AR$53,データシート1!$A$1:$BS$996,MATCH("ca_太陽光発電（10kW未満）",データシート1!$A$1:$BS$1,0),0)</f>
        <v>3654</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伊丹市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兵庫県</v>
      </c>
      <c r="AY12" s="25" t="str">
        <f>年度マスタ!$J4</f>
        <v>伊丹市</v>
      </c>
      <c r="AZ12" s="25" t="str">
        <f>年度マスタ!$K4</f>
        <v>28207</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11219</v>
      </c>
      <c r="AY21" s="20" t="str">
        <f>IF(IFERROR(比較地域マスタ!$Z6,"")=0,"",IFERROR(比較地域マスタ!$Z6,""))</f>
        <v>上尾市</v>
      </c>
      <c r="BB21" s="122" t="str">
        <f t="shared" ref="BB21:BC68" si="0">AX21</f>
        <v>11219</v>
      </c>
      <c r="BC21" s="123" t="str">
        <f t="shared" si="0"/>
        <v>上尾市</v>
      </c>
      <c r="BD21" s="40">
        <f>SUM(BE21,BI21:BK21,BQ21)</f>
        <v>924.65977605612522</v>
      </c>
      <c r="BE21" s="40">
        <f>SUM(BF21:BH21)</f>
        <v>206.15095961591936</v>
      </c>
      <c r="BF21" s="40">
        <f>VLOOKUP($AX21&amp;"_"&amp;$BC$14,データシート1!$A:$BS,MATCH($BC$12&amp;"_"&amp;BF$20,データシート1!$A$1:$BS$1,0),0)</f>
        <v>188.7441817191926</v>
      </c>
      <c r="BG21" s="40">
        <f>VLOOKUP($AX21&amp;"_"&amp;$BC$14,データシート1!$A:$BS,MATCH($BC$12&amp;"_"&amp;BG$20,データシート1!$A$1:$BS$1,0),0)</f>
        <v>8.6110769955093485</v>
      </c>
      <c r="BH21" s="40">
        <f>VLOOKUP($AX21&amp;"_"&amp;$BC$14,データシート1!$A:$BS,MATCH($BC$12&amp;"_"&amp;BH$20,データシート1!$A$1:$BS$1,0),0)</f>
        <v>8.7957009012174403</v>
      </c>
      <c r="BI21" s="40">
        <f>VLOOKUP($AX21&amp;"_"&amp;$BC$14,データシート1!$A:$BS,MATCH($BC$12&amp;"_"&amp;BI$20,データシート1!$A$1:$BS$1,0),0)</f>
        <v>195.83250053430737</v>
      </c>
      <c r="BJ21" s="40">
        <f>VLOOKUP($AX21&amp;"_"&amp;$BC$14,データシート1!$A:$BS,MATCH($BC$12&amp;"_"&amp;BJ$20,データシート1!$A$1:$BS$1,0),0)</f>
        <v>262.02702878541618</v>
      </c>
      <c r="BK21" s="40">
        <f t="shared" ref="BK21:BK68" si="1">SUM(BL21,BO21:BP21)</f>
        <v>232.00354298265492</v>
      </c>
      <c r="BL21" s="40">
        <f t="shared" ref="BL21:BL67" si="2">SUM(BM21:BN21)</f>
        <v>218.47049285226757</v>
      </c>
      <c r="BM21" s="40">
        <f>VLOOKUP($AX21&amp;"_"&amp;$BC$14,データシート1!$A:$BS,MATCH($BC$12&amp;"_"&amp;BM$20,データシート1!$A$1:$BS$1,0),0)</f>
        <v>145.40817736498116</v>
      </c>
      <c r="BN21" s="40">
        <f>VLOOKUP($AX21&amp;"_"&amp;$BC$14,データシート1!$A:$BS,MATCH($BC$12&amp;"_"&amp;BN$20,データシート1!$A$1:$BS$1,0),0)</f>
        <v>73.062315487286426</v>
      </c>
      <c r="BO21" s="40">
        <f>VLOOKUP($AX21&amp;"_"&amp;$BC$14,データシート1!$A:$BS,MATCH($BC$12&amp;"_"&amp;BO$20,データシート1!$A$1:$BS$1,0),0)</f>
        <v>13.533050130387339</v>
      </c>
      <c r="BP21" s="40">
        <f>VLOOKUP($AX21&amp;"_"&amp;$BC$14,データシート1!$A:$BS,MATCH($BC$12&amp;"_"&amp;BP$20,データシート1!$A$1:$BS$1,0),0)</f>
        <v>0</v>
      </c>
      <c r="BQ21" s="40">
        <f>VLOOKUP($AX21&amp;"_"&amp;$BC$14,データシート1!$A:$BS,MATCH($BC$12&amp;"_"&amp;BQ$20,データシート1!$A$1:$BS$1,0),0)</f>
        <v>28.64574413782741</v>
      </c>
      <c r="BR21" s="41">
        <f t="shared" ref="BR21:BR68" si="3">BD21</f>
        <v>924.65977605612522</v>
      </c>
      <c r="BT21" s="124" t="str">
        <f t="shared" ref="BT21:BT68" si="4">AY21</f>
        <v>上尾市</v>
      </c>
      <c r="BU21" s="40">
        <f>BD21</f>
        <v>924.65977605612522</v>
      </c>
      <c r="BV21" s="70">
        <f>BE21/$BR21</f>
        <v>0.22294790468251791</v>
      </c>
      <c r="BW21" s="70">
        <f t="shared" ref="BW21:CH42" si="5">BF21/$BR21</f>
        <v>0.20412284237584935</v>
      </c>
      <c r="BX21" s="70">
        <f t="shared" si="5"/>
        <v>9.3126977278469511E-3</v>
      </c>
      <c r="BY21" s="70">
        <f t="shared" si="5"/>
        <v>9.5123645788216457E-3</v>
      </c>
      <c r="BZ21" s="70">
        <f t="shared" si="5"/>
        <v>0.21178870932352603</v>
      </c>
      <c r="CA21" s="70">
        <f t="shared" si="5"/>
        <v>0.28337669223919132</v>
      </c>
      <c r="CB21" s="70">
        <f t="shared" si="5"/>
        <v>0.25090692705613349</v>
      </c>
      <c r="CC21" s="70">
        <f t="shared" si="5"/>
        <v>0.23627121943607374</v>
      </c>
      <c r="CD21" s="70">
        <f t="shared" si="5"/>
        <v>0.15725586981319617</v>
      </c>
      <c r="CE21" s="70">
        <f t="shared" si="5"/>
        <v>7.9015349622877581E-2</v>
      </c>
      <c r="CF21" s="70">
        <f t="shared" si="5"/>
        <v>1.4635707620059713E-2</v>
      </c>
      <c r="CG21" s="70">
        <f t="shared" si="5"/>
        <v>0</v>
      </c>
      <c r="CH21" s="70">
        <f>BQ21/$BR21</f>
        <v>3.0979766698631287E-2</v>
      </c>
      <c r="CI21" s="125">
        <f t="shared" ref="CI21:CI68" si="6">BR21/$BR21</f>
        <v>1</v>
      </c>
      <c r="CK21" s="126" t="str">
        <f t="shared" ref="CK21:CK68" si="7">AY21</f>
        <v>上尾市</v>
      </c>
      <c r="CL21" s="127">
        <f>CN21+CP21+CR21</f>
        <v>206.15095961591936</v>
      </c>
      <c r="CM21" s="71">
        <f>IF(IF(CL21=0,0,CW21/CL21)&gt;1,1,IF(CL21=0,0,CW21/CL21))</f>
        <v>0.63629584962587082</v>
      </c>
      <c r="CN21" s="72">
        <f>BF21</f>
        <v>188.7441817191926</v>
      </c>
      <c r="CO21" s="71">
        <f>IF(IF(CN21=0,0,CX21/CN21)&gt;1,1,IF(CN21=0,0,CX21/CN21))</f>
        <v>0.6949777143072674</v>
      </c>
      <c r="CP21" s="72">
        <f t="shared" ref="CP21:CP68" si="8">BG21</f>
        <v>8.6110769955093485</v>
      </c>
      <c r="CQ21" s="71">
        <f>IF(IF(CP21=0,0,CY21/CP21)&gt;1,1,IF(CP21=0,0,CY21/CP21))</f>
        <v>0</v>
      </c>
      <c r="CR21" s="72">
        <f t="shared" ref="CR21:CR68" si="9">BH21</f>
        <v>8.7957009012174403</v>
      </c>
      <c r="CS21" s="71">
        <f>IF(IF(CR21=0,0,CZ21/CR21)&gt;1,1,IF(CR21=0,0,CZ21/CR21))</f>
        <v>0</v>
      </c>
      <c r="CT21" s="72">
        <f t="shared" ref="CT21:CT68" si="10">BI21</f>
        <v>195.83250053430737</v>
      </c>
      <c r="CU21" s="73">
        <f>IF(IF(CT21=0,0,DA21/CT21)&gt;1,1,IF(CT21=0,0,DA21/CT21))</f>
        <v>0.29999106297326833</v>
      </c>
      <c r="CV21" s="18"/>
      <c r="CW21" s="1075">
        <f>SUM(CX21:CZ21)</f>
        <v>131.173</v>
      </c>
      <c r="CX21" s="1076">
        <f>VLOOKUP($AX21&amp;"_"&amp;$CW$14,データシート1!$A:$BS,MATCH($CW$12&amp;"_"&amp;CX$20,データシート1!$A$1:$BS$1,0),0)</f>
        <v>131.173</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58.748000000000005</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189.92099999999999</v>
      </c>
      <c r="DE21" s="18"/>
      <c r="DF21" s="128">
        <f>VLOOKUP($AX21&amp;"_"&amp;$DF$14,データシート1!$A:$BS,MATCH($DF$12&amp;"_"&amp;DF$20,データシート1!$A$1:$BS$1,0),0)</f>
        <v>10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4</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14</v>
      </c>
      <c r="DM21" s="18"/>
      <c r="DN21" s="131">
        <f>IF($DD21=0,0,ROUND(CX21/$DD21,2))</f>
        <v>0.69</v>
      </c>
      <c r="DO21" s="132">
        <f>IF($DD21=0,0,ROUND(CY21/$DD21,2))</f>
        <v>0</v>
      </c>
      <c r="DP21" s="132">
        <f t="shared" ref="DP21:DR36" si="13">IF($DD21=0,0,ROUND(CZ21/$DD21,2))</f>
        <v>0</v>
      </c>
      <c r="DQ21" s="132">
        <f t="shared" si="13"/>
        <v>0.31</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13105</v>
      </c>
      <c r="AY22" s="20" t="str">
        <f>IF(IFERROR(比較地域マスタ!$Z7,"")=0,"",IFERROR(比較地域マスタ!$Z7,""))</f>
        <v>文京区</v>
      </c>
      <c r="BB22" s="122" t="str">
        <f t="shared" si="0"/>
        <v>13105</v>
      </c>
      <c r="BC22" s="123" t="str">
        <f t="shared" si="0"/>
        <v>文京区</v>
      </c>
      <c r="BD22" s="40">
        <f t="shared" ref="BD22:BD68" si="14">SUM(BE22,BI22:BK22,BQ22)</f>
        <v>1074.7667843696031</v>
      </c>
      <c r="BE22" s="40">
        <f t="shared" ref="BE22:BE67" si="15">SUM(BF22:BH22)</f>
        <v>55.745126349510628</v>
      </c>
      <c r="BF22" s="40">
        <f>VLOOKUP($AX22&amp;"_"&amp;$BC$14,データシート1!$A:$BS,MATCH($BC$12&amp;"_"&amp;BF$20,データシート1!$A$1:$BS$1,0),0)</f>
        <v>36.245908684767222</v>
      </c>
      <c r="BG22" s="40">
        <f>VLOOKUP($AX22&amp;"_"&amp;$BC$14,データシート1!$A:$BS,MATCH($BC$12&amp;"_"&amp;BG$20,データシート1!$A$1:$BS$1,0),0)</f>
        <v>16.963624741750582</v>
      </c>
      <c r="BH22" s="40">
        <f>VLOOKUP($AX22&amp;"_"&amp;$BC$14,データシート1!$A:$BS,MATCH($BC$12&amp;"_"&amp;BH$20,データシート1!$A$1:$BS$1,0),0)</f>
        <v>2.5355929229928171</v>
      </c>
      <c r="BI22" s="40">
        <f>VLOOKUP($AX22&amp;"_"&amp;$BC$14,データシート1!$A:$BS,MATCH($BC$12&amp;"_"&amp;BI$20,データシート1!$A$1:$BS$1,0),0)</f>
        <v>614.26269272501111</v>
      </c>
      <c r="BJ22" s="40">
        <f>VLOOKUP($AX22&amp;"_"&amp;$BC$14,データシート1!$A:$BS,MATCH($BC$12&amp;"_"&amp;BJ$20,データシート1!$A$1:$BS$1,0),0)</f>
        <v>283.12535623240785</v>
      </c>
      <c r="BK22" s="40">
        <f t="shared" si="1"/>
        <v>85.89111576050729</v>
      </c>
      <c r="BL22" s="40">
        <f t="shared" si="2"/>
        <v>72.531594242526566</v>
      </c>
      <c r="BM22" s="40">
        <f>VLOOKUP($AX22&amp;"_"&amp;$BC$14,データシート1!$A:$BS,MATCH($BC$12&amp;"_"&amp;BM$20,データシート1!$A$1:$BS$1,0),0)</f>
        <v>44.406835899577324</v>
      </c>
      <c r="BN22" s="40">
        <f>VLOOKUP($AX22&amp;"_"&amp;$BC$14,データシート1!$A:$BS,MATCH($BC$12&amp;"_"&amp;BN$20,データシート1!$A$1:$BS$1,0),0)</f>
        <v>28.124758342949246</v>
      </c>
      <c r="BO22" s="40">
        <f>VLOOKUP($AX22&amp;"_"&amp;$BC$14,データシート1!$A:$BS,MATCH($BC$12&amp;"_"&amp;BO$20,データシート1!$A$1:$BS$1,0),0)</f>
        <v>13.359521517980721</v>
      </c>
      <c r="BP22" s="40">
        <f>VLOOKUP($AX22&amp;"_"&amp;$BC$14,データシート1!$A:$BS,MATCH($BC$12&amp;"_"&amp;BP$20,データシート1!$A$1:$BS$1,0),0)</f>
        <v>0</v>
      </c>
      <c r="BQ22" s="40">
        <f>VLOOKUP($AX22&amp;"_"&amp;$BC$14,データシート1!$A:$BS,MATCH($BC$12&amp;"_"&amp;BQ$20,データシート1!$A$1:$BS$1,0),0)</f>
        <v>35.74249330216611</v>
      </c>
      <c r="BR22" s="41">
        <f t="shared" si="3"/>
        <v>1074.7667843696031</v>
      </c>
      <c r="BT22" s="134" t="str">
        <f t="shared" si="4"/>
        <v>文京区</v>
      </c>
      <c r="BU22" s="38">
        <f>BD22</f>
        <v>1074.7667843696031</v>
      </c>
      <c r="BV22" s="69">
        <f t="shared" ref="BV22:BZ68" si="16">BE22/$BR22</f>
        <v>5.1867183802305108E-2</v>
      </c>
      <c r="BW22" s="69">
        <f t="shared" si="5"/>
        <v>3.3724440699036864E-2</v>
      </c>
      <c r="BX22" s="69">
        <f t="shared" si="5"/>
        <v>1.5783540195374084E-2</v>
      </c>
      <c r="BY22" s="69">
        <f t="shared" si="5"/>
        <v>2.3592029078941543E-3</v>
      </c>
      <c r="BZ22" s="69">
        <f t="shared" si="5"/>
        <v>0.57153114671784588</v>
      </c>
      <c r="CA22" s="69">
        <f t="shared" si="5"/>
        <v>0.26342957407124656</v>
      </c>
      <c r="CB22" s="69">
        <f t="shared" si="5"/>
        <v>7.991604970457486E-2</v>
      </c>
      <c r="CC22" s="69">
        <f t="shared" si="5"/>
        <v>6.7485891169468418E-2</v>
      </c>
      <c r="CD22" s="69">
        <f t="shared" si="5"/>
        <v>4.1317648205534969E-2</v>
      </c>
      <c r="CE22" s="69">
        <f t="shared" si="5"/>
        <v>2.6168242963933452E-2</v>
      </c>
      <c r="CF22" s="69">
        <f t="shared" si="5"/>
        <v>1.2430158535106437E-2</v>
      </c>
      <c r="CG22" s="69">
        <f t="shared" si="5"/>
        <v>0</v>
      </c>
      <c r="CH22" s="69">
        <f t="shared" si="5"/>
        <v>3.3256045704027425E-2</v>
      </c>
      <c r="CI22" s="135">
        <f t="shared" si="6"/>
        <v>1</v>
      </c>
      <c r="CK22" s="136" t="str">
        <f t="shared" si="7"/>
        <v>文京区</v>
      </c>
      <c r="CL22" s="137">
        <f t="shared" ref="CL22:CL68" si="17">CN22+CP22+CR22</f>
        <v>55.745126349510628</v>
      </c>
      <c r="CM22" s="75">
        <f t="shared" ref="CM22:CM68" si="18">IF(IF(CL22=0,0,CW22/CL22)&gt;1,1,IF(CL22=0,0,CW22/CL22))</f>
        <v>0.11959789916340423</v>
      </c>
      <c r="CN22" s="76">
        <f t="shared" ref="CN22:CN68" si="19">BF22</f>
        <v>36.245908684767222</v>
      </c>
      <c r="CO22" s="75">
        <f t="shared" ref="CO22:CO68" si="20">IF(IF(CN22=0,0,CX22/CN22)&gt;1,1,IF(CN22=0,0,CX22/CN22))</f>
        <v>0.18393800133370325</v>
      </c>
      <c r="CP22" s="76">
        <f t="shared" si="8"/>
        <v>16.963624741750582</v>
      </c>
      <c r="CQ22" s="75">
        <f t="shared" ref="CQ22:CQ68" si="21">IF(IF(CP22=0,0,CY22/CP22)&gt;1,1,IF(CP22=0,0,CY22/CP22))</f>
        <v>0</v>
      </c>
      <c r="CR22" s="76">
        <f t="shared" si="9"/>
        <v>2.5355929229928171</v>
      </c>
      <c r="CS22" s="75">
        <f t="shared" ref="CS22:CS68" si="22">IF(IF(CR22=0,0,CZ22/CR22)&gt;1,1,IF(CR22=0,0,CZ22/CR22))</f>
        <v>0</v>
      </c>
      <c r="CT22" s="76">
        <f t="shared" si="10"/>
        <v>614.26269272501111</v>
      </c>
      <c r="CU22" s="77">
        <f t="shared" ref="CU22:CU68" si="23">IF(IF(CT22=0,0,DA22/CT22)&gt;1,1,IF(CT22=0,0,DA22/CT22))</f>
        <v>0.54361432650035268</v>
      </c>
      <c r="CV22" s="18"/>
      <c r="CW22" s="1078">
        <f t="shared" ref="CW22:CW68" si="24">SUM(CX22:CZ22)</f>
        <v>6.6669999999999998</v>
      </c>
      <c r="CX22" s="1079">
        <f>VLOOKUP($AX22&amp;"_"&amp;$CW$14,データシート1!$A:$BS,MATCH($CW$12&amp;"_"&amp;CX$20,データシート1!$A$1:$BS$1,0),0)</f>
        <v>6.6669999999999998</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333.92200000000003</v>
      </c>
      <c r="DB22" s="1079">
        <f>VLOOKUP($AX22&amp;"_"&amp;$CW$14,データシート1!$A:$BS,MATCH($CW$12&amp;"_"&amp;DB$20,データシート1!$A$1:$BS$1,0),0)</f>
        <v>0.79400000000000004</v>
      </c>
      <c r="DC22" s="1079">
        <f>VLOOKUP($AX22&amp;"_"&amp;$CW$14,データシート1!$A:$BS,MATCH($CW$12&amp;"_"&amp;DC$20,データシート1!$A$1:$BS$1,0),0)</f>
        <v>0</v>
      </c>
      <c r="DD22" s="1080">
        <f t="shared" si="11"/>
        <v>341.38299999999998</v>
      </c>
      <c r="DE22" s="18"/>
      <c r="DF22" s="138">
        <f>VLOOKUP($AX22&amp;"_"&amp;$DF$14,データシート1!$A:$BS,MATCH($DF$12&amp;"_"&amp;DF$20,データシート1!$A$1:$BS$1,0),0)</f>
        <v>2</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30</v>
      </c>
      <c r="DJ22" s="74">
        <f>VLOOKUP($AX22&amp;"_"&amp;$DF$14,データシート1!$A:$BS,MATCH($DF$12&amp;"_"&amp;DJ$20,データシート1!$A$1:$BS$1,0),0)</f>
        <v>2</v>
      </c>
      <c r="DK22" s="74">
        <f>VLOOKUP($AX22&amp;"_"&amp;$DF$14,データシート1!$A:$BS,MATCH($DF$12&amp;"_"&amp;DK$20,データシート1!$A$1:$BS$1,0),0)</f>
        <v>0</v>
      </c>
      <c r="DL22" s="78">
        <f t="shared" si="12"/>
        <v>34</v>
      </c>
      <c r="DM22" s="18"/>
      <c r="DN22" s="139">
        <f>IF($DD22=0,0,ROUND(CX22/$DD22,2))</f>
        <v>0.02</v>
      </c>
      <c r="DO22" s="140">
        <f>IF($DD22=0,0,ROUND(CY22/$DD22,2))</f>
        <v>0</v>
      </c>
      <c r="DP22" s="140">
        <f t="shared" si="13"/>
        <v>0</v>
      </c>
      <c r="DQ22" s="140">
        <f t="shared" si="13"/>
        <v>0.98</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41201</v>
      </c>
      <c r="AY23" s="20" t="str">
        <f>IF(IFERROR(比較地域マスタ!$Z8,"")=0,"",IFERROR(比較地域マスタ!$Z8,""))</f>
        <v>佐賀市</v>
      </c>
      <c r="BB23" s="122" t="str">
        <f t="shared" si="0"/>
        <v>41201</v>
      </c>
      <c r="BC23" s="123" t="str">
        <f t="shared" si="0"/>
        <v>佐賀市</v>
      </c>
      <c r="BD23" s="40">
        <f t="shared" si="14"/>
        <v>1291.7566241392892</v>
      </c>
      <c r="BE23" s="40">
        <f t="shared" si="15"/>
        <v>243.13248761810894</v>
      </c>
      <c r="BF23" s="40">
        <f>VLOOKUP($AX23&amp;"_"&amp;$BC$14,データシート1!$A:$BS,MATCH($BC$12&amp;"_"&amp;BF$20,データシート1!$A$1:$BS$1,0),0)</f>
        <v>190.6522128646906</v>
      </c>
      <c r="BG23" s="40">
        <f>VLOOKUP($AX23&amp;"_"&amp;$BC$14,データシート1!$A:$BS,MATCH($BC$12&amp;"_"&amp;BG$20,データシート1!$A$1:$BS$1,0),0)</f>
        <v>15.767351045169514</v>
      </c>
      <c r="BH23" s="40">
        <f>VLOOKUP($AX23&amp;"_"&amp;$BC$14,データシート1!$A:$BS,MATCH($BC$12&amp;"_"&amp;BH$20,データシート1!$A$1:$BS$1,0),0)</f>
        <v>36.712923708248852</v>
      </c>
      <c r="BI23" s="40">
        <f>VLOOKUP($AX23&amp;"_"&amp;$BC$14,データシート1!$A:$BS,MATCH($BC$12&amp;"_"&amp;BI$20,データシート1!$A$1:$BS$1,0),0)</f>
        <v>366.87271307339046</v>
      </c>
      <c r="BJ23" s="40">
        <f>VLOOKUP($AX23&amp;"_"&amp;$BC$14,データシート1!$A:$BS,MATCH($BC$12&amp;"_"&amp;BJ$20,データシート1!$A$1:$BS$1,0),0)</f>
        <v>281.99807963906505</v>
      </c>
      <c r="BK23" s="40">
        <f t="shared" si="1"/>
        <v>376.69896243528206</v>
      </c>
      <c r="BL23" s="40">
        <f t="shared" si="2"/>
        <v>363.04026178738246</v>
      </c>
      <c r="BM23" s="40">
        <f>VLOOKUP($AX23&amp;"_"&amp;$BC$14,データシート1!$A:$BS,MATCH($BC$12&amp;"_"&amp;BM$20,データシート1!$A$1:$BS$1,0),0)</f>
        <v>207.53184619310534</v>
      </c>
      <c r="BN23" s="40">
        <f>VLOOKUP($AX23&amp;"_"&amp;$BC$14,データシート1!$A:$BS,MATCH($BC$12&amp;"_"&amp;BN$20,データシート1!$A$1:$BS$1,0),0)</f>
        <v>155.50841559427712</v>
      </c>
      <c r="BO23" s="40">
        <f>VLOOKUP($AX23&amp;"_"&amp;$BC$14,データシート1!$A:$BS,MATCH($BC$12&amp;"_"&amp;BO$20,データシート1!$A$1:$BS$1,0),0)</f>
        <v>13.658700647899574</v>
      </c>
      <c r="BP23" s="40">
        <f>VLOOKUP($AX23&amp;"_"&amp;$BC$14,データシート1!$A:$BS,MATCH($BC$12&amp;"_"&amp;BP$20,データシート1!$A$1:$BS$1,0),0)</f>
        <v>0</v>
      </c>
      <c r="BQ23" s="40">
        <f>VLOOKUP($AX23&amp;"_"&amp;$BC$14,データシート1!$A:$BS,MATCH($BC$12&amp;"_"&amp;BQ$20,データシート1!$A$1:$BS$1,0),0)</f>
        <v>23.054381373442752</v>
      </c>
      <c r="BR23" s="41">
        <f t="shared" si="3"/>
        <v>1291.7566241392892</v>
      </c>
      <c r="BT23" s="134" t="str">
        <f t="shared" si="4"/>
        <v>佐賀市</v>
      </c>
      <c r="BU23" s="38">
        <f t="shared" ref="BU23:BU68" si="25">BD23</f>
        <v>1291.7566241392892</v>
      </c>
      <c r="BV23" s="69">
        <f t="shared" si="16"/>
        <v>0.18821849493522871</v>
      </c>
      <c r="BW23" s="69">
        <f t="shared" si="5"/>
        <v>0.14759143425467172</v>
      </c>
      <c r="BX23" s="69">
        <f t="shared" si="5"/>
        <v>1.2206131364470813E-2</v>
      </c>
      <c r="BY23" s="69">
        <f t="shared" si="5"/>
        <v>2.8420929316086186E-2</v>
      </c>
      <c r="BZ23" s="69">
        <f t="shared" si="5"/>
        <v>0.28401070775839182</v>
      </c>
      <c r="CA23" s="69">
        <f t="shared" si="5"/>
        <v>0.2183058901106571</v>
      </c>
      <c r="CB23" s="69">
        <f t="shared" si="5"/>
        <v>0.29161759684126293</v>
      </c>
      <c r="CC23" s="69">
        <f t="shared" si="5"/>
        <v>0.28104385532319598</v>
      </c>
      <c r="CD23" s="69">
        <f t="shared" si="5"/>
        <v>0.16065862741860212</v>
      </c>
      <c r="CE23" s="69">
        <f t="shared" si="5"/>
        <v>0.12038522790459386</v>
      </c>
      <c r="CF23" s="69">
        <f t="shared" si="5"/>
        <v>1.0573741518066924E-2</v>
      </c>
      <c r="CG23" s="69">
        <f t="shared" si="5"/>
        <v>0</v>
      </c>
      <c r="CH23" s="69">
        <f t="shared" si="5"/>
        <v>1.7847310354459474E-2</v>
      </c>
      <c r="CI23" s="135">
        <f t="shared" si="6"/>
        <v>1</v>
      </c>
      <c r="CK23" s="136" t="str">
        <f t="shared" si="7"/>
        <v>佐賀市</v>
      </c>
      <c r="CL23" s="137">
        <f t="shared" si="17"/>
        <v>243.13248761810894</v>
      </c>
      <c r="CM23" s="75">
        <f t="shared" si="18"/>
        <v>1</v>
      </c>
      <c r="CN23" s="76">
        <f t="shared" si="19"/>
        <v>190.6522128646906</v>
      </c>
      <c r="CO23" s="75">
        <f t="shared" si="20"/>
        <v>1</v>
      </c>
      <c r="CP23" s="76">
        <f t="shared" si="8"/>
        <v>15.767351045169514</v>
      </c>
      <c r="CQ23" s="75">
        <f t="shared" si="21"/>
        <v>0</v>
      </c>
      <c r="CR23" s="76">
        <f t="shared" si="9"/>
        <v>36.712923708248852</v>
      </c>
      <c r="CS23" s="75">
        <f t="shared" si="22"/>
        <v>0</v>
      </c>
      <c r="CT23" s="76">
        <f t="shared" si="10"/>
        <v>366.87271307339046</v>
      </c>
      <c r="CU23" s="77">
        <f t="shared" si="23"/>
        <v>0.15116141927106524</v>
      </c>
      <c r="CV23" s="18"/>
      <c r="CW23" s="1078">
        <f t="shared" si="24"/>
        <v>387.67700000000002</v>
      </c>
      <c r="CX23" s="1081">
        <f>VLOOKUP($AX23&amp;"_"&amp;$CW$14,データシート1!$A:$BS,MATCH($CW$12&amp;"_"&amp;CX$20,データシート1!$A$1:$BS$1,0),0)</f>
        <v>387.67700000000002</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55.456999999999994</v>
      </c>
      <c r="DB23" s="1081">
        <f>VLOOKUP($AX23&amp;"_"&amp;$CW$14,データシート1!$A:$BS,MATCH($CW$12&amp;"_"&amp;DB$20,データシート1!$A$1:$BS$1,0),0)</f>
        <v>0</v>
      </c>
      <c r="DC23" s="1081">
        <f>VLOOKUP($AX23&amp;"_"&amp;$CW$14,データシート1!$A:$BS,MATCH($CW$12&amp;"_"&amp;DC$20,データシート1!$A$1:$BS$1,0),0)</f>
        <v>0</v>
      </c>
      <c r="DD23" s="1080">
        <f t="shared" si="11"/>
        <v>443.13400000000001</v>
      </c>
      <c r="DE23" s="18"/>
      <c r="DF23" s="138">
        <f>VLOOKUP($AX23&amp;"_"&amp;$DF$14,データシート1!$A:$BS,MATCH($DF$12&amp;"_"&amp;DF$20,データシート1!$A$1:$BS$1,0),0)</f>
        <v>8</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7</v>
      </c>
      <c r="DJ23" s="74">
        <f>VLOOKUP($AX23&amp;"_"&amp;$DF$14,データシート1!$A:$BS,MATCH($DF$12&amp;"_"&amp;DJ$20,データシート1!$A$1:$BS$1,0),0)</f>
        <v>0</v>
      </c>
      <c r="DK23" s="74">
        <f>VLOOKUP($AX23&amp;"_"&amp;$DF$14,データシート1!$A:$BS,MATCH($DF$12&amp;"_"&amp;DK$20,データシート1!$A$1:$BS$1,0),0)</f>
        <v>0</v>
      </c>
      <c r="DL23" s="78">
        <f t="shared" si="12"/>
        <v>15</v>
      </c>
      <c r="DM23" s="18"/>
      <c r="DN23" s="139">
        <f t="shared" ref="DN23:DN67" si="26">IF($DD23=0,0,ROUND(CX23/$DD23,2))</f>
        <v>0.87</v>
      </c>
      <c r="DO23" s="140">
        <f t="shared" ref="DO23:DO67" si="27">IF($DD23=0,0,ROUND(CY23/$DD23,2))</f>
        <v>0</v>
      </c>
      <c r="DP23" s="140">
        <f t="shared" si="13"/>
        <v>0</v>
      </c>
      <c r="DQ23" s="140">
        <f t="shared" si="13"/>
        <v>0.13</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13113</v>
      </c>
      <c r="AY24" s="20" t="str">
        <f>IF(IFERROR(比較地域マスタ!$Z9,"")=0,"",IFERROR(比較地域マスタ!$Z9,""))</f>
        <v>渋谷区</v>
      </c>
      <c r="BB24" s="122" t="str">
        <f t="shared" si="0"/>
        <v>13113</v>
      </c>
      <c r="BC24" s="123" t="str">
        <f t="shared" si="0"/>
        <v>渋谷区</v>
      </c>
      <c r="BD24" s="40">
        <f t="shared" si="14"/>
        <v>2264.5890713795156</v>
      </c>
      <c r="BE24" s="40">
        <f t="shared" si="15"/>
        <v>56.328162761767842</v>
      </c>
      <c r="BF24" s="40">
        <f>VLOOKUP($AX24&amp;"_"&amp;$BC$14,データシート1!$A:$BS,MATCH($BC$12&amp;"_"&amp;BF$20,データシート1!$A$1:$BS$1,0),0)</f>
        <v>15.228652942857</v>
      </c>
      <c r="BG24" s="40">
        <f>VLOOKUP($AX24&amp;"_"&amp;$BC$14,データシート1!$A:$BS,MATCH($BC$12&amp;"_"&amp;BG$20,データシート1!$A$1:$BS$1,0),0)</f>
        <v>39.356289684353278</v>
      </c>
      <c r="BH24" s="40">
        <f>VLOOKUP($AX24&amp;"_"&amp;$BC$14,データシート1!$A:$BS,MATCH($BC$12&amp;"_"&amp;BH$20,データシート1!$A$1:$BS$1,0),0)</f>
        <v>1.7432201345575615</v>
      </c>
      <c r="BI24" s="40">
        <f>VLOOKUP($AX24&amp;"_"&amp;$BC$14,データシート1!$A:$BS,MATCH($BC$12&amp;"_"&amp;BI$20,データシート1!$A$1:$BS$1,0),0)</f>
        <v>1716.3544593590505</v>
      </c>
      <c r="BJ24" s="40">
        <f>VLOOKUP($AX24&amp;"_"&amp;$BC$14,データシート1!$A:$BS,MATCH($BC$12&amp;"_"&amp;BJ$20,データシート1!$A$1:$BS$1,0),0)</f>
        <v>321.41441932662144</v>
      </c>
      <c r="BK24" s="40">
        <f t="shared" si="1"/>
        <v>122.88076863070638</v>
      </c>
      <c r="BL24" s="40">
        <f t="shared" si="2"/>
        <v>109.28940392414842</v>
      </c>
      <c r="BM24" s="40">
        <f>VLOOKUP($AX24&amp;"_"&amp;$BC$14,データシート1!$A:$BS,MATCH($BC$12&amp;"_"&amp;BM$20,データシート1!$A$1:$BS$1,0),0)</f>
        <v>73.057445737345077</v>
      </c>
      <c r="BN24" s="40">
        <f>VLOOKUP($AX24&amp;"_"&amp;$BC$14,データシート1!$A:$BS,MATCH($BC$12&amp;"_"&amp;BN$20,データシート1!$A$1:$BS$1,0),0)</f>
        <v>36.231958186803332</v>
      </c>
      <c r="BO24" s="40">
        <f>VLOOKUP($AX24&amp;"_"&amp;$BC$14,データシート1!$A:$BS,MATCH($BC$12&amp;"_"&amp;BO$20,データシート1!$A$1:$BS$1,0),0)</f>
        <v>13.591364706557963</v>
      </c>
      <c r="BP24" s="40">
        <f>VLOOKUP($AX24&amp;"_"&amp;$BC$14,データシート1!$A:$BS,MATCH($BC$12&amp;"_"&amp;BP$20,データシート1!$A$1:$BS$1,0),0)</f>
        <v>0</v>
      </c>
      <c r="BQ24" s="40">
        <f>VLOOKUP($AX24&amp;"_"&amp;$BC$14,データシート1!$A:$BS,MATCH($BC$12&amp;"_"&amp;BQ$20,データシート1!$A$1:$BS$1,0),0)</f>
        <v>47.611261301369659</v>
      </c>
      <c r="BR24" s="41">
        <f t="shared" si="3"/>
        <v>2264.5890713795156</v>
      </c>
      <c r="BT24" s="134" t="str">
        <f t="shared" si="4"/>
        <v>渋谷区</v>
      </c>
      <c r="BU24" s="38">
        <f t="shared" si="25"/>
        <v>2264.5890713795156</v>
      </c>
      <c r="BV24" s="69">
        <f t="shared" si="16"/>
        <v>2.4873458709864089E-2</v>
      </c>
      <c r="BW24" s="69">
        <f t="shared" si="5"/>
        <v>6.7246871122539631E-3</v>
      </c>
      <c r="BX24" s="69">
        <f t="shared" si="5"/>
        <v>1.7378998327665107E-2</v>
      </c>
      <c r="BY24" s="69">
        <f t="shared" si="5"/>
        <v>7.6977326994501802E-4</v>
      </c>
      <c r="BZ24" s="69">
        <f t="shared" si="5"/>
        <v>0.75790989237332229</v>
      </c>
      <c r="CA24" s="69">
        <f t="shared" si="5"/>
        <v>0.14193057071092638</v>
      </c>
      <c r="CB24" s="69">
        <f t="shared" si="5"/>
        <v>5.4261839458516564E-2</v>
      </c>
      <c r="CC24" s="69">
        <f t="shared" si="5"/>
        <v>4.8260148079568709E-2</v>
      </c>
      <c r="CD24" s="69">
        <f t="shared" si="5"/>
        <v>3.2260795859462843E-2</v>
      </c>
      <c r="CE24" s="69">
        <f t="shared" si="5"/>
        <v>1.5999352220105865E-2</v>
      </c>
      <c r="CF24" s="69">
        <f t="shared" si="5"/>
        <v>6.0016913789478531E-3</v>
      </c>
      <c r="CG24" s="69">
        <f t="shared" si="5"/>
        <v>0</v>
      </c>
      <c r="CH24" s="69">
        <f t="shared" si="5"/>
        <v>2.1024238747370794E-2</v>
      </c>
      <c r="CI24" s="135">
        <f t="shared" si="6"/>
        <v>1</v>
      </c>
      <c r="CK24" s="136" t="str">
        <f t="shared" si="7"/>
        <v>渋谷区</v>
      </c>
      <c r="CL24" s="137">
        <f t="shared" si="17"/>
        <v>56.328162761767842</v>
      </c>
      <c r="CM24" s="75">
        <f t="shared" si="18"/>
        <v>0</v>
      </c>
      <c r="CN24" s="76">
        <f t="shared" si="19"/>
        <v>15.228652942857</v>
      </c>
      <c r="CO24" s="75">
        <f t="shared" si="20"/>
        <v>0</v>
      </c>
      <c r="CP24" s="76">
        <f t="shared" si="8"/>
        <v>39.356289684353278</v>
      </c>
      <c r="CQ24" s="75">
        <f t="shared" si="21"/>
        <v>0</v>
      </c>
      <c r="CR24" s="76">
        <f t="shared" si="9"/>
        <v>1.7432201345575615</v>
      </c>
      <c r="CS24" s="75">
        <f t="shared" si="22"/>
        <v>0</v>
      </c>
      <c r="CT24" s="76">
        <f t="shared" si="10"/>
        <v>1716.3544593590505</v>
      </c>
      <c r="CU24" s="77">
        <f t="shared" si="23"/>
        <v>0.197979501347813</v>
      </c>
      <c r="CV24" s="18"/>
      <c r="CW24" s="1078">
        <f t="shared" si="24"/>
        <v>0</v>
      </c>
      <c r="CX24" s="1081">
        <f>VLOOKUP($AX24&amp;"_"&amp;$CW$14,データシート1!$A:$BS,MATCH($CW$12&amp;"_"&amp;CX$20,データシート1!$A$1:$BS$1,0),0)</f>
        <v>0</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339.803</v>
      </c>
      <c r="DB24" s="1081">
        <f>VLOOKUP($AX24&amp;"_"&amp;$CW$14,データシート1!$A:$BS,MATCH($CW$12&amp;"_"&amp;DB$20,データシート1!$A$1:$BS$1,0),0)</f>
        <v>4.4939999999999998</v>
      </c>
      <c r="DC24" s="1081">
        <f>VLOOKUP($AX24&amp;"_"&amp;$CW$14,データシート1!$A:$BS,MATCH($CW$12&amp;"_"&amp;DC$20,データシート1!$A$1:$BS$1,0),0)</f>
        <v>0</v>
      </c>
      <c r="DD24" s="1080">
        <f t="shared" si="11"/>
        <v>344.29700000000003</v>
      </c>
      <c r="DE24" s="18"/>
      <c r="DF24" s="138">
        <f>VLOOKUP($AX24&amp;"_"&amp;$DF$14,データシート1!$A:$BS,MATCH($DF$12&amp;"_"&amp;DF$20,データシート1!$A$1:$BS$1,0),0)</f>
        <v>0</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46</v>
      </c>
      <c r="DJ24" s="74">
        <f>VLOOKUP($AX24&amp;"_"&amp;$DF$14,データシート1!$A:$BS,MATCH($DF$12&amp;"_"&amp;DJ$20,データシート1!$A$1:$BS$1,0),0)</f>
        <v>5</v>
      </c>
      <c r="DK24" s="74">
        <f>VLOOKUP($AX24&amp;"_"&amp;$DF$14,データシート1!$A:$BS,MATCH($DF$12&amp;"_"&amp;DK$20,データシート1!$A$1:$BS$1,0),0)</f>
        <v>0</v>
      </c>
      <c r="DL24" s="78">
        <f t="shared" si="12"/>
        <v>51</v>
      </c>
      <c r="DM24" s="18"/>
      <c r="DN24" s="139">
        <f t="shared" si="26"/>
        <v>0</v>
      </c>
      <c r="DO24" s="140">
        <f t="shared" si="27"/>
        <v>0</v>
      </c>
      <c r="DP24" s="140">
        <f t="shared" si="13"/>
        <v>0</v>
      </c>
      <c r="DQ24" s="140">
        <f t="shared" si="13"/>
        <v>0.99</v>
      </c>
      <c r="DR24" s="140">
        <f t="shared" si="13"/>
        <v>0.01</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27215</v>
      </c>
      <c r="AY25" s="20" t="str">
        <f>IF(IFERROR(比較地域マスタ!$Z10,"")=0,"",IFERROR(比較地域マスタ!$Z10,""))</f>
        <v>寝屋川市</v>
      </c>
      <c r="BB25" s="122" t="str">
        <f t="shared" si="0"/>
        <v>27215</v>
      </c>
      <c r="BC25" s="123" t="str">
        <f t="shared" si="0"/>
        <v>寝屋川市</v>
      </c>
      <c r="BD25" s="40">
        <f t="shared" si="14"/>
        <v>746.0913141032014</v>
      </c>
      <c r="BE25" s="40">
        <f t="shared" si="15"/>
        <v>101.68865796491541</v>
      </c>
      <c r="BF25" s="40">
        <f>VLOOKUP($AX25&amp;"_"&amp;$BC$14,データシート1!$A:$BS,MATCH($BC$12&amp;"_"&amp;BF$20,データシート1!$A$1:$BS$1,0),0)</f>
        <v>94.821668315062269</v>
      </c>
      <c r="BG25" s="40">
        <f>VLOOKUP($AX25&amp;"_"&amp;$BC$14,データシート1!$A:$BS,MATCH($BC$12&amp;"_"&amp;BG$20,データシート1!$A$1:$BS$1,0),0)</f>
        <v>6.0377473674905611</v>
      </c>
      <c r="BH25" s="40">
        <f>VLOOKUP($AX25&amp;"_"&amp;$BC$14,データシート1!$A:$BS,MATCH($BC$12&amp;"_"&amp;BH$20,データシート1!$A$1:$BS$1,0),0)</f>
        <v>0.82924228236256803</v>
      </c>
      <c r="BI25" s="40">
        <f>VLOOKUP($AX25&amp;"_"&amp;$BC$14,データシート1!$A:$BS,MATCH($BC$12&amp;"_"&amp;BI$20,データシート1!$A$1:$BS$1,0),0)</f>
        <v>159.05418150529039</v>
      </c>
      <c r="BJ25" s="40">
        <f>VLOOKUP($AX25&amp;"_"&amp;$BC$14,データシート1!$A:$BS,MATCH($BC$12&amp;"_"&amp;BJ$20,データシート1!$A$1:$BS$1,0),0)</f>
        <v>261.63216397377596</v>
      </c>
      <c r="BK25" s="40">
        <f t="shared" si="1"/>
        <v>201.98569876561967</v>
      </c>
      <c r="BL25" s="40">
        <f t="shared" si="2"/>
        <v>188.39686947541696</v>
      </c>
      <c r="BM25" s="40">
        <f>VLOOKUP($AX25&amp;"_"&amp;$BC$14,データシート1!$A:$BS,MATCH($BC$12&amp;"_"&amp;BM$20,データシート1!$A$1:$BS$1,0),0)</f>
        <v>110.48530487431077</v>
      </c>
      <c r="BN25" s="40">
        <f>VLOOKUP($AX25&amp;"_"&amp;$BC$14,データシート1!$A:$BS,MATCH($BC$12&amp;"_"&amp;BN$20,データシート1!$A$1:$BS$1,0),0)</f>
        <v>77.911564601106193</v>
      </c>
      <c r="BO25" s="40">
        <f>VLOOKUP($AX25&amp;"_"&amp;$BC$14,データシート1!$A:$BS,MATCH($BC$12&amp;"_"&amp;BO$20,データシート1!$A$1:$BS$1,0),0)</f>
        <v>13.588829290202719</v>
      </c>
      <c r="BP25" s="40">
        <f>VLOOKUP($AX25&amp;"_"&amp;$BC$14,データシート1!$A:$BS,MATCH($BC$12&amp;"_"&amp;BP$20,データシート1!$A$1:$BS$1,0),0)</f>
        <v>0</v>
      </c>
      <c r="BQ25" s="40">
        <f>VLOOKUP($AX25&amp;"_"&amp;$BC$14,データシート1!$A:$BS,MATCH($BC$12&amp;"_"&amp;BQ$20,データシート1!$A$1:$BS$1,0),0)</f>
        <v>21.730611893599999</v>
      </c>
      <c r="BR25" s="41">
        <f t="shared" si="3"/>
        <v>746.0913141032014</v>
      </c>
      <c r="BT25" s="134" t="str">
        <f t="shared" si="4"/>
        <v>寝屋川市</v>
      </c>
      <c r="BU25" s="38">
        <f t="shared" si="25"/>
        <v>746.0913141032014</v>
      </c>
      <c r="BV25" s="69">
        <f t="shared" si="16"/>
        <v>0.13629519073968144</v>
      </c>
      <c r="BW25" s="69">
        <f t="shared" si="5"/>
        <v>0.12709123738967196</v>
      </c>
      <c r="BX25" s="69">
        <f t="shared" si="5"/>
        <v>8.0925045679534659E-3</v>
      </c>
      <c r="BY25" s="69">
        <f t="shared" si="5"/>
        <v>1.1114487820560058E-3</v>
      </c>
      <c r="BZ25" s="69">
        <f t="shared" si="5"/>
        <v>0.21318326389642109</v>
      </c>
      <c r="CA25" s="69">
        <f t="shared" si="5"/>
        <v>0.3506704327314904</v>
      </c>
      <c r="CB25" s="69">
        <f t="shared" si="5"/>
        <v>0.27072517123243234</v>
      </c>
      <c r="CC25" s="69">
        <f t="shared" si="5"/>
        <v>0.25251181177718068</v>
      </c>
      <c r="CD25" s="69">
        <f t="shared" si="5"/>
        <v>0.14808549943663885</v>
      </c>
      <c r="CE25" s="69">
        <f t="shared" si="5"/>
        <v>0.10442631234054181</v>
      </c>
      <c r="CF25" s="69">
        <f t="shared" si="5"/>
        <v>1.8213359455251713E-2</v>
      </c>
      <c r="CG25" s="69">
        <f t="shared" si="5"/>
        <v>0</v>
      </c>
      <c r="CH25" s="69">
        <f t="shared" si="5"/>
        <v>2.912594139997475E-2</v>
      </c>
      <c r="CI25" s="135">
        <f t="shared" si="6"/>
        <v>1</v>
      </c>
      <c r="CK25" s="136" t="str">
        <f t="shared" si="7"/>
        <v>寝屋川市</v>
      </c>
      <c r="CL25" s="137">
        <f t="shared" si="17"/>
        <v>101.68865796491541</v>
      </c>
      <c r="CM25" s="75">
        <f t="shared" si="18"/>
        <v>0.34811158597661257</v>
      </c>
      <c r="CN25" s="76">
        <f t="shared" si="19"/>
        <v>94.821668315062269</v>
      </c>
      <c r="CO25" s="75">
        <f t="shared" si="20"/>
        <v>0.37332184329830997</v>
      </c>
      <c r="CP25" s="76">
        <f t="shared" si="8"/>
        <v>6.0377473674905611</v>
      </c>
      <c r="CQ25" s="75">
        <f t="shared" si="21"/>
        <v>0</v>
      </c>
      <c r="CR25" s="76">
        <f t="shared" si="9"/>
        <v>0.82924228236256803</v>
      </c>
      <c r="CS25" s="75">
        <f t="shared" si="22"/>
        <v>0</v>
      </c>
      <c r="CT25" s="76">
        <f t="shared" si="10"/>
        <v>159.05418150529039</v>
      </c>
      <c r="CU25" s="77">
        <f t="shared" si="23"/>
        <v>0.17268958124867911</v>
      </c>
      <c r="CV25" s="18"/>
      <c r="CW25" s="1078">
        <f t="shared" si="24"/>
        <v>35.399000000000001</v>
      </c>
      <c r="CX25" s="1081">
        <f>VLOOKUP($AX25&amp;"_"&amp;$CW$14,データシート1!$A:$BS,MATCH($CW$12&amp;"_"&amp;CX$20,データシート1!$A$1:$BS$1,0),0)</f>
        <v>35.399000000000001</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27.466999999999999</v>
      </c>
      <c r="DB25" s="1081">
        <f>VLOOKUP($AX25&amp;"_"&amp;$CW$14,データシート1!$A:$BS,MATCH($CW$12&amp;"_"&amp;DB$20,データシート1!$A$1:$BS$1,0),0)</f>
        <v>0</v>
      </c>
      <c r="DC25" s="1081">
        <f>VLOOKUP($AX25&amp;"_"&amp;$CW$14,データシート1!$A:$BS,MATCH($CW$12&amp;"_"&amp;DC$20,データシート1!$A$1:$BS$1,0),0)</f>
        <v>0</v>
      </c>
      <c r="DD25" s="1080">
        <f t="shared" si="11"/>
        <v>62.866</v>
      </c>
      <c r="DE25" s="18"/>
      <c r="DF25" s="138">
        <f>VLOOKUP($AX25&amp;"_"&amp;$DF$14,データシート1!$A:$BS,MATCH($DF$12&amp;"_"&amp;DF$20,データシート1!$A$1:$BS$1,0),0)</f>
        <v>7</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4</v>
      </c>
      <c r="DJ25" s="74">
        <f>VLOOKUP($AX25&amp;"_"&amp;$DF$14,データシート1!$A:$BS,MATCH($DF$12&amp;"_"&amp;DJ$20,データシート1!$A$1:$BS$1,0),0)</f>
        <v>0</v>
      </c>
      <c r="DK25" s="74">
        <f>VLOOKUP($AX25&amp;"_"&amp;$DF$14,データシート1!$A:$BS,MATCH($DF$12&amp;"_"&amp;DK$20,データシート1!$A$1:$BS$1,0),0)</f>
        <v>0</v>
      </c>
      <c r="DL25" s="78">
        <f t="shared" si="12"/>
        <v>11</v>
      </c>
      <c r="DM25" s="18"/>
      <c r="DN25" s="139">
        <f t="shared" si="26"/>
        <v>0.56000000000000005</v>
      </c>
      <c r="DO25" s="140">
        <f t="shared" si="27"/>
        <v>0</v>
      </c>
      <c r="DP25" s="140">
        <f t="shared" si="13"/>
        <v>0</v>
      </c>
      <c r="DQ25" s="140">
        <f t="shared" si="13"/>
        <v>0.44</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14212</v>
      </c>
      <c r="AY26" s="20" t="str">
        <f>IF(IFERROR(比較地域マスタ!$Z11,"")=0,"",IFERROR(比較地域マスタ!$Z11,""))</f>
        <v>厚木市</v>
      </c>
      <c r="BB26" s="122" t="str">
        <f t="shared" si="0"/>
        <v>14212</v>
      </c>
      <c r="BC26" s="123" t="str">
        <f t="shared" si="0"/>
        <v>厚木市</v>
      </c>
      <c r="BD26" s="40">
        <f t="shared" si="14"/>
        <v>1954.0960223084028</v>
      </c>
      <c r="BE26" s="40">
        <f t="shared" si="15"/>
        <v>887.60366382821667</v>
      </c>
      <c r="BF26" s="40">
        <f>VLOOKUP($AX26&amp;"_"&amp;$BC$14,データシート1!$A:$BS,MATCH($BC$12&amp;"_"&amp;BF$20,データシート1!$A$1:$BS$1,0),0)</f>
        <v>860.51409830603609</v>
      </c>
      <c r="BG26" s="40">
        <f>VLOOKUP($AX26&amp;"_"&amp;$BC$14,データシート1!$A:$BS,MATCH($BC$12&amp;"_"&amp;BG$20,データシート1!$A$1:$BS$1,0),0)</f>
        <v>12.784805760609933</v>
      </c>
      <c r="BH26" s="40">
        <f>VLOOKUP($AX26&amp;"_"&amp;$BC$14,データシート1!$A:$BS,MATCH($BC$12&amp;"_"&amp;BH$20,データシート1!$A$1:$BS$1,0),0)</f>
        <v>14.304759761570624</v>
      </c>
      <c r="BI26" s="40">
        <f>VLOOKUP($AX26&amp;"_"&amp;$BC$14,データシート1!$A:$BS,MATCH($BC$12&amp;"_"&amp;BI$20,データシート1!$A$1:$BS$1,0),0)</f>
        <v>457.26611489184074</v>
      </c>
      <c r="BJ26" s="40">
        <f>VLOOKUP($AX26&amp;"_"&amp;$BC$14,データシート1!$A:$BS,MATCH($BC$12&amp;"_"&amp;BJ$20,データシート1!$A$1:$BS$1,0),0)</f>
        <v>273.79328096102989</v>
      </c>
      <c r="BK26" s="40">
        <f t="shared" si="1"/>
        <v>306.34664312145094</v>
      </c>
      <c r="BL26" s="40">
        <f t="shared" si="2"/>
        <v>293.1559921253637</v>
      </c>
      <c r="BM26" s="40">
        <f>VLOOKUP($AX26&amp;"_"&amp;$BC$14,データシート1!$A:$BS,MATCH($BC$12&amp;"_"&amp;BM$20,データシート1!$A$1:$BS$1,0),0)</f>
        <v>160.56404629200819</v>
      </c>
      <c r="BN26" s="40">
        <f>VLOOKUP($AX26&amp;"_"&amp;$BC$14,データシート1!$A:$BS,MATCH($BC$12&amp;"_"&amp;BN$20,データシート1!$A$1:$BS$1,0),0)</f>
        <v>132.59194583335551</v>
      </c>
      <c r="BO26" s="40">
        <f>VLOOKUP($AX26&amp;"_"&amp;$BC$14,データシート1!$A:$BS,MATCH($BC$12&amp;"_"&amp;BO$20,データシート1!$A$1:$BS$1,0),0)</f>
        <v>13.190650996087225</v>
      </c>
      <c r="BP26" s="40">
        <f>VLOOKUP($AX26&amp;"_"&amp;$BC$14,データシート1!$A:$BS,MATCH($BC$12&amp;"_"&amp;BP$20,データシート1!$A$1:$BS$1,0),0)</f>
        <v>0</v>
      </c>
      <c r="BQ26" s="40">
        <f>VLOOKUP($AX26&amp;"_"&amp;$BC$14,データシート1!$A:$BS,MATCH($BC$12&amp;"_"&amp;BQ$20,データシート1!$A$1:$BS$1,0),0)</f>
        <v>29.086319505864321</v>
      </c>
      <c r="BR26" s="41">
        <f t="shared" si="3"/>
        <v>1954.0960223084028</v>
      </c>
      <c r="BT26" s="134" t="str">
        <f t="shared" si="4"/>
        <v>厚木市</v>
      </c>
      <c r="BU26" s="38">
        <f t="shared" si="25"/>
        <v>1954.0960223084028</v>
      </c>
      <c r="BV26" s="69">
        <f t="shared" si="16"/>
        <v>0.45422725070576481</v>
      </c>
      <c r="BW26" s="69">
        <f t="shared" si="5"/>
        <v>0.44036428531771837</v>
      </c>
      <c r="BX26" s="69">
        <f t="shared" si="5"/>
        <v>6.5425678240248657E-3</v>
      </c>
      <c r="BY26" s="69">
        <f t="shared" si="5"/>
        <v>7.3203975640215458E-3</v>
      </c>
      <c r="BZ26" s="69">
        <f t="shared" si="5"/>
        <v>0.23400391263867651</v>
      </c>
      <c r="CA26" s="69">
        <f t="shared" si="5"/>
        <v>0.14011250104157819</v>
      </c>
      <c r="CB26" s="69">
        <f t="shared" si="5"/>
        <v>0.15677154020279876</v>
      </c>
      <c r="CC26" s="69">
        <f t="shared" si="5"/>
        <v>0.15002128287383448</v>
      </c>
      <c r="CD26" s="69">
        <f t="shared" si="5"/>
        <v>8.2167940806885983E-2</v>
      </c>
      <c r="CE26" s="69">
        <f t="shared" si="5"/>
        <v>6.7853342066948513E-2</v>
      </c>
      <c r="CF26" s="69">
        <f t="shared" si="5"/>
        <v>6.7502573289642707E-3</v>
      </c>
      <c r="CG26" s="69">
        <f t="shared" si="5"/>
        <v>0</v>
      </c>
      <c r="CH26" s="69">
        <f t="shared" si="5"/>
        <v>1.4884795411181595E-2</v>
      </c>
      <c r="CI26" s="135">
        <f t="shared" si="6"/>
        <v>1</v>
      </c>
      <c r="CK26" s="136" t="str">
        <f t="shared" si="7"/>
        <v>厚木市</v>
      </c>
      <c r="CL26" s="137">
        <f t="shared" si="17"/>
        <v>887.60366382821667</v>
      </c>
      <c r="CM26" s="75">
        <f t="shared" si="18"/>
        <v>0.326340473574318</v>
      </c>
      <c r="CN26" s="76">
        <f t="shared" si="19"/>
        <v>860.51409830603609</v>
      </c>
      <c r="CO26" s="75">
        <f t="shared" si="20"/>
        <v>0.33122525309124351</v>
      </c>
      <c r="CP26" s="76">
        <f t="shared" si="8"/>
        <v>12.784805760609933</v>
      </c>
      <c r="CQ26" s="75">
        <f t="shared" si="21"/>
        <v>0.36269616346355654</v>
      </c>
      <c r="CR26" s="76">
        <f t="shared" si="9"/>
        <v>14.304759761570624</v>
      </c>
      <c r="CS26" s="75">
        <f t="shared" si="22"/>
        <v>0</v>
      </c>
      <c r="CT26" s="76">
        <f t="shared" si="10"/>
        <v>457.26611489184074</v>
      </c>
      <c r="CU26" s="77">
        <f t="shared" si="23"/>
        <v>0.25852123336967897</v>
      </c>
      <c r="CV26" s="18"/>
      <c r="CW26" s="1078">
        <f t="shared" si="24"/>
        <v>289.661</v>
      </c>
      <c r="CX26" s="1081">
        <f>VLOOKUP($AX26&amp;"_"&amp;$CW$14,データシート1!$A:$BS,MATCH($CW$12&amp;"_"&amp;CX$20,データシート1!$A$1:$BS$1,0),0)</f>
        <v>285.024</v>
      </c>
      <c r="CY26" s="1081">
        <f>VLOOKUP($AX26&amp;"_"&amp;$CW$14,データシート1!$A:$BS,MATCH($CW$12&amp;"_"&amp;CY$20,データシート1!$A$1:$BS$1,0),0)</f>
        <v>4.6369999999999996</v>
      </c>
      <c r="CZ26" s="1081">
        <f>VLOOKUP($AX26&amp;"_"&amp;$CW$14,データシート1!$A:$BS,MATCH($CW$12&amp;"_"&amp;CZ$20,データシート1!$A$1:$BS$1,0),0)</f>
        <v>0</v>
      </c>
      <c r="DA26" s="1081">
        <f>VLOOKUP($AX26&amp;"_"&amp;$CW$14,データシート1!$A:$BS,MATCH($CW$12&amp;"_"&amp;DA$20,データシート1!$A$1:$BS$1,0),0)</f>
        <v>118.21299999999999</v>
      </c>
      <c r="DB26" s="1081">
        <f>VLOOKUP($AX26&amp;"_"&amp;$CW$14,データシート1!$A:$BS,MATCH($CW$12&amp;"_"&amp;DB$20,データシート1!$A$1:$BS$1,0),0)</f>
        <v>0</v>
      </c>
      <c r="DC26" s="1081">
        <f>VLOOKUP($AX26&amp;"_"&amp;$CW$14,データシート1!$A:$BS,MATCH($CW$12&amp;"_"&amp;DC$20,データシート1!$A$1:$BS$1,0),0)</f>
        <v>0</v>
      </c>
      <c r="DD26" s="1080">
        <f t="shared" si="11"/>
        <v>407.87400000000002</v>
      </c>
      <c r="DE26" s="18"/>
      <c r="DF26" s="138">
        <f>VLOOKUP($AX26&amp;"_"&amp;$DF$14,データシート1!$A:$BS,MATCH($DF$12&amp;"_"&amp;DF$20,データシート1!$A$1:$BS$1,0),0)</f>
        <v>28</v>
      </c>
      <c r="DG26" s="74">
        <f>VLOOKUP($AX26&amp;"_"&amp;$DF$14,データシート1!$A:$BS,MATCH($DF$12&amp;"_"&amp;DG$20,データシート1!$A$1:$BS$1,0),0)</f>
        <v>1</v>
      </c>
      <c r="DH26" s="74">
        <f>VLOOKUP($AX26&amp;"_"&amp;$DF$14,データシート1!$A:$BS,MATCH($DF$12&amp;"_"&amp;DH$20,データシート1!$A$1:$BS$1,0),0)</f>
        <v>0</v>
      </c>
      <c r="DI26" s="74">
        <f>VLOOKUP($AX26&amp;"_"&amp;$DF$14,データシート1!$A:$BS,MATCH($DF$12&amp;"_"&amp;DI$20,データシート1!$A$1:$BS$1,0),0)</f>
        <v>16</v>
      </c>
      <c r="DJ26" s="74">
        <f>VLOOKUP($AX26&amp;"_"&amp;$DF$14,データシート1!$A:$BS,MATCH($DF$12&amp;"_"&amp;DJ$20,データシート1!$A$1:$BS$1,0),0)</f>
        <v>0</v>
      </c>
      <c r="DK26" s="74">
        <f>VLOOKUP($AX26&amp;"_"&amp;$DF$14,データシート1!$A:$BS,MATCH($DF$12&amp;"_"&amp;DK$20,データシート1!$A$1:$BS$1,0),0)</f>
        <v>0</v>
      </c>
      <c r="DL26" s="78">
        <f t="shared" si="12"/>
        <v>45</v>
      </c>
      <c r="DM26" s="18"/>
      <c r="DN26" s="139">
        <f t="shared" si="26"/>
        <v>0.7</v>
      </c>
      <c r="DO26" s="140">
        <f t="shared" si="27"/>
        <v>0.01</v>
      </c>
      <c r="DP26" s="140">
        <f t="shared" si="13"/>
        <v>0</v>
      </c>
      <c r="DQ26" s="140">
        <f t="shared" si="13"/>
        <v>0.28999999999999998</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10205</v>
      </c>
      <c r="AY27" s="20" t="str">
        <f>IF(IFERROR(比較地域マスタ!$Z12,"")=0,"",IFERROR(比較地域マスタ!$Z12,""))</f>
        <v>太田市</v>
      </c>
      <c r="BB27" s="122" t="str">
        <f t="shared" si="0"/>
        <v>10205</v>
      </c>
      <c r="BC27" s="123" t="str">
        <f t="shared" si="0"/>
        <v>太田市</v>
      </c>
      <c r="BD27" s="40">
        <f t="shared" si="14"/>
        <v>2166.7285323354131</v>
      </c>
      <c r="BE27" s="40">
        <f t="shared" si="15"/>
        <v>1203.7893586251776</v>
      </c>
      <c r="BF27" s="40">
        <f>VLOOKUP($AX27&amp;"_"&amp;$BC$14,データシート1!$A:$BS,MATCH($BC$12&amp;"_"&amp;BF$20,データシート1!$A$1:$BS$1,0),0)</f>
        <v>1180.1056796501721</v>
      </c>
      <c r="BG27" s="40">
        <f>VLOOKUP($AX27&amp;"_"&amp;$BC$14,データシート1!$A:$BS,MATCH($BC$12&amp;"_"&amp;BG$20,データシート1!$A$1:$BS$1,0),0)</f>
        <v>12.482391735111461</v>
      </c>
      <c r="BH27" s="40">
        <f>VLOOKUP($AX27&amp;"_"&amp;$BC$14,データシート1!$A:$BS,MATCH($BC$12&amp;"_"&amp;BH$20,データシート1!$A$1:$BS$1,0),0)</f>
        <v>11.201287239894057</v>
      </c>
      <c r="BI27" s="40">
        <f>VLOOKUP($AX27&amp;"_"&amp;$BC$14,データシート1!$A:$BS,MATCH($BC$12&amp;"_"&amp;BI$20,データシート1!$A$1:$BS$1,0),0)</f>
        <v>266.83762282260017</v>
      </c>
      <c r="BJ27" s="40">
        <f>VLOOKUP($AX27&amp;"_"&amp;$BC$14,データシート1!$A:$BS,MATCH($BC$12&amp;"_"&amp;BJ$20,データシート1!$A$1:$BS$1,0),0)</f>
        <v>257.51349406845924</v>
      </c>
      <c r="BK27" s="40">
        <f t="shared" si="1"/>
        <v>407.1084732124761</v>
      </c>
      <c r="BL27" s="40">
        <f t="shared" si="2"/>
        <v>393.88792788866539</v>
      </c>
      <c r="BM27" s="40">
        <f>VLOOKUP($AX27&amp;"_"&amp;$BC$14,データシート1!$A:$BS,MATCH($BC$12&amp;"_"&amp;BM$20,データシート1!$A$1:$BS$1,0),0)</f>
        <v>233.66767334741348</v>
      </c>
      <c r="BN27" s="40">
        <f>VLOOKUP($AX27&amp;"_"&amp;$BC$14,データシート1!$A:$BS,MATCH($BC$12&amp;"_"&amp;BN$20,データシート1!$A$1:$BS$1,0),0)</f>
        <v>160.2202545412519</v>
      </c>
      <c r="BO27" s="40">
        <f>VLOOKUP($AX27&amp;"_"&amp;$BC$14,データシート1!$A:$BS,MATCH($BC$12&amp;"_"&amp;BO$20,データシート1!$A$1:$BS$1,0),0)</f>
        <v>13.22054532381069</v>
      </c>
      <c r="BP27" s="40">
        <f>VLOOKUP($AX27&amp;"_"&amp;$BC$14,データシート1!$A:$BS,MATCH($BC$12&amp;"_"&amp;BP$20,データシート1!$A$1:$BS$1,0),0)</f>
        <v>0</v>
      </c>
      <c r="BQ27" s="40">
        <f>VLOOKUP($AX27&amp;"_"&amp;$BC$14,データシート1!$A:$BS,MATCH($BC$12&amp;"_"&amp;BQ$20,データシート1!$A$1:$BS$1,0),0)</f>
        <v>31.4795836067</v>
      </c>
      <c r="BR27" s="41">
        <f t="shared" si="3"/>
        <v>2166.7285323354131</v>
      </c>
      <c r="BT27" s="134" t="str">
        <f t="shared" si="4"/>
        <v>太田市</v>
      </c>
      <c r="BU27" s="38">
        <f t="shared" si="25"/>
        <v>2166.7285323354131</v>
      </c>
      <c r="BV27" s="69">
        <f t="shared" si="16"/>
        <v>0.55557922492840883</v>
      </c>
      <c r="BW27" s="69">
        <f t="shared" si="5"/>
        <v>0.54464860827682582</v>
      </c>
      <c r="BX27" s="69">
        <f t="shared" si="5"/>
        <v>5.7609393834202605E-3</v>
      </c>
      <c r="BY27" s="69">
        <f t="shared" si="5"/>
        <v>5.1696772681627656E-3</v>
      </c>
      <c r="BZ27" s="69">
        <f t="shared" si="5"/>
        <v>0.12315230950274543</v>
      </c>
      <c r="CA27" s="69">
        <f t="shared" si="5"/>
        <v>0.1188489883367612</v>
      </c>
      <c r="CB27" s="69">
        <f t="shared" si="5"/>
        <v>0.18789085348577256</v>
      </c>
      <c r="CC27" s="69">
        <f t="shared" si="5"/>
        <v>0.18178923755811366</v>
      </c>
      <c r="CD27" s="69">
        <f t="shared" si="5"/>
        <v>0.10784353916988128</v>
      </c>
      <c r="CE27" s="69">
        <f t="shared" si="5"/>
        <v>7.3945698388232395E-2</v>
      </c>
      <c r="CF27" s="69">
        <f t="shared" si="5"/>
        <v>6.1016159276588728E-3</v>
      </c>
      <c r="CG27" s="69">
        <f t="shared" si="5"/>
        <v>0</v>
      </c>
      <c r="CH27" s="69">
        <f t="shared" si="5"/>
        <v>1.4528623746311985E-2</v>
      </c>
      <c r="CI27" s="135">
        <f t="shared" si="6"/>
        <v>1</v>
      </c>
      <c r="CK27" s="136" t="str">
        <f t="shared" si="7"/>
        <v>太田市</v>
      </c>
      <c r="CL27" s="137">
        <f t="shared" si="17"/>
        <v>1203.7893586251776</v>
      </c>
      <c r="CM27" s="75">
        <f t="shared" si="18"/>
        <v>0.46862849879673379</v>
      </c>
      <c r="CN27" s="76">
        <f t="shared" si="19"/>
        <v>1180.1056796501721</v>
      </c>
      <c r="CO27" s="75">
        <f t="shared" si="20"/>
        <v>0.47803345897566518</v>
      </c>
      <c r="CP27" s="76">
        <f t="shared" si="8"/>
        <v>12.482391735111461</v>
      </c>
      <c r="CQ27" s="75">
        <f t="shared" si="21"/>
        <v>0</v>
      </c>
      <c r="CR27" s="76">
        <f t="shared" si="9"/>
        <v>11.201287239894057</v>
      </c>
      <c r="CS27" s="75">
        <f t="shared" si="22"/>
        <v>0</v>
      </c>
      <c r="CT27" s="76">
        <f t="shared" si="10"/>
        <v>266.83762282260017</v>
      </c>
      <c r="CU27" s="77">
        <f t="shared" si="23"/>
        <v>0.14046370074627085</v>
      </c>
      <c r="CV27" s="18"/>
      <c r="CW27" s="1078">
        <f t="shared" si="24"/>
        <v>564.13</v>
      </c>
      <c r="CX27" s="1081">
        <f>VLOOKUP($AX27&amp;"_"&amp;$CW$14,データシート1!$A:$BS,MATCH($CW$12&amp;"_"&amp;CX$20,データシート1!$A$1:$BS$1,0),0)</f>
        <v>564.13</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37.481000000000002</v>
      </c>
      <c r="DB27" s="1081">
        <f>VLOOKUP($AX27&amp;"_"&amp;$CW$14,データシート1!$A:$BS,MATCH($CW$12&amp;"_"&amp;DB$20,データシート1!$A$1:$BS$1,0),0)</f>
        <v>0</v>
      </c>
      <c r="DC27" s="1081">
        <f>VLOOKUP($AX27&amp;"_"&amp;$CW$14,データシート1!$A:$BS,MATCH($CW$12&amp;"_"&amp;DC$20,データシート1!$A$1:$BS$1,0),0)</f>
        <v>0</v>
      </c>
      <c r="DD27" s="1080">
        <f t="shared" si="11"/>
        <v>601.61099999999999</v>
      </c>
      <c r="DE27" s="18"/>
      <c r="DF27" s="138">
        <f>VLOOKUP($AX27&amp;"_"&amp;$DF$14,データシート1!$A:$BS,MATCH($DF$12&amp;"_"&amp;DF$20,データシート1!$A$1:$BS$1,0),0)</f>
        <v>41</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5</v>
      </c>
      <c r="DJ27" s="74">
        <f>VLOOKUP($AX27&amp;"_"&amp;$DF$14,データシート1!$A:$BS,MATCH($DF$12&amp;"_"&amp;DJ$20,データシート1!$A$1:$BS$1,0),0)</f>
        <v>0</v>
      </c>
      <c r="DK27" s="74">
        <f>VLOOKUP($AX27&amp;"_"&amp;$DF$14,データシート1!$A:$BS,MATCH($DF$12&amp;"_"&amp;DK$20,データシート1!$A$1:$BS$1,0),0)</f>
        <v>0</v>
      </c>
      <c r="DL27" s="78">
        <f t="shared" si="12"/>
        <v>46</v>
      </c>
      <c r="DM27" s="18"/>
      <c r="DN27" s="139">
        <f t="shared" si="26"/>
        <v>0.94</v>
      </c>
      <c r="DO27" s="140">
        <f t="shared" si="27"/>
        <v>0</v>
      </c>
      <c r="DP27" s="140">
        <f t="shared" si="13"/>
        <v>0</v>
      </c>
      <c r="DQ27" s="140">
        <f t="shared" si="13"/>
        <v>0.06</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02203</v>
      </c>
      <c r="AY28" s="20" t="str">
        <f>IF(IFERROR(比較地域マスタ!$Z13,"")=0,"",IFERROR(比較地域マスタ!$Z13,""))</f>
        <v>八戸市</v>
      </c>
      <c r="BB28" s="122" t="str">
        <f t="shared" si="0"/>
        <v>02203</v>
      </c>
      <c r="BC28" s="123" t="str">
        <f t="shared" si="0"/>
        <v>八戸市</v>
      </c>
      <c r="BD28" s="40">
        <f t="shared" si="14"/>
        <v>2462.53878177263</v>
      </c>
      <c r="BE28" s="40">
        <f t="shared" si="15"/>
        <v>1124.7294415618996</v>
      </c>
      <c r="BF28" s="40">
        <f>VLOOKUP($AX28&amp;"_"&amp;$BC$14,データシート1!$A:$BS,MATCH($BC$12&amp;"_"&amp;BF$20,データシート1!$A$1:$BS$1,0),0)</f>
        <v>1039.035245139369</v>
      </c>
      <c r="BG28" s="40">
        <f>VLOOKUP($AX28&amp;"_"&amp;$BC$14,データシート1!$A:$BS,MATCH($BC$12&amp;"_"&amp;BG$20,データシート1!$A$1:$BS$1,0),0)</f>
        <v>28.915261126345019</v>
      </c>
      <c r="BH28" s="40">
        <f>VLOOKUP($AX28&amp;"_"&amp;$BC$14,データシート1!$A:$BS,MATCH($BC$12&amp;"_"&amp;BH$20,データシート1!$A$1:$BS$1,0),0)</f>
        <v>56.778935296185644</v>
      </c>
      <c r="BI28" s="40">
        <f>VLOOKUP($AX28&amp;"_"&amp;$BC$14,データシート1!$A:$BS,MATCH($BC$12&amp;"_"&amp;BI$20,データシート1!$A$1:$BS$1,0),0)</f>
        <v>333.36814475056161</v>
      </c>
      <c r="BJ28" s="40">
        <f>VLOOKUP($AX28&amp;"_"&amp;$BC$14,データシート1!$A:$BS,MATCH($BC$12&amp;"_"&amp;BJ$20,データシート1!$A$1:$BS$1,0),0)</f>
        <v>498.18645959370974</v>
      </c>
      <c r="BK28" s="40">
        <f t="shared" si="1"/>
        <v>482.5625232123819</v>
      </c>
      <c r="BL28" s="40">
        <f t="shared" si="2"/>
        <v>344.12771423935629</v>
      </c>
      <c r="BM28" s="40">
        <f>VLOOKUP($AX28&amp;"_"&amp;$BC$14,データシート1!$A:$BS,MATCH($BC$12&amp;"_"&amp;BM$20,データシート1!$A$1:$BS$1,0),0)</f>
        <v>190.16627116859206</v>
      </c>
      <c r="BN28" s="40">
        <f>VLOOKUP($AX28&amp;"_"&amp;$BC$14,データシート1!$A:$BS,MATCH($BC$12&amp;"_"&amp;BN$20,データシート1!$A$1:$BS$1,0),0)</f>
        <v>153.96144307076423</v>
      </c>
      <c r="BO28" s="40">
        <f>VLOOKUP($AX28&amp;"_"&amp;$BC$14,データシート1!$A:$BS,MATCH($BC$12&amp;"_"&amp;BO$20,データシート1!$A$1:$BS$1,0),0)</f>
        <v>13.316537366283669</v>
      </c>
      <c r="BP28" s="40">
        <f>VLOOKUP($AX28&amp;"_"&amp;$BC$14,データシート1!$A:$BS,MATCH($BC$12&amp;"_"&amp;BP$20,データシート1!$A$1:$BS$1,0),0)</f>
        <v>125.11827160674194</v>
      </c>
      <c r="BQ28" s="40">
        <f>VLOOKUP($AX28&amp;"_"&amp;$BC$14,データシート1!$A:$BS,MATCH($BC$12&amp;"_"&amp;BQ$20,データシート1!$A$1:$BS$1,0),0)</f>
        <v>23.69221265407721</v>
      </c>
      <c r="BR28" s="41">
        <f t="shared" si="3"/>
        <v>2462.53878177263</v>
      </c>
      <c r="BT28" s="134" t="str">
        <f t="shared" si="4"/>
        <v>八戸市</v>
      </c>
      <c r="BU28" s="38">
        <f t="shared" si="25"/>
        <v>2462.53878177263</v>
      </c>
      <c r="BV28" s="69">
        <f t="shared" si="16"/>
        <v>0.45673572732620121</v>
      </c>
      <c r="BW28" s="69">
        <f t="shared" si="5"/>
        <v>0.42193660170152991</v>
      </c>
      <c r="BX28" s="69">
        <f t="shared" si="5"/>
        <v>1.1742053095923509E-2</v>
      </c>
      <c r="BY28" s="69">
        <f t="shared" si="5"/>
        <v>2.3057072528747745E-2</v>
      </c>
      <c r="BZ28" s="69">
        <f t="shared" si="5"/>
        <v>0.13537579477655592</v>
      </c>
      <c r="CA28" s="69">
        <f t="shared" si="5"/>
        <v>0.20230603606376343</v>
      </c>
      <c r="CB28" s="69">
        <f t="shared" si="5"/>
        <v>0.19596139024661974</v>
      </c>
      <c r="CC28" s="69">
        <f t="shared" si="5"/>
        <v>0.13974509428502885</v>
      </c>
      <c r="CD28" s="69">
        <f t="shared" si="5"/>
        <v>7.7223665501707575E-2</v>
      </c>
      <c r="CE28" s="69">
        <f t="shared" si="5"/>
        <v>6.2521428783321287E-2</v>
      </c>
      <c r="CF28" s="69">
        <f t="shared" si="5"/>
        <v>5.4076457454602656E-3</v>
      </c>
      <c r="CG28" s="69">
        <f t="shared" si="5"/>
        <v>5.080865021613061E-2</v>
      </c>
      <c r="CH28" s="69">
        <f t="shared" si="5"/>
        <v>9.6210515868597381E-3</v>
      </c>
      <c r="CI28" s="135">
        <f t="shared" si="6"/>
        <v>1</v>
      </c>
      <c r="CK28" s="136" t="str">
        <f t="shared" si="7"/>
        <v>八戸市</v>
      </c>
      <c r="CL28" s="137">
        <f t="shared" si="17"/>
        <v>1124.7294415618996</v>
      </c>
      <c r="CM28" s="75">
        <f t="shared" si="18"/>
        <v>1</v>
      </c>
      <c r="CN28" s="76">
        <f t="shared" si="19"/>
        <v>1039.035245139369</v>
      </c>
      <c r="CO28" s="75">
        <f t="shared" si="20"/>
        <v>1</v>
      </c>
      <c r="CP28" s="76">
        <f t="shared" si="8"/>
        <v>28.915261126345019</v>
      </c>
      <c r="CQ28" s="75">
        <f t="shared" si="21"/>
        <v>1</v>
      </c>
      <c r="CR28" s="76">
        <f t="shared" si="9"/>
        <v>56.778935296185644</v>
      </c>
      <c r="CS28" s="75">
        <f t="shared" si="22"/>
        <v>0</v>
      </c>
      <c r="CT28" s="76">
        <f t="shared" si="10"/>
        <v>333.36814475056161</v>
      </c>
      <c r="CU28" s="77">
        <f t="shared" si="23"/>
        <v>0.54775779532454083</v>
      </c>
      <c r="CV28" s="18"/>
      <c r="CW28" s="1078">
        <f t="shared" si="24"/>
        <v>3285.0329999999999</v>
      </c>
      <c r="CX28" s="1081">
        <f>VLOOKUP($AX28&amp;"_"&amp;$CW$14,データシート1!$A:$BS,MATCH($CW$12&amp;"_"&amp;CX$20,データシート1!$A$1:$BS$1,0),0)</f>
        <v>3255.145</v>
      </c>
      <c r="CY28" s="1081">
        <f>VLOOKUP($AX28&amp;"_"&amp;$CW$14,データシート1!$A:$BS,MATCH($CW$12&amp;"_"&amp;CY$20,データシート1!$A$1:$BS$1,0),0)</f>
        <v>29.888000000000002</v>
      </c>
      <c r="CZ28" s="1081">
        <f>VLOOKUP($AX28&amp;"_"&amp;$CW$14,データシート1!$A:$BS,MATCH($CW$12&amp;"_"&amp;CZ$20,データシート1!$A$1:$BS$1,0),0)</f>
        <v>0</v>
      </c>
      <c r="DA28" s="1081">
        <f>VLOOKUP($AX28&amp;"_"&amp;$CW$14,データシート1!$A:$BS,MATCH($CW$12&amp;"_"&amp;DA$20,データシート1!$A$1:$BS$1,0),0)</f>
        <v>182.60500000000002</v>
      </c>
      <c r="DB28" s="1081">
        <f>VLOOKUP($AX28&amp;"_"&amp;$CW$14,データシート1!$A:$BS,MATCH($CW$12&amp;"_"&amp;DB$20,データシート1!$A$1:$BS$1,0),0)</f>
        <v>28.931999999999999</v>
      </c>
      <c r="DC28" s="1081">
        <f>VLOOKUP($AX28&amp;"_"&amp;$CW$14,データシート1!$A:$BS,MATCH($CW$12&amp;"_"&amp;DC$20,データシート1!$A$1:$BS$1,0),0)</f>
        <v>0</v>
      </c>
      <c r="DD28" s="1080">
        <f t="shared" si="11"/>
        <v>3496.5699999999997</v>
      </c>
      <c r="DE28" s="18"/>
      <c r="DF28" s="138">
        <f>VLOOKUP($AX28&amp;"_"&amp;$DF$14,データシート1!$A:$BS,MATCH($DF$12&amp;"_"&amp;DF$20,データシート1!$A$1:$BS$1,0),0)</f>
        <v>25</v>
      </c>
      <c r="DG28" s="74">
        <f>VLOOKUP($AX28&amp;"_"&amp;$DF$14,データシート1!$A:$BS,MATCH($DF$12&amp;"_"&amp;DG$20,データシート1!$A$1:$BS$1,0),0)</f>
        <v>1</v>
      </c>
      <c r="DH28" s="74">
        <f>VLOOKUP($AX28&amp;"_"&amp;$DF$14,データシート1!$A:$BS,MATCH($DF$12&amp;"_"&amp;DH$20,データシート1!$A$1:$BS$1,0),0)</f>
        <v>0</v>
      </c>
      <c r="DI28" s="74">
        <f>VLOOKUP($AX28&amp;"_"&amp;$DF$14,データシート1!$A:$BS,MATCH($DF$12&amp;"_"&amp;DI$20,データシート1!$A$1:$BS$1,0),0)</f>
        <v>13</v>
      </c>
      <c r="DJ28" s="74">
        <f>VLOOKUP($AX28&amp;"_"&amp;$DF$14,データシート1!$A:$BS,MATCH($DF$12&amp;"_"&amp;DJ$20,データシート1!$A$1:$BS$1,0),0)</f>
        <v>2</v>
      </c>
      <c r="DK28" s="74">
        <f>VLOOKUP($AX28&amp;"_"&amp;$DF$14,データシート1!$A:$BS,MATCH($DF$12&amp;"_"&amp;DK$20,データシート1!$A$1:$BS$1,0),0)</f>
        <v>0</v>
      </c>
      <c r="DL28" s="78">
        <f t="shared" si="12"/>
        <v>41</v>
      </c>
      <c r="DM28" s="18"/>
      <c r="DN28" s="139">
        <f t="shared" si="26"/>
        <v>0.93</v>
      </c>
      <c r="DO28" s="140">
        <f t="shared" si="27"/>
        <v>0.01</v>
      </c>
      <c r="DP28" s="140">
        <f t="shared" si="13"/>
        <v>0</v>
      </c>
      <c r="DQ28" s="140">
        <f t="shared" si="13"/>
        <v>0.05</v>
      </c>
      <c r="DR28" s="140">
        <f t="shared" si="13"/>
        <v>0.01</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13118</v>
      </c>
      <c r="AY29" s="20" t="str">
        <f>IF(IFERROR(比較地域マスタ!$Z14,"")=0,"",IFERROR(比較地域マスタ!$Z14,""))</f>
        <v>荒川区</v>
      </c>
      <c r="BB29" s="122" t="str">
        <f t="shared" si="0"/>
        <v>13118</v>
      </c>
      <c r="BC29" s="123" t="str">
        <f t="shared" si="0"/>
        <v>荒川区</v>
      </c>
      <c r="BD29" s="40">
        <f t="shared" si="14"/>
        <v>668.12672218253476</v>
      </c>
      <c r="BE29" s="40">
        <f t="shared" si="15"/>
        <v>54.481327816365038</v>
      </c>
      <c r="BF29" s="40">
        <f>VLOOKUP($AX29&amp;"_"&amp;$BC$14,データシート1!$A:$BS,MATCH($BC$12&amp;"_"&amp;BF$20,データシート1!$A$1:$BS$1,0),0)</f>
        <v>43.488352873207177</v>
      </c>
      <c r="BG29" s="40">
        <f>VLOOKUP($AX29&amp;"_"&amp;$BC$14,データシート1!$A:$BS,MATCH($BC$12&amp;"_"&amp;BG$20,データシート1!$A$1:$BS$1,0),0)</f>
        <v>10.279839433566131</v>
      </c>
      <c r="BH29" s="40">
        <f>VLOOKUP($AX29&amp;"_"&amp;$BC$14,データシート1!$A:$BS,MATCH($BC$12&amp;"_"&amp;BH$20,データシート1!$A$1:$BS$1,0),0)</f>
        <v>0.71313550959172978</v>
      </c>
      <c r="BI29" s="40">
        <f>VLOOKUP($AX29&amp;"_"&amp;$BC$14,データシート1!$A:$BS,MATCH($BC$12&amp;"_"&amp;BI$20,データシート1!$A$1:$BS$1,0),0)</f>
        <v>206.07987290882591</v>
      </c>
      <c r="BJ29" s="40">
        <f>VLOOKUP($AX29&amp;"_"&amp;$BC$14,データシート1!$A:$BS,MATCH($BC$12&amp;"_"&amp;BJ$20,データシート1!$A$1:$BS$1,0),0)</f>
        <v>268.63568143947845</v>
      </c>
      <c r="BK29" s="40">
        <f t="shared" si="1"/>
        <v>106.93521649428075</v>
      </c>
      <c r="BL29" s="40">
        <f t="shared" si="2"/>
        <v>94.167626250493043</v>
      </c>
      <c r="BM29" s="40">
        <f>VLOOKUP($AX29&amp;"_"&amp;$BC$14,データシート1!$A:$BS,MATCH($BC$12&amp;"_"&amp;BM$20,データシート1!$A$1:$BS$1,0),0)</f>
        <v>45.905629585712688</v>
      </c>
      <c r="BN29" s="40">
        <f>VLOOKUP($AX29&amp;"_"&amp;$BC$14,データシート1!$A:$BS,MATCH($BC$12&amp;"_"&amp;BN$20,データシート1!$A$1:$BS$1,0),0)</f>
        <v>48.261996664780355</v>
      </c>
      <c r="BO29" s="40">
        <f>VLOOKUP($AX29&amp;"_"&amp;$BC$14,データシート1!$A:$BS,MATCH($BC$12&amp;"_"&amp;BO$20,データシート1!$A$1:$BS$1,0),0)</f>
        <v>12.767590243787703</v>
      </c>
      <c r="BP29" s="40">
        <f>VLOOKUP($AX29&amp;"_"&amp;$BC$14,データシート1!$A:$BS,MATCH($BC$12&amp;"_"&amp;BP$20,データシート1!$A$1:$BS$1,0),0)</f>
        <v>0</v>
      </c>
      <c r="BQ29" s="40">
        <f>VLOOKUP($AX29&amp;"_"&amp;$BC$14,データシート1!$A:$BS,MATCH($BC$12&amp;"_"&amp;BQ$20,データシート1!$A$1:$BS$1,0),0)</f>
        <v>31.99462352358459</v>
      </c>
      <c r="BR29" s="41">
        <f t="shared" si="3"/>
        <v>668.12672218253476</v>
      </c>
      <c r="BT29" s="134" t="str">
        <f t="shared" si="4"/>
        <v>荒川区</v>
      </c>
      <c r="BU29" s="38">
        <f t="shared" si="25"/>
        <v>668.12672218253476</v>
      </c>
      <c r="BV29" s="69">
        <f t="shared" si="16"/>
        <v>8.1543404877436609E-2</v>
      </c>
      <c r="BW29" s="69">
        <f t="shared" si="5"/>
        <v>6.5089976840240787E-2</v>
      </c>
      <c r="BX29" s="69">
        <f t="shared" si="5"/>
        <v>1.5386062392453808E-2</v>
      </c>
      <c r="BY29" s="69">
        <f t="shared" si="5"/>
        <v>1.0673656447420141E-3</v>
      </c>
      <c r="BZ29" s="69">
        <f t="shared" si="5"/>
        <v>0.30844429068131796</v>
      </c>
      <c r="CA29" s="69">
        <f t="shared" si="5"/>
        <v>0.40207294891894196</v>
      </c>
      <c r="CB29" s="69">
        <f t="shared" si="5"/>
        <v>0.16005229688308387</v>
      </c>
      <c r="CC29" s="69">
        <f t="shared" si="5"/>
        <v>0.14094276298795619</v>
      </c>
      <c r="CD29" s="69">
        <f t="shared" si="5"/>
        <v>6.8707968206622783E-2</v>
      </c>
      <c r="CE29" s="69">
        <f t="shared" si="5"/>
        <v>7.2234794781333406E-2</v>
      </c>
      <c r="CF29" s="69">
        <f t="shared" si="5"/>
        <v>1.9109533895127682E-2</v>
      </c>
      <c r="CG29" s="69">
        <f t="shared" si="5"/>
        <v>0</v>
      </c>
      <c r="CH29" s="69">
        <f t="shared" si="5"/>
        <v>4.7887058639219549E-2</v>
      </c>
      <c r="CI29" s="135">
        <f t="shared" si="6"/>
        <v>1</v>
      </c>
      <c r="CK29" s="136" t="str">
        <f t="shared" si="7"/>
        <v>荒川区</v>
      </c>
      <c r="CL29" s="137">
        <f t="shared" si="17"/>
        <v>54.481327816365038</v>
      </c>
      <c r="CM29" s="75">
        <f t="shared" si="18"/>
        <v>0</v>
      </c>
      <c r="CN29" s="76">
        <f t="shared" si="19"/>
        <v>43.488352873207177</v>
      </c>
      <c r="CO29" s="75">
        <f t="shared" si="20"/>
        <v>0</v>
      </c>
      <c r="CP29" s="76">
        <f t="shared" si="8"/>
        <v>10.279839433566131</v>
      </c>
      <c r="CQ29" s="75">
        <f t="shared" si="21"/>
        <v>0</v>
      </c>
      <c r="CR29" s="76">
        <f t="shared" si="9"/>
        <v>0.71313550959172978</v>
      </c>
      <c r="CS29" s="75">
        <f t="shared" si="22"/>
        <v>0</v>
      </c>
      <c r="CT29" s="76">
        <f t="shared" si="10"/>
        <v>206.07987290882591</v>
      </c>
      <c r="CU29" s="77">
        <f t="shared" si="23"/>
        <v>0.21146655122055646</v>
      </c>
      <c r="CV29" s="18"/>
      <c r="CW29" s="1078">
        <f t="shared" si="24"/>
        <v>0</v>
      </c>
      <c r="CX29" s="1081">
        <f>VLOOKUP($AX29&amp;"_"&amp;$CW$14,データシート1!$A:$BS,MATCH($CW$12&amp;"_"&amp;CX$20,データシート1!$A$1:$BS$1,0),0)</f>
        <v>0</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43.579000000000001</v>
      </c>
      <c r="DB29" s="1081">
        <f>VLOOKUP($AX29&amp;"_"&amp;$CW$14,データシート1!$A:$BS,MATCH($CW$12&amp;"_"&amp;DB$20,データシート1!$A$1:$BS$1,0),0)</f>
        <v>0</v>
      </c>
      <c r="DC29" s="1081">
        <f>VLOOKUP($AX29&amp;"_"&amp;$CW$14,データシート1!$A:$BS,MATCH($CW$12&amp;"_"&amp;DC$20,データシート1!$A$1:$BS$1,0),0)</f>
        <v>0</v>
      </c>
      <c r="DD29" s="1080">
        <f t="shared" si="11"/>
        <v>43.579000000000001</v>
      </c>
      <c r="DE29" s="18"/>
      <c r="DF29" s="138">
        <f>VLOOKUP($AX29&amp;"_"&amp;$DF$14,データシート1!$A:$BS,MATCH($DF$12&amp;"_"&amp;DF$20,データシート1!$A$1:$BS$1,0),0)</f>
        <v>0</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4</v>
      </c>
      <c r="DJ29" s="74">
        <f>VLOOKUP($AX29&amp;"_"&amp;$DF$14,データシート1!$A:$BS,MATCH($DF$12&amp;"_"&amp;DJ$20,データシート1!$A$1:$BS$1,0),0)</f>
        <v>0</v>
      </c>
      <c r="DK29" s="74">
        <f>VLOOKUP($AX29&amp;"_"&amp;$DF$14,データシート1!$A:$BS,MATCH($DF$12&amp;"_"&amp;DK$20,データシート1!$A$1:$BS$1,0),0)</f>
        <v>0</v>
      </c>
      <c r="DL29" s="78">
        <f t="shared" si="12"/>
        <v>4</v>
      </c>
      <c r="DM29" s="18"/>
      <c r="DN29" s="139">
        <f t="shared" si="26"/>
        <v>0</v>
      </c>
      <c r="DO29" s="140">
        <f t="shared" si="27"/>
        <v>0</v>
      </c>
      <c r="DP29" s="140">
        <f t="shared" si="13"/>
        <v>0</v>
      </c>
      <c r="DQ29" s="140">
        <f t="shared" si="13"/>
        <v>1</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10204</v>
      </c>
      <c r="AY30" s="20" t="str">
        <f>IF(IFERROR(比較地域マスタ!$Z15,"")=0,"",IFERROR(比較地域マスタ!$Z15,""))</f>
        <v>伊勢崎市</v>
      </c>
      <c r="BB30" s="122" t="str">
        <f t="shared" si="0"/>
        <v>10204</v>
      </c>
      <c r="BC30" s="123" t="str">
        <f t="shared" si="0"/>
        <v>伊勢崎市</v>
      </c>
      <c r="BD30" s="40">
        <f t="shared" si="14"/>
        <v>1431.3045741601732</v>
      </c>
      <c r="BE30" s="40">
        <f t="shared" si="15"/>
        <v>541.79466412293516</v>
      </c>
      <c r="BF30" s="40">
        <f>VLOOKUP($AX30&amp;"_"&amp;$BC$14,データシート1!$A:$BS,MATCH($BC$12&amp;"_"&amp;BF$20,データシート1!$A$1:$BS$1,0),0)</f>
        <v>523.16247054448399</v>
      </c>
      <c r="BG30" s="40">
        <f>VLOOKUP($AX30&amp;"_"&amp;$BC$14,データシート1!$A:$BS,MATCH($BC$12&amp;"_"&amp;BG$20,データシート1!$A$1:$BS$1,0),0)</f>
        <v>10.057045452216476</v>
      </c>
      <c r="BH30" s="40">
        <f>VLOOKUP($AX30&amp;"_"&amp;$BC$14,データシート1!$A:$BS,MATCH($BC$12&amp;"_"&amp;BH$20,データシート1!$A$1:$BS$1,0),0)</f>
        <v>8.5751481262346854</v>
      </c>
      <c r="BI30" s="40">
        <f>VLOOKUP($AX30&amp;"_"&amp;$BC$14,データシート1!$A:$BS,MATCH($BC$12&amp;"_"&amp;BI$20,データシート1!$A$1:$BS$1,0),0)</f>
        <v>223.18272404380704</v>
      </c>
      <c r="BJ30" s="40">
        <f>VLOOKUP($AX30&amp;"_"&amp;$BC$14,データシート1!$A:$BS,MATCH($BC$12&amp;"_"&amp;BJ$20,データシート1!$A$1:$BS$1,0),0)</f>
        <v>240.50036285948113</v>
      </c>
      <c r="BK30" s="40">
        <f t="shared" si="1"/>
        <v>393.48060364794964</v>
      </c>
      <c r="BL30" s="40">
        <f t="shared" si="2"/>
        <v>380.90529230496315</v>
      </c>
      <c r="BM30" s="40">
        <f>VLOOKUP($AX30&amp;"_"&amp;$BC$14,データシート1!$A:$BS,MATCH($BC$12&amp;"_"&amp;BM$20,データシート1!$A$1:$BS$1,0),0)</f>
        <v>224.02277504223616</v>
      </c>
      <c r="BN30" s="40">
        <f>VLOOKUP($AX30&amp;"_"&amp;$BC$14,データシート1!$A:$BS,MATCH($BC$12&amp;"_"&amp;BN$20,データシート1!$A$1:$BS$1,0),0)</f>
        <v>156.88251726272699</v>
      </c>
      <c r="BO30" s="40">
        <f>VLOOKUP($AX30&amp;"_"&amp;$BC$14,データシート1!$A:$BS,MATCH($BC$12&amp;"_"&amp;BO$20,データシート1!$A$1:$BS$1,0),0)</f>
        <v>12.575311342986486</v>
      </c>
      <c r="BP30" s="40">
        <f>VLOOKUP($AX30&amp;"_"&amp;$BC$14,データシート1!$A:$BS,MATCH($BC$12&amp;"_"&amp;BP$20,データシート1!$A$1:$BS$1,0),0)</f>
        <v>0</v>
      </c>
      <c r="BQ30" s="40">
        <f>VLOOKUP($AX30&amp;"_"&amp;$BC$14,データシート1!$A:$BS,MATCH($BC$12&amp;"_"&amp;BQ$20,データシート1!$A$1:$BS$1,0),0)</f>
        <v>32.346219486000003</v>
      </c>
      <c r="BR30" s="41">
        <f t="shared" si="3"/>
        <v>1431.3045741601732</v>
      </c>
      <c r="BT30" s="134" t="str">
        <f t="shared" si="4"/>
        <v>伊勢崎市</v>
      </c>
      <c r="BU30" s="38">
        <f t="shared" si="25"/>
        <v>1431.3045741601732</v>
      </c>
      <c r="BV30" s="69">
        <f t="shared" si="16"/>
        <v>0.37853205663150802</v>
      </c>
      <c r="BW30" s="69">
        <f t="shared" si="5"/>
        <v>0.36551442648148652</v>
      </c>
      <c r="BX30" s="69">
        <f t="shared" si="5"/>
        <v>7.0264887248875805E-3</v>
      </c>
      <c r="BY30" s="69">
        <f t="shared" si="5"/>
        <v>5.9911414251339248E-3</v>
      </c>
      <c r="BZ30" s="69">
        <f t="shared" si="5"/>
        <v>0.1559295820561189</v>
      </c>
      <c r="CA30" s="69">
        <f t="shared" si="5"/>
        <v>0.16802878101650462</v>
      </c>
      <c r="CB30" s="69">
        <f t="shared" si="5"/>
        <v>0.27491046332946067</v>
      </c>
      <c r="CC30" s="69">
        <f t="shared" si="5"/>
        <v>0.26612455460673817</v>
      </c>
      <c r="CD30" s="69">
        <f t="shared" si="5"/>
        <v>0.15651649487229713</v>
      </c>
      <c r="CE30" s="69">
        <f t="shared" si="5"/>
        <v>0.10960805973444107</v>
      </c>
      <c r="CF30" s="69">
        <f t="shared" si="5"/>
        <v>8.7859087227225054E-3</v>
      </c>
      <c r="CG30" s="69">
        <f t="shared" si="5"/>
        <v>0</v>
      </c>
      <c r="CH30" s="69">
        <f t="shared" si="5"/>
        <v>2.259911696640762E-2</v>
      </c>
      <c r="CI30" s="135">
        <f t="shared" si="6"/>
        <v>1</v>
      </c>
      <c r="CK30" s="136" t="str">
        <f t="shared" si="7"/>
        <v>伊勢崎市</v>
      </c>
      <c r="CL30" s="137">
        <f t="shared" si="17"/>
        <v>541.79466412293516</v>
      </c>
      <c r="CM30" s="75">
        <f t="shared" si="18"/>
        <v>0.64264383364432043</v>
      </c>
      <c r="CN30" s="76">
        <f t="shared" si="19"/>
        <v>523.16247054448399</v>
      </c>
      <c r="CO30" s="75">
        <f t="shared" si="20"/>
        <v>0.66553130165783647</v>
      </c>
      <c r="CP30" s="76">
        <f t="shared" si="8"/>
        <v>10.057045452216476</v>
      </c>
      <c r="CQ30" s="75">
        <f t="shared" si="21"/>
        <v>0</v>
      </c>
      <c r="CR30" s="76">
        <f t="shared" si="9"/>
        <v>8.5751481262346854</v>
      </c>
      <c r="CS30" s="75">
        <f t="shared" si="22"/>
        <v>0</v>
      </c>
      <c r="CT30" s="76">
        <f t="shared" si="10"/>
        <v>223.18272404380704</v>
      </c>
      <c r="CU30" s="77">
        <f t="shared" si="23"/>
        <v>0.22884387767386075</v>
      </c>
      <c r="CV30" s="18"/>
      <c r="CW30" s="1078">
        <f t="shared" si="24"/>
        <v>348.18099999999998</v>
      </c>
      <c r="CX30" s="1081">
        <f>VLOOKUP($AX30&amp;"_"&amp;$CW$14,データシート1!$A:$BS,MATCH($CW$12&amp;"_"&amp;CX$20,データシート1!$A$1:$BS$1,0),0)</f>
        <v>348.18099999999998</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51.073999999999998</v>
      </c>
      <c r="DB30" s="1081">
        <f>VLOOKUP($AX30&amp;"_"&amp;$CW$14,データシート1!$A:$BS,MATCH($CW$12&amp;"_"&amp;DB$20,データシート1!$A$1:$BS$1,0),0)</f>
        <v>0</v>
      </c>
      <c r="DC30" s="1081">
        <f>VLOOKUP($AX30&amp;"_"&amp;$CW$14,データシート1!$A:$BS,MATCH($CW$12&amp;"_"&amp;DC$20,データシート1!$A$1:$BS$1,0),0)</f>
        <v>0</v>
      </c>
      <c r="DD30" s="1080">
        <f t="shared" si="11"/>
        <v>399.255</v>
      </c>
      <c r="DE30" s="18"/>
      <c r="DF30" s="138">
        <f>VLOOKUP($AX30&amp;"_"&amp;$DF$14,データシート1!$A:$BS,MATCH($DF$12&amp;"_"&amp;DF$20,データシート1!$A$1:$BS$1,0),0)</f>
        <v>43</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6</v>
      </c>
      <c r="DJ30" s="74">
        <f>VLOOKUP($AX30&amp;"_"&amp;$DF$14,データシート1!$A:$BS,MATCH($DF$12&amp;"_"&amp;DJ$20,データシート1!$A$1:$BS$1,0),0)</f>
        <v>0</v>
      </c>
      <c r="DK30" s="74">
        <f>VLOOKUP($AX30&amp;"_"&amp;$DF$14,データシート1!$A:$BS,MATCH($DF$12&amp;"_"&amp;DK$20,データシート1!$A$1:$BS$1,0),0)</f>
        <v>0</v>
      </c>
      <c r="DL30" s="78">
        <f t="shared" si="12"/>
        <v>49</v>
      </c>
      <c r="DM30" s="18"/>
      <c r="DN30" s="139">
        <f t="shared" si="26"/>
        <v>0.87</v>
      </c>
      <c r="DO30" s="140">
        <f t="shared" si="27"/>
        <v>0</v>
      </c>
      <c r="DP30" s="140">
        <f t="shared" si="13"/>
        <v>0</v>
      </c>
      <c r="DQ30" s="140">
        <f t="shared" si="13"/>
        <v>0.13</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34202</v>
      </c>
      <c r="AY31" s="20" t="str">
        <f>IF(IFERROR(比較地域マスタ!$Z16,"")=0,"",IFERROR(比較地域マスタ!$Z16,""))</f>
        <v>呉市</v>
      </c>
      <c r="BB31" s="122" t="str">
        <f t="shared" si="0"/>
        <v>34202</v>
      </c>
      <c r="BC31" s="123" t="str">
        <f t="shared" si="0"/>
        <v>呉市</v>
      </c>
      <c r="BD31" s="40">
        <f t="shared" si="14"/>
        <v>3831.3369915477351</v>
      </c>
      <c r="BE31" s="40">
        <f t="shared" si="15"/>
        <v>2833.8456956621053</v>
      </c>
      <c r="BF31" s="40">
        <f>VLOOKUP($AX31&amp;"_"&amp;$BC$14,データシート1!$A:$BS,MATCH($BC$12&amp;"_"&amp;BF$20,データシート1!$A$1:$BS$1,0),0)</f>
        <v>2812.5499538442041</v>
      </c>
      <c r="BG31" s="40">
        <f>VLOOKUP($AX31&amp;"_"&amp;$BC$14,データシート1!$A:$BS,MATCH($BC$12&amp;"_"&amp;BG$20,データシート1!$A$1:$BS$1,0),0)</f>
        <v>8.7005407901780902</v>
      </c>
      <c r="BH31" s="40">
        <f>VLOOKUP($AX31&amp;"_"&amp;$BC$14,データシート1!$A:$BS,MATCH($BC$12&amp;"_"&amp;BH$20,データシート1!$A$1:$BS$1,0),0)</f>
        <v>12.595201027723165</v>
      </c>
      <c r="BI31" s="40">
        <f>VLOOKUP($AX31&amp;"_"&amp;$BC$14,データシート1!$A:$BS,MATCH($BC$12&amp;"_"&amp;BI$20,データシート1!$A$1:$BS$1,0),0)</f>
        <v>303.79757363983742</v>
      </c>
      <c r="BJ31" s="40">
        <f>VLOOKUP($AX31&amp;"_"&amp;$BC$14,データシート1!$A:$BS,MATCH($BC$12&amp;"_"&amp;BJ$20,データシート1!$A$1:$BS$1,0),0)</f>
        <v>317.1461061567702</v>
      </c>
      <c r="BK31" s="40">
        <f t="shared" si="1"/>
        <v>345.60417646072221</v>
      </c>
      <c r="BL31" s="40">
        <f t="shared" si="2"/>
        <v>251.36442591024039</v>
      </c>
      <c r="BM31" s="40">
        <f>VLOOKUP($AX31&amp;"_"&amp;$BC$14,データシート1!$A:$BS,MATCH($BC$12&amp;"_"&amp;BM$20,データシート1!$A$1:$BS$1,0),0)</f>
        <v>152.56208336266928</v>
      </c>
      <c r="BN31" s="40">
        <f>VLOOKUP($AX31&amp;"_"&amp;$BC$14,データシート1!$A:$BS,MATCH($BC$12&amp;"_"&amp;BN$20,データシート1!$A$1:$BS$1,0),0)</f>
        <v>98.802342547571101</v>
      </c>
      <c r="BO31" s="40">
        <f>VLOOKUP($AX31&amp;"_"&amp;$BC$14,データシート1!$A:$BS,MATCH($BC$12&amp;"_"&amp;BO$20,データシート1!$A$1:$BS$1,0),0)</f>
        <v>12.835692706352992</v>
      </c>
      <c r="BP31" s="40">
        <f>VLOOKUP($AX31&amp;"_"&amp;$BC$14,データシート1!$A:$BS,MATCH($BC$12&amp;"_"&amp;BP$20,データシート1!$A$1:$BS$1,0),0)</f>
        <v>81.404057844128801</v>
      </c>
      <c r="BQ31" s="40">
        <f>VLOOKUP($AX31&amp;"_"&amp;$BC$14,データシート1!$A:$BS,MATCH($BC$12&amp;"_"&amp;BQ$20,データシート1!$A$1:$BS$1,0),0)</f>
        <v>30.943439628299998</v>
      </c>
      <c r="BR31" s="41">
        <f t="shared" si="3"/>
        <v>3831.3369915477351</v>
      </c>
      <c r="BT31" s="134" t="str">
        <f t="shared" si="4"/>
        <v>呉市</v>
      </c>
      <c r="BU31" s="38">
        <f t="shared" si="25"/>
        <v>3831.3369915477351</v>
      </c>
      <c r="BV31" s="69">
        <f t="shared" si="16"/>
        <v>0.73964929263957124</v>
      </c>
      <c r="BW31" s="69">
        <f t="shared" si="5"/>
        <v>0.73409098704941267</v>
      </c>
      <c r="BX31" s="69">
        <f t="shared" si="5"/>
        <v>2.2708889375620692E-3</v>
      </c>
      <c r="BY31" s="69">
        <f t="shared" si="5"/>
        <v>3.2874166525965432E-3</v>
      </c>
      <c r="BZ31" s="69">
        <f t="shared" si="5"/>
        <v>7.9292835454057284E-2</v>
      </c>
      <c r="CA31" s="69">
        <f t="shared" si="5"/>
        <v>8.2776875763322905E-2</v>
      </c>
      <c r="CB31" s="69">
        <f t="shared" si="5"/>
        <v>9.0204588430397872E-2</v>
      </c>
      <c r="CC31" s="69">
        <f t="shared" si="5"/>
        <v>6.5607495885841499E-2</v>
      </c>
      <c r="CD31" s="69">
        <f t="shared" si="5"/>
        <v>3.981954176811766E-2</v>
      </c>
      <c r="CE31" s="69">
        <f t="shared" si="5"/>
        <v>2.5787954117723843E-2</v>
      </c>
      <c r="CF31" s="69">
        <f t="shared" si="5"/>
        <v>3.3501863017191269E-3</v>
      </c>
      <c r="CG31" s="69">
        <f t="shared" si="5"/>
        <v>2.1246906242837232E-2</v>
      </c>
      <c r="CH31" s="69">
        <f t="shared" si="5"/>
        <v>8.076407712650684E-3</v>
      </c>
      <c r="CI31" s="135">
        <f t="shared" si="6"/>
        <v>1</v>
      </c>
      <c r="CK31" s="136" t="str">
        <f t="shared" si="7"/>
        <v>呉市</v>
      </c>
      <c r="CL31" s="137">
        <f t="shared" si="17"/>
        <v>2833.8456956621053</v>
      </c>
      <c r="CM31" s="75">
        <f t="shared" si="18"/>
        <v>0.21635369947577585</v>
      </c>
      <c r="CN31" s="76">
        <f t="shared" si="19"/>
        <v>2812.5499538442041</v>
      </c>
      <c r="CO31" s="75">
        <f t="shared" si="20"/>
        <v>0.2179918614999157</v>
      </c>
      <c r="CP31" s="76">
        <f t="shared" si="8"/>
        <v>8.7005407901780902</v>
      </c>
      <c r="CQ31" s="75">
        <f t="shared" si="21"/>
        <v>0</v>
      </c>
      <c r="CR31" s="76">
        <f t="shared" si="9"/>
        <v>12.595201027723165</v>
      </c>
      <c r="CS31" s="75">
        <f t="shared" si="22"/>
        <v>0</v>
      </c>
      <c r="CT31" s="76">
        <f t="shared" si="10"/>
        <v>303.79757363983742</v>
      </c>
      <c r="CU31" s="77">
        <f t="shared" si="23"/>
        <v>0.21846125762242447</v>
      </c>
      <c r="CV31" s="18"/>
      <c r="CW31" s="1078">
        <f t="shared" si="24"/>
        <v>613.11300000000006</v>
      </c>
      <c r="CX31" s="1081">
        <f>VLOOKUP($AX31&amp;"_"&amp;$CW$14,データシート1!$A:$BS,MATCH($CW$12&amp;"_"&amp;CX$20,データシート1!$A$1:$BS$1,0),0)</f>
        <v>613.11300000000006</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66.367999999999995</v>
      </c>
      <c r="DB31" s="1081">
        <f>VLOOKUP($AX31&amp;"_"&amp;$CW$14,データシート1!$A:$BS,MATCH($CW$12&amp;"_"&amp;DB$20,データシート1!$A$1:$BS$1,0),0)</f>
        <v>0</v>
      </c>
      <c r="DC31" s="1081">
        <f>VLOOKUP($AX31&amp;"_"&amp;$CW$14,データシート1!$A:$BS,MATCH($CW$12&amp;"_"&amp;DC$20,データシート1!$A$1:$BS$1,0),0)</f>
        <v>0</v>
      </c>
      <c r="DD31" s="1080">
        <f t="shared" si="11"/>
        <v>679.48099999999999</v>
      </c>
      <c r="DE31" s="18"/>
      <c r="DF31" s="138">
        <f>VLOOKUP($AX31&amp;"_"&amp;$DF$14,データシート1!$A:$BS,MATCH($DF$12&amp;"_"&amp;DF$20,データシート1!$A$1:$BS$1,0),0)</f>
        <v>22</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7</v>
      </c>
      <c r="DJ31" s="74">
        <f>VLOOKUP($AX31&amp;"_"&amp;$DF$14,データシート1!$A:$BS,MATCH($DF$12&amp;"_"&amp;DJ$20,データシート1!$A$1:$BS$1,0),0)</f>
        <v>0</v>
      </c>
      <c r="DK31" s="74">
        <f>VLOOKUP($AX31&amp;"_"&amp;$DF$14,データシート1!$A:$BS,MATCH($DF$12&amp;"_"&amp;DK$20,データシート1!$A$1:$BS$1,0),0)</f>
        <v>0</v>
      </c>
      <c r="DL31" s="78">
        <f t="shared" si="12"/>
        <v>29</v>
      </c>
      <c r="DM31" s="18"/>
      <c r="DN31" s="139">
        <f t="shared" si="26"/>
        <v>0.9</v>
      </c>
      <c r="DO31" s="140">
        <f t="shared" si="27"/>
        <v>0</v>
      </c>
      <c r="DP31" s="140">
        <f t="shared" si="13"/>
        <v>0</v>
      </c>
      <c r="DQ31" s="140">
        <f t="shared" si="13"/>
        <v>0.1</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12220</v>
      </c>
      <c r="AY32" s="20" t="str">
        <f>IF(IFERROR(比較地域マスタ!$Z17,"")=0,"",IFERROR(比較地域マスタ!$Z17,""))</f>
        <v>流山市</v>
      </c>
      <c r="AZ32" s="18"/>
      <c r="BA32" s="18"/>
      <c r="BB32" s="122" t="str">
        <f t="shared" si="0"/>
        <v>12220</v>
      </c>
      <c r="BC32" s="123" t="str">
        <f t="shared" si="0"/>
        <v>流山市</v>
      </c>
      <c r="BD32" s="40">
        <f t="shared" si="14"/>
        <v>716.54425323499117</v>
      </c>
      <c r="BE32" s="40">
        <f t="shared" si="15"/>
        <v>166.17676904671958</v>
      </c>
      <c r="BF32" s="40">
        <f>VLOOKUP($AX32&amp;"_"&amp;$BC$14,データシート1!$A:$BS,MATCH($BC$12&amp;"_"&amp;BF$20,データシート1!$A$1:$BS$1,0),0)</f>
        <v>158.1955306132696</v>
      </c>
      <c r="BG32" s="40">
        <f>VLOOKUP($AX32&amp;"_"&amp;$BC$14,データシート1!$A:$BS,MATCH($BC$12&amp;"_"&amp;BG$20,データシート1!$A$1:$BS$1,0),0)</f>
        <v>5.5878852011187012</v>
      </c>
      <c r="BH32" s="40">
        <f>VLOOKUP($AX32&amp;"_"&amp;$BC$14,データシート1!$A:$BS,MATCH($BC$12&amp;"_"&amp;BH$20,データシート1!$A$1:$BS$1,0),0)</f>
        <v>2.3933532323312887</v>
      </c>
      <c r="BI32" s="40">
        <f>VLOOKUP($AX32&amp;"_"&amp;$BC$14,データシート1!$A:$BS,MATCH($BC$12&amp;"_"&amp;BI$20,データシート1!$A$1:$BS$1,0),0)</f>
        <v>172.43445909942221</v>
      </c>
      <c r="BJ32" s="40">
        <f>VLOOKUP($AX32&amp;"_"&amp;$BC$14,データシート1!$A:$BS,MATCH($BC$12&amp;"_"&amp;BJ$20,データシート1!$A$1:$BS$1,0),0)</f>
        <v>206.31883791736169</v>
      </c>
      <c r="BK32" s="40">
        <f t="shared" si="1"/>
        <v>151.9168706638076</v>
      </c>
      <c r="BL32" s="40">
        <f t="shared" si="2"/>
        <v>140.10601683351285</v>
      </c>
      <c r="BM32" s="40">
        <f>VLOOKUP($AX32&amp;"_"&amp;$BC$14,データシート1!$A:$BS,MATCH($BC$12&amp;"_"&amp;BM$20,データシート1!$A$1:$BS$1,0),0)</f>
        <v>99.299629866579735</v>
      </c>
      <c r="BN32" s="40">
        <f>VLOOKUP($AX32&amp;"_"&amp;$BC$14,データシート1!$A:$BS,MATCH($BC$12&amp;"_"&amp;BN$20,データシート1!$A$1:$BS$1,0),0)</f>
        <v>40.806386966933132</v>
      </c>
      <c r="BO32" s="40">
        <f>VLOOKUP($AX32&amp;"_"&amp;$BC$14,データシート1!$A:$BS,MATCH($BC$12&amp;"_"&amp;BO$20,データシート1!$A$1:$BS$1,0),0)</f>
        <v>11.810853830294739</v>
      </c>
      <c r="BP32" s="40">
        <f>VLOOKUP($AX32&amp;"_"&amp;$BC$14,データシート1!$A:$BS,MATCH($BC$12&amp;"_"&amp;BP$20,データシート1!$A$1:$BS$1,0),0)</f>
        <v>0</v>
      </c>
      <c r="BQ32" s="40">
        <f>VLOOKUP($AX32&amp;"_"&amp;$BC$14,データシート1!$A:$BS,MATCH($BC$12&amp;"_"&amp;BQ$20,データシート1!$A$1:$BS$1,0),0)</f>
        <v>19.69731650768</v>
      </c>
      <c r="BR32" s="41">
        <f t="shared" si="3"/>
        <v>716.54425323499117</v>
      </c>
      <c r="BS32" s="23"/>
      <c r="BT32" s="134" t="str">
        <f t="shared" si="4"/>
        <v>流山市</v>
      </c>
      <c r="BU32" s="38">
        <f t="shared" si="25"/>
        <v>716.54425323499117</v>
      </c>
      <c r="BV32" s="69">
        <f t="shared" si="16"/>
        <v>0.23191417459072386</v>
      </c>
      <c r="BW32" s="69">
        <f t="shared" si="5"/>
        <v>0.22077566025972895</v>
      </c>
      <c r="BX32" s="69">
        <f t="shared" si="5"/>
        <v>7.7983811549545015E-3</v>
      </c>
      <c r="BY32" s="69">
        <f t="shared" si="5"/>
        <v>3.3401331760404013E-3</v>
      </c>
      <c r="BZ32" s="69">
        <f t="shared" si="5"/>
        <v>0.24064732683421888</v>
      </c>
      <c r="CA32" s="69">
        <f t="shared" si="5"/>
        <v>0.28793593275766499</v>
      </c>
      <c r="CB32" s="69">
        <f t="shared" si="5"/>
        <v>0.21201324269638147</v>
      </c>
      <c r="CC32" s="69">
        <f t="shared" si="5"/>
        <v>0.19553016607275056</v>
      </c>
      <c r="CD32" s="69">
        <f t="shared" si="5"/>
        <v>0.13858129406281675</v>
      </c>
      <c r="CE32" s="69">
        <f t="shared" si="5"/>
        <v>5.6948872009933836E-2</v>
      </c>
      <c r="CF32" s="69">
        <f t="shared" si="5"/>
        <v>1.6483076623630896E-2</v>
      </c>
      <c r="CG32" s="69">
        <f t="shared" si="5"/>
        <v>0</v>
      </c>
      <c r="CH32" s="69">
        <f t="shared" si="5"/>
        <v>2.7489323121010715E-2</v>
      </c>
      <c r="CI32" s="135">
        <f t="shared" si="6"/>
        <v>1</v>
      </c>
      <c r="CJ32" s="18"/>
      <c r="CK32" s="136" t="str">
        <f t="shared" si="7"/>
        <v>流山市</v>
      </c>
      <c r="CL32" s="137">
        <f t="shared" si="17"/>
        <v>166.17676904671958</v>
      </c>
      <c r="CM32" s="75">
        <f t="shared" si="18"/>
        <v>1.6632890480756175E-2</v>
      </c>
      <c r="CN32" s="76">
        <f t="shared" si="19"/>
        <v>158.1955306132696</v>
      </c>
      <c r="CO32" s="75">
        <f t="shared" si="20"/>
        <v>1.747204860519715E-2</v>
      </c>
      <c r="CP32" s="76">
        <f t="shared" si="8"/>
        <v>5.5878852011187012</v>
      </c>
      <c r="CQ32" s="75">
        <f t="shared" si="21"/>
        <v>0</v>
      </c>
      <c r="CR32" s="76">
        <f t="shared" si="9"/>
        <v>2.3933532323312887</v>
      </c>
      <c r="CS32" s="75">
        <f t="shared" si="22"/>
        <v>0</v>
      </c>
      <c r="CT32" s="76">
        <f t="shared" si="10"/>
        <v>172.43445909942221</v>
      </c>
      <c r="CU32" s="77">
        <f t="shared" si="23"/>
        <v>0.31279710727019483</v>
      </c>
      <c r="CV32" s="18"/>
      <c r="CW32" s="1078">
        <f t="shared" si="24"/>
        <v>2.7639999999999998</v>
      </c>
      <c r="CX32" s="1081">
        <f>VLOOKUP($AX32&amp;"_"&amp;$CW$14,データシート1!$A:$BS,MATCH($CW$12&amp;"_"&amp;CX$20,データシート1!$A$1:$BS$1,0),0)</f>
        <v>2.7639999999999998</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53.936999999999998</v>
      </c>
      <c r="DB32" s="1081">
        <f>VLOOKUP($AX32&amp;"_"&amp;$CW$14,データシート1!$A:$BS,MATCH($CW$12&amp;"_"&amp;DB$20,データシート1!$A$1:$BS$1,0),0)</f>
        <v>0</v>
      </c>
      <c r="DC32" s="1081">
        <f>VLOOKUP($AX32&amp;"_"&amp;$CW$14,データシート1!$A:$BS,MATCH($CW$12&amp;"_"&amp;DC$20,データシート1!$A$1:$BS$1,0),0)</f>
        <v>0</v>
      </c>
      <c r="DD32" s="1080">
        <f t="shared" si="11"/>
        <v>56.701000000000001</v>
      </c>
      <c r="DE32" s="18"/>
      <c r="DF32" s="138">
        <f>VLOOKUP($AX32&amp;"_"&amp;$DF$14,データシート1!$A:$BS,MATCH($DF$12&amp;"_"&amp;DF$20,データシート1!$A$1:$BS$1,0),0)</f>
        <v>1</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4</v>
      </c>
      <c r="DJ32" s="74">
        <f>VLOOKUP($AX32&amp;"_"&amp;$DF$14,データシート1!$A:$BS,MATCH($DF$12&amp;"_"&amp;DJ$20,データシート1!$A$1:$BS$1,0),0)</f>
        <v>0</v>
      </c>
      <c r="DK32" s="74">
        <f>VLOOKUP($AX32&amp;"_"&amp;$DF$14,データシート1!$A:$BS,MATCH($DF$12&amp;"_"&amp;DK$20,データシート1!$A$1:$BS$1,0),0)</f>
        <v>0</v>
      </c>
      <c r="DL32" s="78">
        <f t="shared" si="12"/>
        <v>5</v>
      </c>
      <c r="DM32" s="18"/>
      <c r="DN32" s="139">
        <f t="shared" si="26"/>
        <v>0.05</v>
      </c>
      <c r="DO32" s="140">
        <f t="shared" si="27"/>
        <v>0</v>
      </c>
      <c r="DP32" s="140">
        <f t="shared" si="13"/>
        <v>0</v>
      </c>
      <c r="DQ32" s="140">
        <f t="shared" si="13"/>
        <v>0.95</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13106</v>
      </c>
      <c r="AY33" s="20" t="str">
        <f>IF(IFERROR(比較地域マスタ!$Z18,"")=0,"",IFERROR(比較地域マスタ!$Z18,""))</f>
        <v>台東区</v>
      </c>
      <c r="BB33" s="122" t="str">
        <f t="shared" si="0"/>
        <v>13106</v>
      </c>
      <c r="BC33" s="123" t="str">
        <f t="shared" si="0"/>
        <v>台東区</v>
      </c>
      <c r="BD33" s="40">
        <f t="shared" si="14"/>
        <v>1131.2166367432351</v>
      </c>
      <c r="BE33" s="40">
        <f t="shared" si="15"/>
        <v>61.99403571387181</v>
      </c>
      <c r="BF33" s="40">
        <f>VLOOKUP($AX33&amp;"_"&amp;$BC$14,データシート1!$A:$BS,MATCH($BC$12&amp;"_"&amp;BF$20,データシート1!$A$1:$BS$1,0),0)</f>
        <v>35.664671012743568</v>
      </c>
      <c r="BG33" s="40">
        <f>VLOOKUP($AX33&amp;"_"&amp;$BC$14,データシート1!$A:$BS,MATCH($BC$12&amp;"_"&amp;BG$20,データシート1!$A$1:$BS$1,0),0)</f>
        <v>23.159873547387225</v>
      </c>
      <c r="BH33" s="40">
        <f>VLOOKUP($AX33&amp;"_"&amp;$BC$14,データシート1!$A:$BS,MATCH($BC$12&amp;"_"&amp;BH$20,データシート1!$A$1:$BS$1,0),0)</f>
        <v>3.1694911537410211</v>
      </c>
      <c r="BI33" s="40">
        <f>VLOOKUP($AX33&amp;"_"&amp;$BC$14,データシート1!$A:$BS,MATCH($BC$12&amp;"_"&amp;BI$20,データシート1!$A$1:$BS$1,0),0)</f>
        <v>646.98306687020624</v>
      </c>
      <c r="BJ33" s="40">
        <f>VLOOKUP($AX33&amp;"_"&amp;$BC$14,データシート1!$A:$BS,MATCH($BC$12&amp;"_"&amp;BJ$20,データシート1!$A$1:$BS$1,0),0)</f>
        <v>282.19897094734</v>
      </c>
      <c r="BK33" s="40">
        <f t="shared" si="1"/>
        <v>102.94683247732044</v>
      </c>
      <c r="BL33" s="40">
        <f t="shared" si="2"/>
        <v>90.939159582053463</v>
      </c>
      <c r="BM33" s="40">
        <f>VLOOKUP($AX33&amp;"_"&amp;$BC$14,データシート1!$A:$BS,MATCH($BC$12&amp;"_"&amp;BM$20,データシート1!$A$1:$BS$1,0),0)</f>
        <v>43.550382364642836</v>
      </c>
      <c r="BN33" s="40">
        <f>VLOOKUP($AX33&amp;"_"&amp;$BC$14,データシート1!$A:$BS,MATCH($BC$12&amp;"_"&amp;BN$20,データシート1!$A$1:$BS$1,0),0)</f>
        <v>47.38877721741062</v>
      </c>
      <c r="BO33" s="40">
        <f>VLOOKUP($AX33&amp;"_"&amp;$BC$14,データシート1!$A:$BS,MATCH($BC$12&amp;"_"&amp;BO$20,データシート1!$A$1:$BS$1,0),0)</f>
        <v>12.007672895266976</v>
      </c>
      <c r="BP33" s="40">
        <f>VLOOKUP($AX33&amp;"_"&amp;$BC$14,データシート1!$A:$BS,MATCH($BC$12&amp;"_"&amp;BP$20,データシート1!$A$1:$BS$1,0),0)</f>
        <v>0</v>
      </c>
      <c r="BQ33" s="40">
        <f>VLOOKUP($AX33&amp;"_"&amp;$BC$14,データシート1!$A:$BS,MATCH($BC$12&amp;"_"&amp;BQ$20,データシート1!$A$1:$BS$1,0),0)</f>
        <v>37.093730734496653</v>
      </c>
      <c r="BR33" s="41">
        <f t="shared" si="3"/>
        <v>1131.2166367432351</v>
      </c>
      <c r="BT33" s="134" t="str">
        <f t="shared" si="4"/>
        <v>台東区</v>
      </c>
      <c r="BU33" s="38">
        <f t="shared" si="25"/>
        <v>1131.2166367432351</v>
      </c>
      <c r="BV33" s="69">
        <f t="shared" si="16"/>
        <v>5.4802973807344467E-2</v>
      </c>
      <c r="BW33" s="69">
        <f t="shared" si="5"/>
        <v>3.1527710833021257E-2</v>
      </c>
      <c r="BX33" s="69">
        <f t="shared" si="5"/>
        <v>2.0473420205403221E-2</v>
      </c>
      <c r="BY33" s="69">
        <f t="shared" si="5"/>
        <v>2.8018427689199873E-3</v>
      </c>
      <c r="BZ33" s="69">
        <f t="shared" si="5"/>
        <v>0.57193560088796613</v>
      </c>
      <c r="CA33" s="69">
        <f t="shared" si="5"/>
        <v>0.24946501119342523</v>
      </c>
      <c r="CB33" s="69">
        <f t="shared" si="5"/>
        <v>9.100540880808089E-2</v>
      </c>
      <c r="CC33" s="69">
        <f t="shared" si="5"/>
        <v>8.039057827496833E-2</v>
      </c>
      <c r="CD33" s="69">
        <f t="shared" si="5"/>
        <v>3.8498710989633325E-2</v>
      </c>
      <c r="CE33" s="69">
        <f t="shared" si="5"/>
        <v>4.1891867285335005E-2</v>
      </c>
      <c r="CF33" s="69">
        <f t="shared" si="5"/>
        <v>1.0614830533112548E-2</v>
      </c>
      <c r="CG33" s="69">
        <f t="shared" si="5"/>
        <v>0</v>
      </c>
      <c r="CH33" s="69">
        <f t="shared" si="5"/>
        <v>3.2791005303183351E-2</v>
      </c>
      <c r="CI33" s="135">
        <f t="shared" si="6"/>
        <v>1</v>
      </c>
      <c r="CK33" s="136" t="str">
        <f t="shared" si="7"/>
        <v>台東区</v>
      </c>
      <c r="CL33" s="137">
        <f t="shared" si="17"/>
        <v>61.99403571387181</v>
      </c>
      <c r="CM33" s="75">
        <f t="shared" si="18"/>
        <v>0</v>
      </c>
      <c r="CN33" s="76">
        <f t="shared" si="19"/>
        <v>35.664671012743568</v>
      </c>
      <c r="CO33" s="75">
        <f t="shared" si="20"/>
        <v>0</v>
      </c>
      <c r="CP33" s="76">
        <f t="shared" si="8"/>
        <v>23.159873547387225</v>
      </c>
      <c r="CQ33" s="75">
        <f t="shared" si="21"/>
        <v>0</v>
      </c>
      <c r="CR33" s="76">
        <f t="shared" si="9"/>
        <v>3.1694911537410211</v>
      </c>
      <c r="CS33" s="75">
        <f t="shared" si="22"/>
        <v>0</v>
      </c>
      <c r="CT33" s="76">
        <f t="shared" si="10"/>
        <v>646.98306687020624</v>
      </c>
      <c r="CU33" s="77">
        <f t="shared" si="23"/>
        <v>8.5700851906721456E-2</v>
      </c>
      <c r="CV33" s="18"/>
      <c r="CW33" s="1078">
        <f t="shared" si="24"/>
        <v>0</v>
      </c>
      <c r="CX33" s="1081">
        <f>VLOOKUP($AX33&amp;"_"&amp;$CW$14,データシート1!$A:$BS,MATCH($CW$12&amp;"_"&amp;CX$20,データシート1!$A$1:$BS$1,0),0)</f>
        <v>0</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55.44700000000001</v>
      </c>
      <c r="DB33" s="1081">
        <f>VLOOKUP($AX33&amp;"_"&amp;$CW$14,データシート1!$A:$BS,MATCH($CW$12&amp;"_"&amp;DB$20,データシート1!$A$1:$BS$1,0),0)</f>
        <v>0</v>
      </c>
      <c r="DC33" s="1081">
        <f>VLOOKUP($AX33&amp;"_"&amp;$CW$14,データシート1!$A:$BS,MATCH($CW$12&amp;"_"&amp;DC$20,データシート1!$A$1:$BS$1,0),0)</f>
        <v>0</v>
      </c>
      <c r="DD33" s="1080">
        <f t="shared" si="11"/>
        <v>55.44700000000001</v>
      </c>
      <c r="DE33" s="18"/>
      <c r="DF33" s="138">
        <f>VLOOKUP($AX33&amp;"_"&amp;$DF$14,データシート1!$A:$BS,MATCH($DF$12&amp;"_"&amp;DF$20,データシート1!$A$1:$BS$1,0),0)</f>
        <v>0</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12</v>
      </c>
      <c r="DJ33" s="74">
        <f>VLOOKUP($AX33&amp;"_"&amp;$DF$14,データシート1!$A:$BS,MATCH($DF$12&amp;"_"&amp;DJ$20,データシート1!$A$1:$BS$1,0),0)</f>
        <v>0</v>
      </c>
      <c r="DK33" s="74">
        <f>VLOOKUP($AX33&amp;"_"&amp;$DF$14,データシート1!$A:$BS,MATCH($DF$12&amp;"_"&amp;DK$20,データシート1!$A$1:$BS$1,0),0)</f>
        <v>0</v>
      </c>
      <c r="DL33" s="78">
        <f t="shared" si="12"/>
        <v>12</v>
      </c>
      <c r="DM33" s="18"/>
      <c r="DN33" s="139">
        <f t="shared" si="26"/>
        <v>0</v>
      </c>
      <c r="DO33" s="140">
        <f t="shared" si="27"/>
        <v>0</v>
      </c>
      <c r="DP33" s="140">
        <f t="shared" si="13"/>
        <v>0</v>
      </c>
      <c r="DQ33" s="140">
        <f t="shared" si="13"/>
        <v>1</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13229</v>
      </c>
      <c r="AY34" s="20" t="str">
        <f>IF(IFERROR(比較地域マスタ!$Z19,"")=0,"",IFERROR(比較地域マスタ!$Z19,""))</f>
        <v>西東京市</v>
      </c>
      <c r="BB34" s="122" t="str">
        <f t="shared" si="0"/>
        <v>13229</v>
      </c>
      <c r="BC34" s="123" t="str">
        <f t="shared" si="0"/>
        <v>西東京市</v>
      </c>
      <c r="BD34" s="40">
        <f t="shared" si="14"/>
        <v>534.98008107830071</v>
      </c>
      <c r="BE34" s="40">
        <f t="shared" si="15"/>
        <v>21.696897937118731</v>
      </c>
      <c r="BF34" s="40">
        <f>VLOOKUP($AX34&amp;"_"&amp;$BC$14,データシート1!$A:$BS,MATCH($BC$12&amp;"_"&amp;BF$20,データシート1!$A$1:$BS$1,0),0)</f>
        <v>13.664447469323839</v>
      </c>
      <c r="BG34" s="40">
        <f>VLOOKUP($AX34&amp;"_"&amp;$BC$14,データシート1!$A:$BS,MATCH($BC$12&amp;"_"&amp;BG$20,データシート1!$A$1:$BS$1,0),0)</f>
        <v>6.5269421697679082</v>
      </c>
      <c r="BH34" s="40">
        <f>VLOOKUP($AX34&amp;"_"&amp;$BC$14,データシート1!$A:$BS,MATCH($BC$12&amp;"_"&amp;BH$20,データシート1!$A$1:$BS$1,0),0)</f>
        <v>1.5055082980269852</v>
      </c>
      <c r="BI34" s="40">
        <f>VLOOKUP($AX34&amp;"_"&amp;$BC$14,データシート1!$A:$BS,MATCH($BC$12&amp;"_"&amp;BI$20,データシート1!$A$1:$BS$1,0),0)</f>
        <v>143.92347449735584</v>
      </c>
      <c r="BJ34" s="40">
        <f>VLOOKUP($AX34&amp;"_"&amp;$BC$14,データシート1!$A:$BS,MATCH($BC$12&amp;"_"&amp;BJ$20,データシート1!$A$1:$BS$1,0),0)</f>
        <v>229.80775561756442</v>
      </c>
      <c r="BK34" s="40">
        <f t="shared" si="1"/>
        <v>120.42914057811247</v>
      </c>
      <c r="BL34" s="40">
        <f t="shared" si="2"/>
        <v>108.27995607232022</v>
      </c>
      <c r="BM34" s="40">
        <f>VLOOKUP($AX34&amp;"_"&amp;$BC$14,データシート1!$A:$BS,MATCH($BC$12&amp;"_"&amp;BM$20,データシート1!$A$1:$BS$1,0),0)</f>
        <v>72.003672025244313</v>
      </c>
      <c r="BN34" s="40">
        <f>VLOOKUP($AX34&amp;"_"&amp;$BC$14,データシート1!$A:$BS,MATCH($BC$12&amp;"_"&amp;BN$20,データシート1!$A$1:$BS$1,0),0)</f>
        <v>36.276284047075904</v>
      </c>
      <c r="BO34" s="40">
        <f>VLOOKUP($AX34&amp;"_"&amp;$BC$14,データシート1!$A:$BS,MATCH($BC$12&amp;"_"&amp;BO$20,データシート1!$A$1:$BS$1,0),0)</f>
        <v>12.149184505792251</v>
      </c>
      <c r="BP34" s="40">
        <f>VLOOKUP($AX34&amp;"_"&amp;$BC$14,データシート1!$A:$BS,MATCH($BC$12&amp;"_"&amp;BP$20,データシート1!$A$1:$BS$1,0),0)</f>
        <v>0</v>
      </c>
      <c r="BQ34" s="40">
        <f>VLOOKUP($AX34&amp;"_"&amp;$BC$14,データシート1!$A:$BS,MATCH($BC$12&amp;"_"&amp;BQ$20,データシート1!$A$1:$BS$1,0),0)</f>
        <v>19.12281244814929</v>
      </c>
      <c r="BR34" s="41">
        <f t="shared" si="3"/>
        <v>534.98008107830071</v>
      </c>
      <c r="BT34" s="134" t="str">
        <f t="shared" si="4"/>
        <v>西東京市</v>
      </c>
      <c r="BU34" s="38">
        <f t="shared" si="25"/>
        <v>534.98008107830071</v>
      </c>
      <c r="BV34" s="69">
        <f t="shared" si="16"/>
        <v>4.0556459398239035E-2</v>
      </c>
      <c r="BW34" s="69">
        <f t="shared" si="5"/>
        <v>2.5541974276466352E-2</v>
      </c>
      <c r="BX34" s="69">
        <f t="shared" si="5"/>
        <v>1.220034614487378E-2</v>
      </c>
      <c r="BY34" s="69">
        <f t="shared" si="5"/>
        <v>2.8141389768989102E-3</v>
      </c>
      <c r="BZ34" s="69">
        <f t="shared" si="5"/>
        <v>0.26902585645294508</v>
      </c>
      <c r="CA34" s="69">
        <f t="shared" si="5"/>
        <v>0.42956320009964877</v>
      </c>
      <c r="CB34" s="69">
        <f t="shared" si="5"/>
        <v>0.22510957853865632</v>
      </c>
      <c r="CC34" s="69">
        <f t="shared" si="5"/>
        <v>0.20239997693759398</v>
      </c>
      <c r="CD34" s="69">
        <f t="shared" si="5"/>
        <v>0.13459131390483625</v>
      </c>
      <c r="CE34" s="69">
        <f t="shared" si="5"/>
        <v>6.7808663032757732E-2</v>
      </c>
      <c r="CF34" s="69">
        <f t="shared" si="5"/>
        <v>2.2709601601062362E-2</v>
      </c>
      <c r="CG34" s="69">
        <f t="shared" si="5"/>
        <v>0</v>
      </c>
      <c r="CH34" s="69">
        <f t="shared" si="5"/>
        <v>3.5744905510510842E-2</v>
      </c>
      <c r="CI34" s="135">
        <f t="shared" si="6"/>
        <v>1</v>
      </c>
      <c r="CK34" s="136" t="str">
        <f t="shared" si="7"/>
        <v>西東京市</v>
      </c>
      <c r="CL34" s="137">
        <f t="shared" si="17"/>
        <v>21.696897937118731</v>
      </c>
      <c r="CM34" s="75">
        <f t="shared" si="18"/>
        <v>0.35415200929964863</v>
      </c>
      <c r="CN34" s="76">
        <f t="shared" si="19"/>
        <v>13.664447469323839</v>
      </c>
      <c r="CO34" s="75">
        <f t="shared" si="20"/>
        <v>0.5623352145961471</v>
      </c>
      <c r="CP34" s="76">
        <f t="shared" si="8"/>
        <v>6.5269421697679082</v>
      </c>
      <c r="CQ34" s="75">
        <f t="shared" si="21"/>
        <v>0</v>
      </c>
      <c r="CR34" s="76">
        <f t="shared" si="9"/>
        <v>1.5055082980269852</v>
      </c>
      <c r="CS34" s="75">
        <f t="shared" si="22"/>
        <v>0</v>
      </c>
      <c r="CT34" s="76">
        <f t="shared" si="10"/>
        <v>143.92347449735584</v>
      </c>
      <c r="CU34" s="77">
        <f t="shared" si="23"/>
        <v>0.31373617234921303</v>
      </c>
      <c r="CV34" s="18"/>
      <c r="CW34" s="1078">
        <f t="shared" si="24"/>
        <v>7.6840000000000002</v>
      </c>
      <c r="CX34" s="1081">
        <f>VLOOKUP($AX34&amp;"_"&amp;$CW$14,データシート1!$A:$BS,MATCH($CW$12&amp;"_"&amp;CX$20,データシート1!$A$1:$BS$1,0),0)</f>
        <v>7.6840000000000002</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45.153999999999996</v>
      </c>
      <c r="DB34" s="1081">
        <f>VLOOKUP($AX34&amp;"_"&amp;$CW$14,データシート1!$A:$BS,MATCH($CW$12&amp;"_"&amp;DB$20,データシート1!$A$1:$BS$1,0),0)</f>
        <v>0</v>
      </c>
      <c r="DC34" s="1081">
        <f>VLOOKUP($AX34&amp;"_"&amp;$CW$14,データシート1!$A:$BS,MATCH($CW$12&amp;"_"&amp;DC$20,データシート1!$A$1:$BS$1,0),0)</f>
        <v>0</v>
      </c>
      <c r="DD34" s="1080">
        <f t="shared" si="11"/>
        <v>52.837999999999994</v>
      </c>
      <c r="DE34" s="18"/>
      <c r="DF34" s="138">
        <f>VLOOKUP($AX34&amp;"_"&amp;$DF$14,データシート1!$A:$BS,MATCH($DF$12&amp;"_"&amp;DF$20,データシート1!$A$1:$BS$1,0),0)</f>
        <v>2</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4</v>
      </c>
      <c r="DJ34" s="74">
        <f>VLOOKUP($AX34&amp;"_"&amp;$DF$14,データシート1!$A:$BS,MATCH($DF$12&amp;"_"&amp;DJ$20,データシート1!$A$1:$BS$1,0),0)</f>
        <v>0</v>
      </c>
      <c r="DK34" s="74">
        <f>VLOOKUP($AX34&amp;"_"&amp;$DF$14,データシート1!$A:$BS,MATCH($DF$12&amp;"_"&amp;DK$20,データシート1!$A$1:$BS$1,0),0)</f>
        <v>0</v>
      </c>
      <c r="DL34" s="78">
        <f t="shared" si="12"/>
        <v>6</v>
      </c>
      <c r="DM34" s="18"/>
      <c r="DN34" s="139">
        <f t="shared" si="26"/>
        <v>0.15</v>
      </c>
      <c r="DO34" s="140">
        <f t="shared" si="27"/>
        <v>0</v>
      </c>
      <c r="DP34" s="140">
        <f t="shared" si="13"/>
        <v>0</v>
      </c>
      <c r="DQ34" s="140">
        <f t="shared" si="13"/>
        <v>0.85</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12221</v>
      </c>
      <c r="AY35" s="20" t="str">
        <f>IF(IFERROR(比較地域マスタ!$Z20,"")=0,"",IFERROR(比較地域マスタ!$Z20,""))</f>
        <v>八千代市</v>
      </c>
      <c r="BB35" s="122" t="str">
        <f t="shared" si="0"/>
        <v>12221</v>
      </c>
      <c r="BC35" s="123" t="str">
        <f t="shared" si="0"/>
        <v>八千代市</v>
      </c>
      <c r="BD35" s="40">
        <f t="shared" si="14"/>
        <v>1378.6042454145281</v>
      </c>
      <c r="BE35" s="40">
        <f t="shared" si="15"/>
        <v>737.26961865747364</v>
      </c>
      <c r="BF35" s="40">
        <f>VLOOKUP($AX35&amp;"_"&amp;$BC$14,データシート1!$A:$BS,MATCH($BC$12&amp;"_"&amp;BF$20,データシート1!$A$1:$BS$1,0),0)</f>
        <v>725.70150495816495</v>
      </c>
      <c r="BG35" s="40">
        <f>VLOOKUP($AX35&amp;"_"&amp;$BC$14,データシート1!$A:$BS,MATCH($BC$12&amp;"_"&amp;BG$20,データシート1!$A$1:$BS$1,0),0)</f>
        <v>6.2115612269481852</v>
      </c>
      <c r="BH35" s="40">
        <f>VLOOKUP($AX35&amp;"_"&amp;$BC$14,データシート1!$A:$BS,MATCH($BC$12&amp;"_"&amp;BH$20,データシート1!$A$1:$BS$1,0),0)</f>
        <v>5.3565524723605034</v>
      </c>
      <c r="BI35" s="40">
        <f>VLOOKUP($AX35&amp;"_"&amp;$BC$14,データシート1!$A:$BS,MATCH($BC$12&amp;"_"&amp;BI$20,データシート1!$A$1:$BS$1,0),0)</f>
        <v>209.97498038013356</v>
      </c>
      <c r="BJ35" s="40">
        <f>VLOOKUP($AX35&amp;"_"&amp;$BC$14,データシート1!$A:$BS,MATCH($BC$12&amp;"_"&amp;BJ$20,データシート1!$A$1:$BS$1,0),0)</f>
        <v>215.49434217071169</v>
      </c>
      <c r="BK35" s="40">
        <f t="shared" si="1"/>
        <v>187.44437748400927</v>
      </c>
      <c r="BL35" s="40">
        <f t="shared" si="2"/>
        <v>175.52343941336008</v>
      </c>
      <c r="BM35" s="40">
        <f>VLOOKUP($AX35&amp;"_"&amp;$BC$14,データシート1!$A:$BS,MATCH($BC$12&amp;"_"&amp;BM$20,データシート1!$A$1:$BS$1,0),0)</f>
        <v>114.58424671062309</v>
      </c>
      <c r="BN35" s="40">
        <f>VLOOKUP($AX35&amp;"_"&amp;$BC$14,データシート1!$A:$BS,MATCH($BC$12&amp;"_"&amp;BN$20,データシート1!$A$1:$BS$1,0),0)</f>
        <v>60.939192702736989</v>
      </c>
      <c r="BO35" s="40">
        <f>VLOOKUP($AX35&amp;"_"&amp;$BC$14,データシート1!$A:$BS,MATCH($BC$12&amp;"_"&amp;BO$20,データシート1!$A$1:$BS$1,0),0)</f>
        <v>11.920938070649193</v>
      </c>
      <c r="BP35" s="40">
        <f>VLOOKUP($AX35&amp;"_"&amp;$BC$14,データシート1!$A:$BS,MATCH($BC$12&amp;"_"&amp;BP$20,データシート1!$A$1:$BS$1,0),0)</f>
        <v>0</v>
      </c>
      <c r="BQ35" s="40">
        <f>VLOOKUP($AX35&amp;"_"&amp;$BC$14,データシート1!$A:$BS,MATCH($BC$12&amp;"_"&amp;BQ$20,データシート1!$A$1:$BS$1,0),0)</f>
        <v>28.420926722200001</v>
      </c>
      <c r="BR35" s="41">
        <f t="shared" si="3"/>
        <v>1378.6042454145281</v>
      </c>
      <c r="BT35" s="134" t="str">
        <f t="shared" si="4"/>
        <v>八千代市</v>
      </c>
      <c r="BU35" s="38">
        <f t="shared" si="25"/>
        <v>1378.6042454145281</v>
      </c>
      <c r="BV35" s="69">
        <f t="shared" si="16"/>
        <v>0.53479424650675322</v>
      </c>
      <c r="BW35" s="69">
        <f t="shared" si="5"/>
        <v>0.52640306844547402</v>
      </c>
      <c r="BX35" s="69">
        <f t="shared" si="5"/>
        <v>4.5056884509161298E-3</v>
      </c>
      <c r="BY35" s="69">
        <f t="shared" si="5"/>
        <v>3.8854896103630225E-3</v>
      </c>
      <c r="BZ35" s="69">
        <f t="shared" si="5"/>
        <v>0.1523098315405208</v>
      </c>
      <c r="CA35" s="69">
        <f t="shared" si="5"/>
        <v>0.15631341836316148</v>
      </c>
      <c r="CB35" s="69">
        <f t="shared" si="5"/>
        <v>0.13596677807099544</v>
      </c>
      <c r="CC35" s="69">
        <f t="shared" si="5"/>
        <v>0.1273196713249512</v>
      </c>
      <c r="CD35" s="69">
        <f t="shared" si="5"/>
        <v>8.3116127845790228E-2</v>
      </c>
      <c r="CE35" s="69">
        <f t="shared" si="5"/>
        <v>4.4203543479160966E-2</v>
      </c>
      <c r="CF35" s="69">
        <f t="shared" si="5"/>
        <v>8.6471067460442384E-3</v>
      </c>
      <c r="CG35" s="69">
        <f t="shared" si="5"/>
        <v>0</v>
      </c>
      <c r="CH35" s="69">
        <f t="shared" si="5"/>
        <v>2.0615725518569113E-2</v>
      </c>
      <c r="CI35" s="135">
        <f t="shared" si="6"/>
        <v>1</v>
      </c>
      <c r="CK35" s="136" t="str">
        <f t="shared" si="7"/>
        <v>八千代市</v>
      </c>
      <c r="CL35" s="137">
        <f t="shared" si="17"/>
        <v>737.26961865747364</v>
      </c>
      <c r="CM35" s="75">
        <f t="shared" si="18"/>
        <v>0.1763818780933864</v>
      </c>
      <c r="CN35" s="76">
        <f t="shared" si="19"/>
        <v>725.70150495816495</v>
      </c>
      <c r="CO35" s="75">
        <f t="shared" si="20"/>
        <v>0.17919351015745319</v>
      </c>
      <c r="CP35" s="76">
        <f t="shared" si="8"/>
        <v>6.2115612269481852</v>
      </c>
      <c r="CQ35" s="75">
        <f t="shared" si="21"/>
        <v>0</v>
      </c>
      <c r="CR35" s="76">
        <f t="shared" si="9"/>
        <v>5.3565524723605034</v>
      </c>
      <c r="CS35" s="75">
        <f t="shared" si="22"/>
        <v>0</v>
      </c>
      <c r="CT35" s="76">
        <f t="shared" si="10"/>
        <v>209.97498038013356</v>
      </c>
      <c r="CU35" s="77">
        <f t="shared" si="23"/>
        <v>0.2859959786222307</v>
      </c>
      <c r="CV35" s="18"/>
      <c r="CW35" s="1078">
        <f t="shared" si="24"/>
        <v>130.041</v>
      </c>
      <c r="CX35" s="1081">
        <f>VLOOKUP($AX35&amp;"_"&amp;$CW$14,データシート1!$A:$BS,MATCH($CW$12&amp;"_"&amp;CX$20,データシート1!$A$1:$BS$1,0),0)</f>
        <v>130.041</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60.051999999999992</v>
      </c>
      <c r="DB35" s="1081">
        <f>VLOOKUP($AX35&amp;"_"&amp;$CW$14,データシート1!$A:$BS,MATCH($CW$12&amp;"_"&amp;DB$20,データシート1!$A$1:$BS$1,0),0)</f>
        <v>0</v>
      </c>
      <c r="DC35" s="1081">
        <f>VLOOKUP($AX35&amp;"_"&amp;$CW$14,データシート1!$A:$BS,MATCH($CW$12&amp;"_"&amp;DC$20,データシート1!$A$1:$BS$1,0),0)</f>
        <v>0</v>
      </c>
      <c r="DD35" s="1080">
        <f t="shared" si="11"/>
        <v>190.09299999999999</v>
      </c>
      <c r="DE35" s="18"/>
      <c r="DF35" s="138">
        <f>VLOOKUP($AX35&amp;"_"&amp;$DF$14,データシート1!$A:$BS,MATCH($DF$12&amp;"_"&amp;DF$20,データシート1!$A$1:$BS$1,0),0)</f>
        <v>21</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7</v>
      </c>
      <c r="DJ35" s="74">
        <f>VLOOKUP($AX35&amp;"_"&amp;$DF$14,データシート1!$A:$BS,MATCH($DF$12&amp;"_"&amp;DJ$20,データシート1!$A$1:$BS$1,0),0)</f>
        <v>0</v>
      </c>
      <c r="DK35" s="74">
        <f>VLOOKUP($AX35&amp;"_"&amp;$DF$14,データシート1!$A:$BS,MATCH($DF$12&amp;"_"&amp;DK$20,データシート1!$A$1:$BS$1,0),0)</f>
        <v>0</v>
      </c>
      <c r="DL35" s="78">
        <f t="shared" si="12"/>
        <v>28</v>
      </c>
      <c r="DM35" s="18"/>
      <c r="DN35" s="139">
        <f t="shared" si="26"/>
        <v>0.68</v>
      </c>
      <c r="DO35" s="140">
        <f t="shared" si="27"/>
        <v>0</v>
      </c>
      <c r="DP35" s="140">
        <f t="shared" si="13"/>
        <v>0</v>
      </c>
      <c r="DQ35" s="140">
        <f t="shared" si="13"/>
        <v>0.32</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28207</v>
      </c>
      <c r="AY36" s="20" t="str">
        <f>IF(IFERROR(比較地域マスタ!$Z21,"")=0,"",IFERROR(比較地域マスタ!$Z21,""))</f>
        <v>伊丹市</v>
      </c>
      <c r="BB36" s="122" t="str">
        <f t="shared" si="0"/>
        <v>28207</v>
      </c>
      <c r="BC36" s="123" t="str">
        <f t="shared" si="0"/>
        <v>伊丹市</v>
      </c>
      <c r="BD36" s="40">
        <f t="shared" si="14"/>
        <v>1659.5324073115935</v>
      </c>
      <c r="BE36" s="40">
        <f t="shared" si="15"/>
        <v>1104.3107901626211</v>
      </c>
      <c r="BF36" s="40">
        <f>VLOOKUP($AX36&amp;"_"&amp;$BC$14,データシート1!$A:$BS,MATCH($BC$12&amp;"_"&amp;BF$20,データシート1!$A$1:$BS$1,0),0)</f>
        <v>1095.8963273647059</v>
      </c>
      <c r="BG36" s="40">
        <f>VLOOKUP($AX36&amp;"_"&amp;$BC$14,データシート1!$A:$BS,MATCH($BC$12&amp;"_"&amp;BG$20,データシート1!$A$1:$BS$1,0),0)</f>
        <v>6.91590343120727</v>
      </c>
      <c r="BH36" s="40">
        <f>VLOOKUP($AX36&amp;"_"&amp;$BC$14,データシート1!$A:$BS,MATCH($BC$12&amp;"_"&amp;BH$20,データシート1!$A$1:$BS$1,0),0)</f>
        <v>1.4985593667078281</v>
      </c>
      <c r="BI36" s="40">
        <f>VLOOKUP($AX36&amp;"_"&amp;$BC$14,データシート1!$A:$BS,MATCH($BC$12&amp;"_"&amp;BI$20,データシート1!$A$1:$BS$1,0),0)</f>
        <v>180.34525468150568</v>
      </c>
      <c r="BJ36" s="40">
        <f>VLOOKUP($AX36&amp;"_"&amp;$BC$14,データシート1!$A:$BS,MATCH($BC$12&amp;"_"&amp;BJ$20,データシート1!$A$1:$BS$1,0),0)</f>
        <v>180.63554045166828</v>
      </c>
      <c r="BK36" s="40">
        <f t="shared" si="1"/>
        <v>171.02691703435806</v>
      </c>
      <c r="BL36" s="40">
        <f t="shared" si="2"/>
        <v>159.0273810566963</v>
      </c>
      <c r="BM36" s="40">
        <f>VLOOKUP($AX36&amp;"_"&amp;$BC$14,データシート1!$A:$BS,MATCH($BC$12&amp;"_"&amp;BM$20,データシート1!$A$1:$BS$1,0),0)</f>
        <v>95.113923129669502</v>
      </c>
      <c r="BN36" s="40">
        <f>VLOOKUP($AX36&amp;"_"&amp;$BC$14,データシート1!$A:$BS,MATCH($BC$12&amp;"_"&amp;BN$20,データシート1!$A$1:$BS$1,0),0)</f>
        <v>63.913457927026812</v>
      </c>
      <c r="BO36" s="40">
        <f>VLOOKUP($AX36&amp;"_"&amp;$BC$14,データシート1!$A:$BS,MATCH($BC$12&amp;"_"&amp;BO$20,データシート1!$A$1:$BS$1,0),0)</f>
        <v>11.999535977661772</v>
      </c>
      <c r="BP36" s="40">
        <f>VLOOKUP($AX36&amp;"_"&amp;$BC$14,データシート1!$A:$BS,MATCH($BC$12&amp;"_"&amp;BP$20,データシート1!$A$1:$BS$1,0),0)</f>
        <v>0</v>
      </c>
      <c r="BQ36" s="40">
        <f>VLOOKUP($AX36&amp;"_"&amp;$BC$14,データシート1!$A:$BS,MATCH($BC$12&amp;"_"&amp;BQ$20,データシート1!$A$1:$BS$1,0),0)</f>
        <v>23.213904981440479</v>
      </c>
      <c r="BR36" s="41">
        <f t="shared" si="3"/>
        <v>1659.5324073115935</v>
      </c>
      <c r="BT36" s="134" t="str">
        <f t="shared" si="4"/>
        <v>伊丹市</v>
      </c>
      <c r="BU36" s="38">
        <f t="shared" si="25"/>
        <v>1659.5324073115935</v>
      </c>
      <c r="BV36" s="69">
        <f t="shared" si="16"/>
        <v>0.66543490521621118</v>
      </c>
      <c r="BW36" s="69">
        <f t="shared" si="5"/>
        <v>0.66036452348648866</v>
      </c>
      <c r="BX36" s="69">
        <f t="shared" si="5"/>
        <v>4.1673807638447288E-3</v>
      </c>
      <c r="BY36" s="69">
        <f t="shared" si="5"/>
        <v>9.0300096587776898E-4</v>
      </c>
      <c r="BZ36" s="69">
        <f t="shared" si="5"/>
        <v>0.10867233076433927</v>
      </c>
      <c r="CA36" s="69">
        <f t="shared" si="5"/>
        <v>0.10884725098215704</v>
      </c>
      <c r="CB36" s="69">
        <f t="shared" si="5"/>
        <v>0.10305729269331833</v>
      </c>
      <c r="CC36" s="69">
        <f t="shared" si="5"/>
        <v>9.5826619809321598E-2</v>
      </c>
      <c r="CD36" s="69">
        <f t="shared" si="5"/>
        <v>5.731368830799273E-2</v>
      </c>
      <c r="CE36" s="69">
        <f t="shared" si="5"/>
        <v>3.8512931501328874E-2</v>
      </c>
      <c r="CF36" s="69">
        <f t="shared" si="5"/>
        <v>7.23067288399674E-3</v>
      </c>
      <c r="CG36" s="69">
        <f t="shared" si="5"/>
        <v>0</v>
      </c>
      <c r="CH36" s="69">
        <f t="shared" si="5"/>
        <v>1.3988220343974182E-2</v>
      </c>
      <c r="CI36" s="135">
        <f t="shared" si="6"/>
        <v>1</v>
      </c>
      <c r="CK36" s="136" t="str">
        <f t="shared" si="7"/>
        <v>伊丹市</v>
      </c>
      <c r="CL36" s="137">
        <f t="shared" si="17"/>
        <v>1104.3107901626211</v>
      </c>
      <c r="CM36" s="75">
        <f t="shared" si="18"/>
        <v>0.15966610266846612</v>
      </c>
      <c r="CN36" s="76">
        <f t="shared" si="19"/>
        <v>1095.8963273647059</v>
      </c>
      <c r="CO36" s="75">
        <f t="shared" si="20"/>
        <v>0.16089204388885747</v>
      </c>
      <c r="CP36" s="76">
        <f t="shared" si="8"/>
        <v>6.91590343120727</v>
      </c>
      <c r="CQ36" s="75">
        <f t="shared" si="21"/>
        <v>0</v>
      </c>
      <c r="CR36" s="76">
        <f t="shared" si="9"/>
        <v>1.4985593667078281</v>
      </c>
      <c r="CS36" s="75">
        <f t="shared" si="22"/>
        <v>0</v>
      </c>
      <c r="CT36" s="76">
        <f t="shared" si="10"/>
        <v>180.34525468150568</v>
      </c>
      <c r="CU36" s="77">
        <f t="shared" si="23"/>
        <v>9.9337240847497468E-2</v>
      </c>
      <c r="CV36" s="18"/>
      <c r="CW36" s="1078">
        <f t="shared" si="24"/>
        <v>176.321</v>
      </c>
      <c r="CX36" s="1081">
        <f>VLOOKUP($AX36&amp;"_"&amp;$CW$14,データシート1!$A:$BS,MATCH($CW$12&amp;"_"&amp;CX$20,データシート1!$A$1:$BS$1,0),0)</f>
        <v>176.321</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17.914999999999999</v>
      </c>
      <c r="DB36" s="1081">
        <f>VLOOKUP($AX36&amp;"_"&amp;$CW$14,データシート1!$A:$BS,MATCH($CW$12&amp;"_"&amp;DB$20,データシート1!$A$1:$BS$1,0),0)</f>
        <v>0</v>
      </c>
      <c r="DC36" s="1081">
        <f>VLOOKUP($AX36&amp;"_"&amp;$CW$14,データシート1!$A:$BS,MATCH($CW$12&amp;"_"&amp;DC$20,データシート1!$A$1:$BS$1,0),0)</f>
        <v>0</v>
      </c>
      <c r="DD36" s="1080">
        <f t="shared" si="11"/>
        <v>194.23599999999999</v>
      </c>
      <c r="DE36" s="18"/>
      <c r="DF36" s="138">
        <f>VLOOKUP($AX36&amp;"_"&amp;$DF$14,データシート1!$A:$BS,MATCH($DF$12&amp;"_"&amp;DF$20,データシート1!$A$1:$BS$1,0),0)</f>
        <v>16</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6</v>
      </c>
      <c r="DJ36" s="74">
        <f>VLOOKUP($AX36&amp;"_"&amp;$DF$14,データシート1!$A:$BS,MATCH($DF$12&amp;"_"&amp;DJ$20,データシート1!$A$1:$BS$1,0),0)</f>
        <v>0</v>
      </c>
      <c r="DK36" s="74">
        <f>VLOOKUP($AX36&amp;"_"&amp;$DF$14,データシート1!$A:$BS,MATCH($DF$12&amp;"_"&amp;DK$20,データシート1!$A$1:$BS$1,0),0)</f>
        <v>0</v>
      </c>
      <c r="DL36" s="78">
        <f t="shared" si="12"/>
        <v>22</v>
      </c>
      <c r="DM36" s="18"/>
      <c r="DN36" s="139">
        <f t="shared" si="26"/>
        <v>0.91</v>
      </c>
      <c r="DO36" s="140">
        <f t="shared" si="27"/>
        <v>0</v>
      </c>
      <c r="DP36" s="140">
        <f t="shared" si="13"/>
        <v>0</v>
      </c>
      <c r="DQ36" s="140">
        <f t="shared" si="13"/>
        <v>0.09</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32201</v>
      </c>
      <c r="AY37" s="20" t="str">
        <f>IF(IFERROR(比較地域マスタ!$Z22,"")=0,"",IFERROR(比較地域マスタ!$Z22,""))</f>
        <v>松江市</v>
      </c>
      <c r="BB37" s="122" t="str">
        <f t="shared" si="0"/>
        <v>32201</v>
      </c>
      <c r="BC37" s="123" t="str">
        <f t="shared" si="0"/>
        <v>松江市</v>
      </c>
      <c r="BD37" s="40">
        <f t="shared" si="14"/>
        <v>1322.4265749390204</v>
      </c>
      <c r="BE37" s="40">
        <f t="shared" si="15"/>
        <v>198.54806731942296</v>
      </c>
      <c r="BF37" s="40">
        <f>VLOOKUP($AX37&amp;"_"&amp;$BC$14,データシート1!$A:$BS,MATCH($BC$12&amp;"_"&amp;BF$20,データシート1!$A$1:$BS$1,0),0)</f>
        <v>141.23436313161449</v>
      </c>
      <c r="BG37" s="40">
        <f>VLOOKUP($AX37&amp;"_"&amp;$BC$14,データシート1!$A:$BS,MATCH($BC$12&amp;"_"&amp;BG$20,データシート1!$A$1:$BS$1,0),0)</f>
        <v>20.634709495780552</v>
      </c>
      <c r="BH37" s="40">
        <f>VLOOKUP($AX37&amp;"_"&amp;$BC$14,データシート1!$A:$BS,MATCH($BC$12&amp;"_"&amp;BH$20,データシート1!$A$1:$BS$1,0),0)</f>
        <v>36.678994692027914</v>
      </c>
      <c r="BI37" s="40">
        <f>VLOOKUP($AX37&amp;"_"&amp;$BC$14,データシート1!$A:$BS,MATCH($BC$12&amp;"_"&amp;BI$20,データシート1!$A$1:$BS$1,0),0)</f>
        <v>428.74186644876625</v>
      </c>
      <c r="BJ37" s="40">
        <f>VLOOKUP($AX37&amp;"_"&amp;$BC$14,データシート1!$A:$BS,MATCH($BC$12&amp;"_"&amp;BJ$20,データシート1!$A$1:$BS$1,0),0)</f>
        <v>336.55352468209065</v>
      </c>
      <c r="BK37" s="40">
        <f t="shared" si="1"/>
        <v>332.23857325929049</v>
      </c>
      <c r="BL37" s="40">
        <f t="shared" si="2"/>
        <v>303.53898237578653</v>
      </c>
      <c r="BM37" s="40">
        <f>VLOOKUP($AX37&amp;"_"&amp;$BC$14,データシート1!$A:$BS,MATCH($BC$12&amp;"_"&amp;BM$20,データシート1!$A$1:$BS$1,0),0)</f>
        <v>174.37785812752841</v>
      </c>
      <c r="BN37" s="40">
        <f>VLOOKUP($AX37&amp;"_"&amp;$BC$14,データシート1!$A:$BS,MATCH($BC$12&amp;"_"&amp;BN$20,データシート1!$A$1:$BS$1,0),0)</f>
        <v>129.16112424825815</v>
      </c>
      <c r="BO37" s="40">
        <f>VLOOKUP($AX37&amp;"_"&amp;$BC$14,データシート1!$A:$BS,MATCH($BC$12&amp;"_"&amp;BO$20,データシート1!$A$1:$BS$1,0),0)</f>
        <v>11.838153778491908</v>
      </c>
      <c r="BP37" s="40">
        <f>VLOOKUP($AX37&amp;"_"&amp;$BC$14,データシート1!$A:$BS,MATCH($BC$12&amp;"_"&amp;BP$20,データシート1!$A$1:$BS$1,0),0)</f>
        <v>16.86143710501203</v>
      </c>
      <c r="BQ37" s="40">
        <f>VLOOKUP($AX37&amp;"_"&amp;$BC$14,データシート1!$A:$BS,MATCH($BC$12&amp;"_"&amp;BQ$20,データシート1!$A$1:$BS$1,0),0)</f>
        <v>26.34454322945</v>
      </c>
      <c r="BR37" s="41">
        <f t="shared" si="3"/>
        <v>1322.4265749390204</v>
      </c>
      <c r="BT37" s="134" t="str">
        <f t="shared" si="4"/>
        <v>松江市</v>
      </c>
      <c r="BU37" s="38">
        <f t="shared" si="25"/>
        <v>1322.4265749390204</v>
      </c>
      <c r="BV37" s="69">
        <f t="shared" si="16"/>
        <v>0.15013919947016974</v>
      </c>
      <c r="BW37" s="69">
        <f t="shared" si="5"/>
        <v>0.10679939877805848</v>
      </c>
      <c r="BX37" s="69">
        <f t="shared" si="5"/>
        <v>1.5603671225929544E-2</v>
      </c>
      <c r="BY37" s="69">
        <f t="shared" si="5"/>
        <v>2.7736129466181706E-2</v>
      </c>
      <c r="BZ37" s="69">
        <f t="shared" si="5"/>
        <v>0.32420844723914927</v>
      </c>
      <c r="CA37" s="69">
        <f t="shared" si="5"/>
        <v>0.25449694603846701</v>
      </c>
      <c r="CB37" s="69">
        <f t="shared" si="5"/>
        <v>0.25123404168931696</v>
      </c>
      <c r="CC37" s="69">
        <f t="shared" si="5"/>
        <v>0.22953182288384011</v>
      </c>
      <c r="CD37" s="69">
        <f t="shared" si="5"/>
        <v>0.13186203410618039</v>
      </c>
      <c r="CE37" s="69">
        <f t="shared" si="5"/>
        <v>9.766978877765975E-2</v>
      </c>
      <c r="CF37" s="69">
        <f t="shared" si="5"/>
        <v>8.951842017419975E-3</v>
      </c>
      <c r="CG37" s="69">
        <f t="shared" si="5"/>
        <v>1.2750376788056867E-2</v>
      </c>
      <c r="CH37" s="69">
        <f t="shared" si="5"/>
        <v>1.9921365562896979E-2</v>
      </c>
      <c r="CI37" s="135">
        <f t="shared" si="6"/>
        <v>1</v>
      </c>
      <c r="CK37" s="136" t="str">
        <f t="shared" si="7"/>
        <v>松江市</v>
      </c>
      <c r="CL37" s="137">
        <f t="shared" si="17"/>
        <v>198.54806731942296</v>
      </c>
      <c r="CM37" s="75">
        <f t="shared" si="18"/>
        <v>0.30959253761513095</v>
      </c>
      <c r="CN37" s="76">
        <f t="shared" si="19"/>
        <v>141.23436313161449</v>
      </c>
      <c r="CO37" s="75">
        <f t="shared" si="20"/>
        <v>0.43522694220469443</v>
      </c>
      <c r="CP37" s="76">
        <f t="shared" si="8"/>
        <v>20.634709495780552</v>
      </c>
      <c r="CQ37" s="75">
        <f t="shared" si="21"/>
        <v>0</v>
      </c>
      <c r="CR37" s="76">
        <f t="shared" si="9"/>
        <v>36.678994692027914</v>
      </c>
      <c r="CS37" s="75">
        <f t="shared" si="22"/>
        <v>0</v>
      </c>
      <c r="CT37" s="76">
        <f t="shared" si="10"/>
        <v>428.74186644876625</v>
      </c>
      <c r="CU37" s="77">
        <f t="shared" si="23"/>
        <v>0.16387016407317828</v>
      </c>
      <c r="CV37" s="18"/>
      <c r="CW37" s="1078">
        <f t="shared" si="24"/>
        <v>61.469000000000001</v>
      </c>
      <c r="CX37" s="1081">
        <f>VLOOKUP($AX37&amp;"_"&amp;$CW$14,データシート1!$A:$BS,MATCH($CW$12&amp;"_"&amp;CX$20,データシート1!$A$1:$BS$1,0),0)</f>
        <v>61.469000000000001</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70.25800000000001</v>
      </c>
      <c r="DB37" s="1081">
        <f>VLOOKUP($AX37&amp;"_"&amp;$CW$14,データシート1!$A:$BS,MATCH($CW$12&amp;"_"&amp;DB$20,データシート1!$A$1:$BS$1,0),0)</f>
        <v>58.652000000000001</v>
      </c>
      <c r="DC37" s="1081">
        <f>VLOOKUP($AX37&amp;"_"&amp;$CW$14,データシート1!$A:$BS,MATCH($CW$12&amp;"_"&amp;DC$20,データシート1!$A$1:$BS$1,0),0)</f>
        <v>0</v>
      </c>
      <c r="DD37" s="1080">
        <f t="shared" si="11"/>
        <v>190.37900000000002</v>
      </c>
      <c r="DE37" s="18"/>
      <c r="DF37" s="138">
        <f>VLOOKUP($AX37&amp;"_"&amp;$DF$14,データシート1!$A:$BS,MATCH($DF$12&amp;"_"&amp;DF$20,データシート1!$A$1:$BS$1,0),0)</f>
        <v>8</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9</v>
      </c>
      <c r="DJ37" s="74">
        <f>VLOOKUP($AX37&amp;"_"&amp;$DF$14,データシート1!$A:$BS,MATCH($DF$12&amp;"_"&amp;DJ$20,データシート1!$A$1:$BS$1,0),0)</f>
        <v>1</v>
      </c>
      <c r="DK37" s="74">
        <f>VLOOKUP($AX37&amp;"_"&amp;$DF$14,データシート1!$A:$BS,MATCH($DF$12&amp;"_"&amp;DK$20,データシート1!$A$1:$BS$1,0),0)</f>
        <v>0</v>
      </c>
      <c r="DL37" s="78">
        <f t="shared" si="12"/>
        <v>18</v>
      </c>
      <c r="DM37" s="18"/>
      <c r="DN37" s="139">
        <f t="shared" si="26"/>
        <v>0.32</v>
      </c>
      <c r="DO37" s="140">
        <f t="shared" si="27"/>
        <v>0</v>
      </c>
      <c r="DP37" s="140">
        <f t="shared" ref="DP37:DP68" si="29">IF($DD37=0,0,ROUND(CZ37/$DD37,2))</f>
        <v>0</v>
      </c>
      <c r="DQ37" s="140">
        <f t="shared" ref="DQ37:DQ68" si="30">IF($DD37=0,0,ROUND(DA37/$DD37,2))</f>
        <v>0.37</v>
      </c>
      <c r="DR37" s="140">
        <f t="shared" ref="DR37:DR68" si="31">IF($DD37=0,0,ROUND(DB37/$DD37,2))</f>
        <v>0.31</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13211</v>
      </c>
      <c r="AY38" s="20" t="str">
        <f>IF(IFERROR(比較地域マスタ!$Z23,"")=0,"",IFERROR(比較地域マスタ!$Z23,""))</f>
        <v>小平市</v>
      </c>
      <c r="BB38" s="122" t="str">
        <f t="shared" si="0"/>
        <v>13211</v>
      </c>
      <c r="BC38" s="123" t="str">
        <f t="shared" si="0"/>
        <v>小平市</v>
      </c>
      <c r="BD38" s="40">
        <f t="shared" si="14"/>
        <v>587.3803901369489</v>
      </c>
      <c r="BE38" s="40">
        <f t="shared" si="15"/>
        <v>61.168318772695663</v>
      </c>
      <c r="BF38" s="40">
        <f>VLOOKUP($AX38&amp;"_"&amp;$BC$14,データシート1!$A:$BS,MATCH($BC$12&amp;"_"&amp;BF$20,データシート1!$A$1:$BS$1,0),0)</f>
        <v>47.777111517421822</v>
      </c>
      <c r="BG38" s="40">
        <f>VLOOKUP($AX38&amp;"_"&amp;$BC$14,データシート1!$A:$BS,MATCH($BC$12&amp;"_"&amp;BG$20,データシート1!$A$1:$BS$1,0),0)</f>
        <v>5.8636657651389168</v>
      </c>
      <c r="BH38" s="40">
        <f>VLOOKUP($AX38&amp;"_"&amp;$BC$14,データシート1!$A:$BS,MATCH($BC$12&amp;"_"&amp;BH$20,データシート1!$A$1:$BS$1,0),0)</f>
        <v>7.5275414901349249</v>
      </c>
      <c r="BI38" s="40">
        <f>VLOOKUP($AX38&amp;"_"&amp;$BC$14,データシート1!$A:$BS,MATCH($BC$12&amp;"_"&amp;BI$20,データシート1!$A$1:$BS$1,0),0)</f>
        <v>164.43911830523226</v>
      </c>
      <c r="BJ38" s="40">
        <f>VLOOKUP($AX38&amp;"_"&amp;$BC$14,データシート1!$A:$BS,MATCH($BC$12&amp;"_"&amp;BJ$20,データシート1!$A$1:$BS$1,0),0)</f>
        <v>214.71501317618734</v>
      </c>
      <c r="BK38" s="40">
        <f t="shared" si="1"/>
        <v>131.54617969034931</v>
      </c>
      <c r="BL38" s="40">
        <f t="shared" si="2"/>
        <v>120.01634433328935</v>
      </c>
      <c r="BM38" s="40">
        <f>VLOOKUP($AX38&amp;"_"&amp;$BC$14,データシート1!$A:$BS,MATCH($BC$12&amp;"_"&amp;BM$20,データシート1!$A$1:$BS$1,0),0)</f>
        <v>78.642586354867248</v>
      </c>
      <c r="BN38" s="40">
        <f>VLOOKUP($AX38&amp;"_"&amp;$BC$14,データシート1!$A:$BS,MATCH($BC$12&amp;"_"&amp;BN$20,データシート1!$A$1:$BS$1,0),0)</f>
        <v>41.373757978422105</v>
      </c>
      <c r="BO38" s="40">
        <f>VLOOKUP($AX38&amp;"_"&amp;$BC$14,データシート1!$A:$BS,MATCH($BC$12&amp;"_"&amp;BO$20,データシート1!$A$1:$BS$1,0),0)</f>
        <v>11.529835357059962</v>
      </c>
      <c r="BP38" s="40">
        <f>VLOOKUP($AX38&amp;"_"&amp;$BC$14,データシート1!$A:$BS,MATCH($BC$12&amp;"_"&amp;BP$20,データシート1!$A$1:$BS$1,0),0)</f>
        <v>0</v>
      </c>
      <c r="BQ38" s="40">
        <f>VLOOKUP($AX38&amp;"_"&amp;$BC$14,データシート1!$A:$BS,MATCH($BC$12&amp;"_"&amp;BQ$20,データシート1!$A$1:$BS$1,0),0)</f>
        <v>15.511760192484349</v>
      </c>
      <c r="BR38" s="41">
        <f t="shared" si="3"/>
        <v>587.3803901369489</v>
      </c>
      <c r="BT38" s="134" t="str">
        <f t="shared" si="4"/>
        <v>小平市</v>
      </c>
      <c r="BU38" s="38">
        <f t="shared" si="25"/>
        <v>587.3803901369489</v>
      </c>
      <c r="BV38" s="69">
        <f t="shared" si="16"/>
        <v>0.10413748875483253</v>
      </c>
      <c r="BW38" s="69">
        <f t="shared" si="5"/>
        <v>8.1339302979254194E-2</v>
      </c>
      <c r="BX38" s="69">
        <f t="shared" si="5"/>
        <v>9.9827400839374147E-3</v>
      </c>
      <c r="BY38" s="69">
        <f t="shared" si="5"/>
        <v>1.281544569164092E-2</v>
      </c>
      <c r="BZ38" s="69">
        <f t="shared" si="5"/>
        <v>0.27995336764118556</v>
      </c>
      <c r="CA38" s="69">
        <f t="shared" si="5"/>
        <v>0.36554678498226018</v>
      </c>
      <c r="CB38" s="69">
        <f t="shared" si="5"/>
        <v>0.2239539860356575</v>
      </c>
      <c r="CC38" s="69">
        <f t="shared" si="5"/>
        <v>0.20432473802080336</v>
      </c>
      <c r="CD38" s="69">
        <f t="shared" si="5"/>
        <v>0.1338869796734814</v>
      </c>
      <c r="CE38" s="69">
        <f t="shared" si="5"/>
        <v>7.0437758347321966E-2</v>
      </c>
      <c r="CF38" s="69">
        <f t="shared" si="5"/>
        <v>1.9629248014854155E-2</v>
      </c>
      <c r="CG38" s="69">
        <f t="shared" si="5"/>
        <v>0</v>
      </c>
      <c r="CH38" s="69">
        <f t="shared" si="5"/>
        <v>2.640837258606429E-2</v>
      </c>
      <c r="CI38" s="135">
        <f t="shared" si="6"/>
        <v>1</v>
      </c>
      <c r="CK38" s="136" t="str">
        <f t="shared" si="7"/>
        <v>小平市</v>
      </c>
      <c r="CL38" s="137">
        <f t="shared" si="17"/>
        <v>61.168318772695663</v>
      </c>
      <c r="CM38" s="75">
        <f t="shared" si="18"/>
        <v>0.91213885095212632</v>
      </c>
      <c r="CN38" s="76">
        <f t="shared" si="19"/>
        <v>47.777111517421822</v>
      </c>
      <c r="CO38" s="75">
        <f t="shared" si="20"/>
        <v>1</v>
      </c>
      <c r="CP38" s="76">
        <f t="shared" si="8"/>
        <v>5.8636657651389168</v>
      </c>
      <c r="CQ38" s="75">
        <f t="shared" si="21"/>
        <v>0</v>
      </c>
      <c r="CR38" s="76">
        <f t="shared" si="9"/>
        <v>7.5275414901349249</v>
      </c>
      <c r="CS38" s="75">
        <f t="shared" si="22"/>
        <v>0</v>
      </c>
      <c r="CT38" s="76">
        <f t="shared" si="10"/>
        <v>164.43911830523226</v>
      </c>
      <c r="CU38" s="77">
        <f t="shared" si="23"/>
        <v>0.25883743745812643</v>
      </c>
      <c r="CV38" s="18"/>
      <c r="CW38" s="1078">
        <f t="shared" si="24"/>
        <v>55.793999999999997</v>
      </c>
      <c r="CX38" s="1081">
        <f>VLOOKUP($AX38&amp;"_"&amp;$CW$14,データシート1!$A:$BS,MATCH($CW$12&amp;"_"&amp;CX$20,データシート1!$A$1:$BS$1,0),0)</f>
        <v>55.793999999999997</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42.563000000000002</v>
      </c>
      <c r="DB38" s="1081">
        <f>VLOOKUP($AX38&amp;"_"&amp;$CW$14,データシート1!$A:$BS,MATCH($CW$12&amp;"_"&amp;DB$20,データシート1!$A$1:$BS$1,0),0)</f>
        <v>0</v>
      </c>
      <c r="DC38" s="1081">
        <f>VLOOKUP($AX38&amp;"_"&amp;$CW$14,データシート1!$A:$BS,MATCH($CW$12&amp;"_"&amp;DC$20,データシート1!$A$1:$BS$1,0),0)</f>
        <v>0</v>
      </c>
      <c r="DD38" s="1080">
        <f t="shared" si="11"/>
        <v>98.356999999999999</v>
      </c>
      <c r="DE38" s="18"/>
      <c r="DF38" s="138">
        <f>VLOOKUP($AX38&amp;"_"&amp;$DF$14,データシート1!$A:$BS,MATCH($DF$12&amp;"_"&amp;DF$20,データシート1!$A$1:$BS$1,0),0)</f>
        <v>5</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3</v>
      </c>
      <c r="DJ38" s="74">
        <f>VLOOKUP($AX38&amp;"_"&amp;$DF$14,データシート1!$A:$BS,MATCH($DF$12&amp;"_"&amp;DJ$20,データシート1!$A$1:$BS$1,0),0)</f>
        <v>0</v>
      </c>
      <c r="DK38" s="74">
        <f>VLOOKUP($AX38&amp;"_"&amp;$DF$14,データシート1!$A:$BS,MATCH($DF$12&amp;"_"&amp;DK$20,データシート1!$A$1:$BS$1,0),0)</f>
        <v>0</v>
      </c>
      <c r="DL38" s="78">
        <f t="shared" si="12"/>
        <v>8</v>
      </c>
      <c r="DM38" s="18"/>
      <c r="DN38" s="139">
        <f t="shared" si="26"/>
        <v>0.56999999999999995</v>
      </c>
      <c r="DO38" s="140">
        <f t="shared" si="27"/>
        <v>0</v>
      </c>
      <c r="DP38" s="140">
        <f t="shared" si="29"/>
        <v>0</v>
      </c>
      <c r="DQ38" s="140">
        <f t="shared" si="30"/>
        <v>0.43</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24207</v>
      </c>
      <c r="AY39" s="20" t="str">
        <f>IF(IFERROR(比較地域マスタ!$Z24,"")=0,"",IFERROR(比較地域マスタ!$Z24,""))</f>
        <v>鈴鹿市</v>
      </c>
      <c r="BB39" s="122" t="str">
        <f t="shared" si="0"/>
        <v>24207</v>
      </c>
      <c r="BC39" s="123" t="str">
        <f t="shared" si="0"/>
        <v>鈴鹿市</v>
      </c>
      <c r="BD39" s="40">
        <f t="shared" si="14"/>
        <v>2266.8641540925441</v>
      </c>
      <c r="BE39" s="40">
        <f t="shared" si="15"/>
        <v>1454.1169761857482</v>
      </c>
      <c r="BF39" s="40">
        <f>VLOOKUP($AX39&amp;"_"&amp;$BC$14,データシート1!$A:$BS,MATCH($BC$12&amp;"_"&amp;BF$20,データシート1!$A$1:$BS$1,0),0)</f>
        <v>1416.670176278634</v>
      </c>
      <c r="BG39" s="40">
        <f>VLOOKUP($AX39&amp;"_"&amp;$BC$14,データシート1!$A:$BS,MATCH($BC$12&amp;"_"&amp;BG$20,データシート1!$A$1:$BS$1,0),0)</f>
        <v>9.4888869860548475</v>
      </c>
      <c r="BH39" s="40">
        <f>VLOOKUP($AX39&amp;"_"&amp;$BC$14,データシート1!$A:$BS,MATCH($BC$12&amp;"_"&amp;BH$20,データシート1!$A$1:$BS$1,0),0)</f>
        <v>27.957912921059183</v>
      </c>
      <c r="BI39" s="40">
        <f>VLOOKUP($AX39&amp;"_"&amp;$BC$14,データシート1!$A:$BS,MATCH($BC$12&amp;"_"&amp;BI$20,データシート1!$A$1:$BS$1,0),0)</f>
        <v>211.69125847339771</v>
      </c>
      <c r="BJ39" s="40">
        <f>VLOOKUP($AX39&amp;"_"&amp;$BC$14,データシート1!$A:$BS,MATCH($BC$12&amp;"_"&amp;BJ$20,データシート1!$A$1:$BS$1,0),0)</f>
        <v>248.90472073652586</v>
      </c>
      <c r="BK39" s="40">
        <f t="shared" si="1"/>
        <v>334.56062558511229</v>
      </c>
      <c r="BL39" s="40">
        <f t="shared" si="2"/>
        <v>322.41088802576462</v>
      </c>
      <c r="BM39" s="40">
        <f>VLOOKUP($AX39&amp;"_"&amp;$BC$14,データシート1!$A:$BS,MATCH($BC$12&amp;"_"&amp;BM$20,データシート1!$A$1:$BS$1,0),0)</f>
        <v>193.92794943967689</v>
      </c>
      <c r="BN39" s="40">
        <f>VLOOKUP($AX39&amp;"_"&amp;$BC$14,データシート1!$A:$BS,MATCH($BC$12&amp;"_"&amp;BN$20,データシート1!$A$1:$BS$1,0),0)</f>
        <v>128.48293858608776</v>
      </c>
      <c r="BO39" s="40">
        <f>VLOOKUP($AX39&amp;"_"&amp;$BC$14,データシート1!$A:$BS,MATCH($BC$12&amp;"_"&amp;BO$20,データシート1!$A$1:$BS$1,0),0)</f>
        <v>11.739036687953162</v>
      </c>
      <c r="BP39" s="40">
        <f>VLOOKUP($AX39&amp;"_"&amp;$BC$14,データシート1!$A:$BS,MATCH($BC$12&amp;"_"&amp;BP$20,データシート1!$A$1:$BS$1,0),0)</f>
        <v>0.41070087139452699</v>
      </c>
      <c r="BQ39" s="40">
        <f>VLOOKUP($AX39&amp;"_"&amp;$BC$14,データシート1!$A:$BS,MATCH($BC$12&amp;"_"&amp;BQ$20,データシート1!$A$1:$BS$1,0),0)</f>
        <v>17.590573111760001</v>
      </c>
      <c r="BR39" s="41">
        <f t="shared" si="3"/>
        <v>2266.8641540925441</v>
      </c>
      <c r="BT39" s="134" t="str">
        <f t="shared" si="4"/>
        <v>鈴鹿市</v>
      </c>
      <c r="BU39" s="38">
        <f t="shared" si="25"/>
        <v>2266.8641540925441</v>
      </c>
      <c r="BV39" s="69">
        <f t="shared" si="16"/>
        <v>0.64146630646592517</v>
      </c>
      <c r="BW39" s="69">
        <f t="shared" si="5"/>
        <v>0.6249470987138821</v>
      </c>
      <c r="BX39" s="69">
        <f t="shared" si="5"/>
        <v>4.1859089654418995E-3</v>
      </c>
      <c r="BY39" s="69">
        <f t="shared" si="5"/>
        <v>1.2333298786601134E-2</v>
      </c>
      <c r="BZ39" s="69">
        <f t="shared" si="5"/>
        <v>9.3385065925196797E-2</v>
      </c>
      <c r="CA39" s="69">
        <f t="shared" si="5"/>
        <v>0.10980133956733094</v>
      </c>
      <c r="CB39" s="69">
        <f t="shared" si="5"/>
        <v>0.14758741717323656</v>
      </c>
      <c r="CC39" s="69">
        <f t="shared" si="5"/>
        <v>0.14222770581275965</v>
      </c>
      <c r="CD39" s="69">
        <f t="shared" si="5"/>
        <v>8.5548994671587997E-2</v>
      </c>
      <c r="CE39" s="69">
        <f t="shared" si="5"/>
        <v>5.6678711141171664E-2</v>
      </c>
      <c r="CF39" s="69">
        <f t="shared" si="5"/>
        <v>5.1785355848341314E-3</v>
      </c>
      <c r="CG39" s="69">
        <f t="shared" si="5"/>
        <v>1.8117577564277822E-4</v>
      </c>
      <c r="CH39" s="69">
        <f t="shared" si="5"/>
        <v>7.759870868310475E-3</v>
      </c>
      <c r="CI39" s="135">
        <f t="shared" si="6"/>
        <v>1</v>
      </c>
      <c r="CK39" s="136" t="str">
        <f t="shared" si="7"/>
        <v>鈴鹿市</v>
      </c>
      <c r="CL39" s="137">
        <f t="shared" si="17"/>
        <v>1454.1169761857482</v>
      </c>
      <c r="CM39" s="75">
        <f t="shared" si="18"/>
        <v>0.27975328440704234</v>
      </c>
      <c r="CN39" s="76">
        <f t="shared" si="19"/>
        <v>1416.670176278634</v>
      </c>
      <c r="CO39" s="75">
        <f t="shared" si="20"/>
        <v>0.28714799450962025</v>
      </c>
      <c r="CP39" s="76">
        <f t="shared" si="8"/>
        <v>9.4888869860548475</v>
      </c>
      <c r="CQ39" s="75">
        <f t="shared" si="21"/>
        <v>0</v>
      </c>
      <c r="CR39" s="76">
        <f t="shared" si="9"/>
        <v>27.957912921059183</v>
      </c>
      <c r="CS39" s="75">
        <f t="shared" si="22"/>
        <v>0</v>
      </c>
      <c r="CT39" s="76">
        <f t="shared" si="10"/>
        <v>211.69125847339771</v>
      </c>
      <c r="CU39" s="77">
        <f t="shared" si="23"/>
        <v>0.14432338973429709</v>
      </c>
      <c r="CV39" s="18"/>
      <c r="CW39" s="1078">
        <f t="shared" si="24"/>
        <v>406.79399999999998</v>
      </c>
      <c r="CX39" s="1081">
        <f>VLOOKUP($AX39&amp;"_"&amp;$CW$14,データシート1!$A:$BS,MATCH($CW$12&amp;"_"&amp;CX$20,データシート1!$A$1:$BS$1,0),0)</f>
        <v>406.79399999999998</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30.552</v>
      </c>
      <c r="DB39" s="1081">
        <f>VLOOKUP($AX39&amp;"_"&amp;$CW$14,データシート1!$A:$BS,MATCH($CW$12&amp;"_"&amp;DB$20,データシート1!$A$1:$BS$1,0),0)</f>
        <v>0</v>
      </c>
      <c r="DC39" s="1081">
        <f>VLOOKUP($AX39&amp;"_"&amp;$CW$14,データシート1!$A:$BS,MATCH($CW$12&amp;"_"&amp;DC$20,データシート1!$A$1:$BS$1,0),0)</f>
        <v>0</v>
      </c>
      <c r="DD39" s="1080">
        <f t="shared" si="11"/>
        <v>437.346</v>
      </c>
      <c r="DE39" s="18"/>
      <c r="DF39" s="138">
        <f>VLOOKUP($AX39&amp;"_"&amp;$DF$14,データシート1!$A:$BS,MATCH($DF$12&amp;"_"&amp;DF$20,データシート1!$A$1:$BS$1,0),0)</f>
        <v>19</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6</v>
      </c>
      <c r="DJ39" s="74">
        <f>VLOOKUP($AX39&amp;"_"&amp;$DF$14,データシート1!$A:$BS,MATCH($DF$12&amp;"_"&amp;DJ$20,データシート1!$A$1:$BS$1,0),0)</f>
        <v>0</v>
      </c>
      <c r="DK39" s="74">
        <f>VLOOKUP($AX39&amp;"_"&amp;$DF$14,データシート1!$A:$BS,MATCH($DF$12&amp;"_"&amp;DK$20,データシート1!$A$1:$BS$1,0),0)</f>
        <v>0</v>
      </c>
      <c r="DL39" s="78">
        <f t="shared" si="12"/>
        <v>25</v>
      </c>
      <c r="DM39" s="18"/>
      <c r="DN39" s="139">
        <f t="shared" si="26"/>
        <v>0.93</v>
      </c>
      <c r="DO39" s="140">
        <f t="shared" si="27"/>
        <v>0</v>
      </c>
      <c r="DP39" s="140">
        <f t="shared" si="29"/>
        <v>0</v>
      </c>
      <c r="DQ39" s="140">
        <f t="shared" si="30"/>
        <v>7.0000000000000007E-2</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11202</v>
      </c>
      <c r="AY40" s="20" t="str">
        <f>IF(IFERROR(比較地域マスタ!$Z25,"")=0,"",IFERROR(比較地域マスタ!$Z25,""))</f>
        <v>熊谷市</v>
      </c>
      <c r="BB40" s="122" t="str">
        <f t="shared" si="0"/>
        <v>11202</v>
      </c>
      <c r="BC40" s="123" t="str">
        <f t="shared" si="0"/>
        <v>熊谷市</v>
      </c>
      <c r="BD40" s="40">
        <f t="shared" si="14"/>
        <v>1342.1488364107747</v>
      </c>
      <c r="BE40" s="40">
        <f t="shared" si="15"/>
        <v>533.54276916062054</v>
      </c>
      <c r="BF40" s="40">
        <f>VLOOKUP($AX40&amp;"_"&amp;$BC$14,データシート1!$A:$BS,MATCH($BC$12&amp;"_"&amp;BF$20,データシート1!$A$1:$BS$1,0),0)</f>
        <v>510.15395988703023</v>
      </c>
      <c r="BG40" s="40">
        <f>VLOOKUP($AX40&amp;"_"&amp;$BC$14,データシート1!$A:$BS,MATCH($BC$12&amp;"_"&amp;BG$20,データシート1!$A$1:$BS$1,0),0)</f>
        <v>10.595062508183219</v>
      </c>
      <c r="BH40" s="40">
        <f>VLOOKUP($AX40&amp;"_"&amp;$BC$14,データシート1!$A:$BS,MATCH($BC$12&amp;"_"&amp;BH$20,データシート1!$A$1:$BS$1,0),0)</f>
        <v>12.793746765407183</v>
      </c>
      <c r="BI40" s="40">
        <f>VLOOKUP($AX40&amp;"_"&amp;$BC$14,データシート1!$A:$BS,MATCH($BC$12&amp;"_"&amp;BI$20,データシート1!$A$1:$BS$1,0),0)</f>
        <v>249.2293739314714</v>
      </c>
      <c r="BJ40" s="40">
        <f>VLOOKUP($AX40&amp;"_"&amp;$BC$14,データシート1!$A:$BS,MATCH($BC$12&amp;"_"&amp;BJ$20,データシート1!$A$1:$BS$1,0),0)</f>
        <v>221.80419086138039</v>
      </c>
      <c r="BK40" s="40">
        <f t="shared" si="1"/>
        <v>310.72474389212925</v>
      </c>
      <c r="BL40" s="40">
        <f t="shared" si="2"/>
        <v>299.20275063681925</v>
      </c>
      <c r="BM40" s="40">
        <f>VLOOKUP($AX40&amp;"_"&amp;$BC$14,データシート1!$A:$BS,MATCH($BC$12&amp;"_"&amp;BM$20,データシート1!$A$1:$BS$1,0),0)</f>
        <v>178.31726450145098</v>
      </c>
      <c r="BN40" s="40">
        <f>VLOOKUP($AX40&amp;"_"&amp;$BC$14,データシート1!$A:$BS,MATCH($BC$12&amp;"_"&amp;BN$20,データシート1!$A$1:$BS$1,0),0)</f>
        <v>120.88548613536828</v>
      </c>
      <c r="BO40" s="40">
        <f>VLOOKUP($AX40&amp;"_"&amp;$BC$14,データシート1!$A:$BS,MATCH($BC$12&amp;"_"&amp;BO$20,データシート1!$A$1:$BS$1,0),0)</f>
        <v>11.52199325531002</v>
      </c>
      <c r="BP40" s="40">
        <f>VLOOKUP($AX40&amp;"_"&amp;$BC$14,データシート1!$A:$BS,MATCH($BC$12&amp;"_"&amp;BP$20,データシート1!$A$1:$BS$1,0),0)</f>
        <v>0</v>
      </c>
      <c r="BQ40" s="40">
        <f>VLOOKUP($AX40&amp;"_"&amp;$BC$14,データシート1!$A:$BS,MATCH($BC$12&amp;"_"&amp;BQ$20,データシート1!$A$1:$BS$1,0),0)</f>
        <v>26.847758565173081</v>
      </c>
      <c r="BR40" s="41">
        <f t="shared" si="3"/>
        <v>1342.1488364107747</v>
      </c>
      <c r="BT40" s="134" t="str">
        <f t="shared" si="4"/>
        <v>熊谷市</v>
      </c>
      <c r="BU40" s="38">
        <f t="shared" si="25"/>
        <v>1342.1488364107747</v>
      </c>
      <c r="BV40" s="69">
        <f t="shared" si="16"/>
        <v>0.39752876483314686</v>
      </c>
      <c r="BW40" s="69">
        <f t="shared" si="5"/>
        <v>0.38010237467500496</v>
      </c>
      <c r="BX40" s="69">
        <f t="shared" si="5"/>
        <v>7.8941040075085379E-3</v>
      </c>
      <c r="BY40" s="69">
        <f t="shared" si="5"/>
        <v>9.5322861506334164E-3</v>
      </c>
      <c r="BZ40" s="69">
        <f t="shared" si="5"/>
        <v>0.1856942890163881</v>
      </c>
      <c r="CA40" s="69">
        <f t="shared" si="5"/>
        <v>0.16526050229610717</v>
      </c>
      <c r="CB40" s="69">
        <f t="shared" si="5"/>
        <v>0.23151288103268869</v>
      </c>
      <c r="CC40" s="69">
        <f t="shared" si="5"/>
        <v>0.22292814516529968</v>
      </c>
      <c r="CD40" s="69">
        <f t="shared" si="5"/>
        <v>0.13285953067493897</v>
      </c>
      <c r="CE40" s="69">
        <f t="shared" si="5"/>
        <v>9.0068614490360716E-2</v>
      </c>
      <c r="CF40" s="69">
        <f t="shared" si="5"/>
        <v>8.584735867389023E-3</v>
      </c>
      <c r="CG40" s="69">
        <f t="shared" si="5"/>
        <v>0</v>
      </c>
      <c r="CH40" s="69">
        <f t="shared" si="5"/>
        <v>2.0003562821669148E-2</v>
      </c>
      <c r="CI40" s="135">
        <f t="shared" si="6"/>
        <v>1</v>
      </c>
      <c r="CK40" s="136" t="str">
        <f t="shared" si="7"/>
        <v>熊谷市</v>
      </c>
      <c r="CL40" s="137">
        <f t="shared" si="17"/>
        <v>533.54276916062054</v>
      </c>
      <c r="CM40" s="75">
        <f t="shared" si="18"/>
        <v>1</v>
      </c>
      <c r="CN40" s="76">
        <f t="shared" si="19"/>
        <v>510.15395988703023</v>
      </c>
      <c r="CO40" s="75">
        <f t="shared" si="20"/>
        <v>1</v>
      </c>
      <c r="CP40" s="76">
        <f t="shared" si="8"/>
        <v>10.595062508183219</v>
      </c>
      <c r="CQ40" s="75">
        <f t="shared" si="21"/>
        <v>0</v>
      </c>
      <c r="CR40" s="76">
        <f t="shared" si="9"/>
        <v>12.793746765407183</v>
      </c>
      <c r="CS40" s="75">
        <f t="shared" si="22"/>
        <v>0</v>
      </c>
      <c r="CT40" s="76">
        <f t="shared" si="10"/>
        <v>249.2293739314714</v>
      </c>
      <c r="CU40" s="77">
        <f t="shared" si="23"/>
        <v>9.4378923434874321E-2</v>
      </c>
      <c r="CV40" s="18"/>
      <c r="CW40" s="1078">
        <f t="shared" si="24"/>
        <v>1621.5350000000001</v>
      </c>
      <c r="CX40" s="1081">
        <f>VLOOKUP($AX40&amp;"_"&amp;$CW$14,データシート1!$A:$BS,MATCH($CW$12&amp;"_"&amp;CX$20,データシート1!$A$1:$BS$1,0),0)</f>
        <v>1621.5350000000001</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23.522000000000002</v>
      </c>
      <c r="DB40" s="1081">
        <f>VLOOKUP($AX40&amp;"_"&amp;$CW$14,データシート1!$A:$BS,MATCH($CW$12&amp;"_"&amp;DB$20,データシート1!$A$1:$BS$1,0),0)</f>
        <v>0</v>
      </c>
      <c r="DC40" s="1081">
        <f>VLOOKUP($AX40&amp;"_"&amp;$CW$14,データシート1!$A:$BS,MATCH($CW$12&amp;"_"&amp;DC$20,データシート1!$A$1:$BS$1,0),0)</f>
        <v>0</v>
      </c>
      <c r="DD40" s="1080">
        <f t="shared" si="11"/>
        <v>1645.057</v>
      </c>
      <c r="DE40" s="18"/>
      <c r="DF40" s="138">
        <f>VLOOKUP($AX40&amp;"_"&amp;$DF$14,データシート1!$A:$BS,MATCH($DF$12&amp;"_"&amp;DF$20,データシート1!$A$1:$BS$1,0),0)</f>
        <v>26</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5</v>
      </c>
      <c r="DJ40" s="74">
        <f>VLOOKUP($AX40&amp;"_"&amp;$DF$14,データシート1!$A:$BS,MATCH($DF$12&amp;"_"&amp;DJ$20,データシート1!$A$1:$BS$1,0),0)</f>
        <v>0</v>
      </c>
      <c r="DK40" s="74">
        <f>VLOOKUP($AX40&amp;"_"&amp;$DF$14,データシート1!$A:$BS,MATCH($DF$12&amp;"_"&amp;DK$20,データシート1!$A$1:$BS$1,0),0)</f>
        <v>0</v>
      </c>
      <c r="DL40" s="78">
        <f t="shared" si="12"/>
        <v>31</v>
      </c>
      <c r="DM40" s="18"/>
      <c r="DN40" s="139">
        <f t="shared" si="26"/>
        <v>0.99</v>
      </c>
      <c r="DO40" s="140">
        <f t="shared" si="27"/>
        <v>0</v>
      </c>
      <c r="DP40" s="140">
        <f t="shared" si="29"/>
        <v>0</v>
      </c>
      <c r="DQ40" s="140">
        <f t="shared" si="30"/>
        <v>0.01</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34212</v>
      </c>
      <c r="AY41" s="20" t="str">
        <f>IF(IFERROR(比較地域マスタ!$Z26,"")=0,"",IFERROR(比較地域マスタ!$Z26,""))</f>
        <v>東広島市</v>
      </c>
      <c r="BB41" s="122" t="str">
        <f t="shared" si="0"/>
        <v>34212</v>
      </c>
      <c r="BC41" s="123" t="str">
        <f t="shared" si="0"/>
        <v>東広島市</v>
      </c>
      <c r="BD41" s="40">
        <f t="shared" si="14"/>
        <v>3492.6522866415485</v>
      </c>
      <c r="BE41" s="40">
        <f t="shared" si="15"/>
        <v>2608.1810722436262</v>
      </c>
      <c r="BF41" s="40">
        <f>VLOOKUP($AX41&amp;"_"&amp;$BC$14,データシート1!$A:$BS,MATCH($BC$12&amp;"_"&amp;BF$20,データシート1!$A$1:$BS$1,0),0)</f>
        <v>2573.6626509977082</v>
      </c>
      <c r="BG41" s="40">
        <f>VLOOKUP($AX41&amp;"_"&amp;$BC$14,データシート1!$A:$BS,MATCH($BC$12&amp;"_"&amp;BG$20,データシート1!$A$1:$BS$1,0),0)</f>
        <v>7.5602716778089372</v>
      </c>
      <c r="BH41" s="40">
        <f>VLOOKUP($AX41&amp;"_"&amp;$BC$14,データシート1!$A:$BS,MATCH($BC$12&amp;"_"&amp;BH$20,データシート1!$A$1:$BS$1,0),0)</f>
        <v>26.958149568109228</v>
      </c>
      <c r="BI41" s="40">
        <f>VLOOKUP($AX41&amp;"_"&amp;$BC$14,データシート1!$A:$BS,MATCH($BC$12&amp;"_"&amp;BI$20,データシート1!$A$1:$BS$1,0),0)</f>
        <v>300.45129899588727</v>
      </c>
      <c r="BJ41" s="40">
        <f>VLOOKUP($AX41&amp;"_"&amp;$BC$14,データシート1!$A:$BS,MATCH($BC$12&amp;"_"&amp;BJ$20,データシート1!$A$1:$BS$1,0),0)</f>
        <v>255.91968171587575</v>
      </c>
      <c r="BK41" s="40">
        <f t="shared" si="1"/>
        <v>315.0413369195943</v>
      </c>
      <c r="BL41" s="40">
        <f t="shared" si="2"/>
        <v>292.56826821166089</v>
      </c>
      <c r="BM41" s="40">
        <f>VLOOKUP($AX41&amp;"_"&amp;$BC$14,データシート1!$A:$BS,MATCH($BC$12&amp;"_"&amp;BM$20,データシート1!$A$1:$BS$1,0),0)</f>
        <v>165.74754938579474</v>
      </c>
      <c r="BN41" s="40">
        <f>VLOOKUP($AX41&amp;"_"&amp;$BC$14,データシート1!$A:$BS,MATCH($BC$12&amp;"_"&amp;BN$20,データシート1!$A$1:$BS$1,0),0)</f>
        <v>126.82071882586618</v>
      </c>
      <c r="BO41" s="40">
        <f>VLOOKUP($AX41&amp;"_"&amp;$BC$14,データシート1!$A:$BS,MATCH($BC$12&amp;"_"&amp;BO$20,データシート1!$A$1:$BS$1,0),0)</f>
        <v>11.165796738983692</v>
      </c>
      <c r="BP41" s="40">
        <f>VLOOKUP($AX41&amp;"_"&amp;$BC$14,データシート1!$A:$BS,MATCH($BC$12&amp;"_"&amp;BP$20,データシート1!$A$1:$BS$1,0),0)</f>
        <v>11.307271968949671</v>
      </c>
      <c r="BQ41" s="40">
        <f>VLOOKUP($AX41&amp;"_"&amp;$BC$14,データシート1!$A:$BS,MATCH($BC$12&amp;"_"&amp;BQ$20,データシート1!$A$1:$BS$1,0),0)</f>
        <v>13.05889676656478</v>
      </c>
      <c r="BR41" s="41">
        <f t="shared" si="3"/>
        <v>3492.6522866415485</v>
      </c>
      <c r="BT41" s="134" t="str">
        <f t="shared" si="4"/>
        <v>東広島市</v>
      </c>
      <c r="BU41" s="38">
        <f t="shared" si="25"/>
        <v>3492.6522866415485</v>
      </c>
      <c r="BV41" s="69">
        <f t="shared" si="16"/>
        <v>0.74676230503082552</v>
      </c>
      <c r="BW41" s="69">
        <f t="shared" si="5"/>
        <v>0.73687915079358823</v>
      </c>
      <c r="BX41" s="69">
        <f t="shared" si="5"/>
        <v>2.1646219140465067E-3</v>
      </c>
      <c r="BY41" s="69">
        <f t="shared" si="5"/>
        <v>7.718532323190851E-3</v>
      </c>
      <c r="BZ41" s="69">
        <f t="shared" si="5"/>
        <v>8.6023822109355788E-2</v>
      </c>
      <c r="CA41" s="69">
        <f t="shared" si="5"/>
        <v>7.3273736035705417E-2</v>
      </c>
      <c r="CB41" s="69">
        <f t="shared" si="5"/>
        <v>9.0201174083243935E-2</v>
      </c>
      <c r="CC41" s="69">
        <f t="shared" si="5"/>
        <v>8.3766789305266792E-2</v>
      </c>
      <c r="CD41" s="69">
        <f t="shared" si="5"/>
        <v>4.7456069423152815E-2</v>
      </c>
      <c r="CE41" s="69">
        <f t="shared" si="5"/>
        <v>3.6310719882113991E-2</v>
      </c>
      <c r="CF41" s="69">
        <f t="shared" si="5"/>
        <v>3.1969391232244469E-3</v>
      </c>
      <c r="CG41" s="69">
        <f t="shared" si="5"/>
        <v>3.2374456547526738E-3</v>
      </c>
      <c r="CH41" s="69">
        <f t="shared" si="5"/>
        <v>3.7389627408693196E-3</v>
      </c>
      <c r="CI41" s="135">
        <f t="shared" si="6"/>
        <v>1</v>
      </c>
      <c r="CK41" s="136" t="str">
        <f t="shared" si="7"/>
        <v>東広島市</v>
      </c>
      <c r="CL41" s="137">
        <f t="shared" si="17"/>
        <v>2608.1810722436262</v>
      </c>
      <c r="CM41" s="75">
        <f t="shared" si="18"/>
        <v>0.54288485376591178</v>
      </c>
      <c r="CN41" s="76">
        <f t="shared" si="19"/>
        <v>2573.6626509977082</v>
      </c>
      <c r="CO41" s="75">
        <f t="shared" si="20"/>
        <v>0.55016612198614867</v>
      </c>
      <c r="CP41" s="76">
        <f t="shared" si="8"/>
        <v>7.5602716778089372</v>
      </c>
      <c r="CQ41" s="75">
        <f t="shared" si="21"/>
        <v>0</v>
      </c>
      <c r="CR41" s="76">
        <f t="shared" si="9"/>
        <v>26.958149568109228</v>
      </c>
      <c r="CS41" s="75">
        <f t="shared" si="22"/>
        <v>0</v>
      </c>
      <c r="CT41" s="76">
        <f t="shared" si="10"/>
        <v>300.45129899588727</v>
      </c>
      <c r="CU41" s="77">
        <f t="shared" si="23"/>
        <v>0.22276488809894004</v>
      </c>
      <c r="CV41" s="18"/>
      <c r="CW41" s="1078">
        <f t="shared" si="24"/>
        <v>1415.942</v>
      </c>
      <c r="CX41" s="1081">
        <f>VLOOKUP($AX41&amp;"_"&amp;$CW$14,データシート1!$A:$BS,MATCH($CW$12&amp;"_"&amp;CX$20,データシート1!$A$1:$BS$1,0),0)</f>
        <v>1415.942</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66.930000000000007</v>
      </c>
      <c r="DB41" s="1081">
        <f>VLOOKUP($AX41&amp;"_"&amp;$CW$14,データシート1!$A:$BS,MATCH($CW$12&amp;"_"&amp;DB$20,データシート1!$A$1:$BS$1,0),0)</f>
        <v>0</v>
      </c>
      <c r="DC41" s="1081">
        <f>VLOOKUP($AX41&amp;"_"&amp;$CW$14,データシート1!$A:$BS,MATCH($CW$12&amp;"_"&amp;DC$20,データシート1!$A$1:$BS$1,0),0)</f>
        <v>0</v>
      </c>
      <c r="DD41" s="1080">
        <f t="shared" si="11"/>
        <v>1482.8720000000001</v>
      </c>
      <c r="DE41" s="18"/>
      <c r="DF41" s="138">
        <f>VLOOKUP($AX41&amp;"_"&amp;$DF$14,データシート1!$A:$BS,MATCH($DF$12&amp;"_"&amp;DF$20,データシート1!$A$1:$BS$1,0),0)</f>
        <v>25</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7</v>
      </c>
      <c r="DJ41" s="74">
        <f>VLOOKUP($AX41&amp;"_"&amp;$DF$14,データシート1!$A:$BS,MATCH($DF$12&amp;"_"&amp;DJ$20,データシート1!$A$1:$BS$1,0),0)</f>
        <v>0</v>
      </c>
      <c r="DK41" s="74">
        <f>VLOOKUP($AX41&amp;"_"&amp;$DF$14,データシート1!$A:$BS,MATCH($DF$12&amp;"_"&amp;DK$20,データシート1!$A$1:$BS$1,0),0)</f>
        <v>0</v>
      </c>
      <c r="DL41" s="78">
        <f t="shared" si="12"/>
        <v>32</v>
      </c>
      <c r="DM41" s="18"/>
      <c r="DN41" s="139">
        <f t="shared" si="26"/>
        <v>0.95</v>
      </c>
      <c r="DO41" s="140">
        <f t="shared" si="27"/>
        <v>0</v>
      </c>
      <c r="DP41" s="140">
        <f t="shared" si="29"/>
        <v>0</v>
      </c>
      <c r="DQ41" s="140">
        <f t="shared" si="30"/>
        <v>0.05</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13204</v>
      </c>
      <c r="AY42" s="20" t="str">
        <f>IF(IFERROR(比較地域マスタ!$Z27,"")=0,"",IFERROR(比較地域マスタ!$Z27,""))</f>
        <v>三鷹市</v>
      </c>
      <c r="BB42" s="122" t="str">
        <f t="shared" si="0"/>
        <v>13204</v>
      </c>
      <c r="BC42" s="123" t="str">
        <f t="shared" si="0"/>
        <v>三鷹市</v>
      </c>
      <c r="BD42" s="40">
        <f t="shared" si="14"/>
        <v>531.9622907320072</v>
      </c>
      <c r="BE42" s="40">
        <f t="shared" si="15"/>
        <v>25.417659023052693</v>
      </c>
      <c r="BF42" s="40">
        <f>VLOOKUP($AX42&amp;"_"&amp;$BC$14,データシート1!$A:$BS,MATCH($BC$12&amp;"_"&amp;BF$20,データシート1!$A$1:$BS$1,0),0)</f>
        <v>14.20240779025675</v>
      </c>
      <c r="BG42" s="40">
        <f>VLOOKUP($AX42&amp;"_"&amp;$BC$14,データシート1!$A:$BS,MATCH($BC$12&amp;"_"&amp;BG$20,データシート1!$A$1:$BS$1,0),0)</f>
        <v>5.4309298772185777</v>
      </c>
      <c r="BH42" s="40">
        <f>VLOOKUP($AX42&amp;"_"&amp;$BC$14,データシート1!$A:$BS,MATCH($BC$12&amp;"_"&amp;BH$20,データシート1!$A$1:$BS$1,0),0)</f>
        <v>5.7843213555773634</v>
      </c>
      <c r="BI42" s="40">
        <f>VLOOKUP($AX42&amp;"_"&amp;$BC$14,データシート1!$A:$BS,MATCH($BC$12&amp;"_"&amp;BI$20,データシート1!$A$1:$BS$1,0),0)</f>
        <v>164.4606651179337</v>
      </c>
      <c r="BJ42" s="40">
        <f>VLOOKUP($AX42&amp;"_"&amp;$BC$14,データシート1!$A:$BS,MATCH($BC$12&amp;"_"&amp;BJ$20,データシート1!$A$1:$BS$1,0),0)</f>
        <v>219.70465273140405</v>
      </c>
      <c r="BK42" s="40">
        <f t="shared" si="1"/>
        <v>109.37382616136402</v>
      </c>
      <c r="BL42" s="40">
        <f t="shared" si="2"/>
        <v>98.163394301893817</v>
      </c>
      <c r="BM42" s="40">
        <f>VLOOKUP($AX42&amp;"_"&amp;$BC$14,データシート1!$A:$BS,MATCH($BC$12&amp;"_"&amp;BM$20,データシート1!$A$1:$BS$1,0),0)</f>
        <v>63.106071412313746</v>
      </c>
      <c r="BN42" s="40">
        <f>VLOOKUP($AX42&amp;"_"&amp;$BC$14,データシート1!$A:$BS,MATCH($BC$12&amp;"_"&amp;BN$20,データシート1!$A$1:$BS$1,0),0)</f>
        <v>35.057322889580071</v>
      </c>
      <c r="BO42" s="40">
        <f>VLOOKUP($AX42&amp;"_"&amp;$BC$14,データシート1!$A:$BS,MATCH($BC$12&amp;"_"&amp;BO$20,データシート1!$A$1:$BS$1,0),0)</f>
        <v>11.210431859470205</v>
      </c>
      <c r="BP42" s="40">
        <f>VLOOKUP($AX42&amp;"_"&amp;$BC$14,データシート1!$A:$BS,MATCH($BC$12&amp;"_"&amp;BP$20,データシート1!$A$1:$BS$1,0),0)</f>
        <v>0</v>
      </c>
      <c r="BQ42" s="40">
        <f>VLOOKUP($AX42&amp;"_"&amp;$BC$14,データシート1!$A:$BS,MATCH($BC$12&amp;"_"&amp;BQ$20,データシート1!$A$1:$BS$1,0),0)</f>
        <v>13.00548769825277</v>
      </c>
      <c r="BR42" s="41">
        <f t="shared" si="3"/>
        <v>531.9622907320072</v>
      </c>
      <c r="BT42" s="134" t="str">
        <f t="shared" si="4"/>
        <v>三鷹市</v>
      </c>
      <c r="BU42" s="38">
        <f t="shared" si="25"/>
        <v>531.9622907320072</v>
      </c>
      <c r="BV42" s="69">
        <f t="shared" si="16"/>
        <v>4.7780941367247476E-2</v>
      </c>
      <c r="BW42" s="69">
        <f t="shared" si="5"/>
        <v>2.6698147665154073E-2</v>
      </c>
      <c r="BX42" s="69">
        <f t="shared" si="5"/>
        <v>1.0209238458886515E-2</v>
      </c>
      <c r="BY42" s="69">
        <f t="shared" si="5"/>
        <v>1.0873555243206887E-2</v>
      </c>
      <c r="BZ42" s="69">
        <f t="shared" si="5"/>
        <v>0.30915850236607456</v>
      </c>
      <c r="CA42" s="69">
        <f t="shared" ref="CA42:CH68" si="32">BJ42/$BR42</f>
        <v>0.41300794541109159</v>
      </c>
      <c r="CB42" s="69">
        <f t="shared" si="32"/>
        <v>0.20560447247277636</v>
      </c>
      <c r="CC42" s="69">
        <f t="shared" si="32"/>
        <v>0.1845307383852641</v>
      </c>
      <c r="CD42" s="69">
        <f t="shared" si="32"/>
        <v>0.1186288436450572</v>
      </c>
      <c r="CE42" s="69">
        <f t="shared" si="32"/>
        <v>6.5901894740206884E-2</v>
      </c>
      <c r="CF42" s="69">
        <f t="shared" si="32"/>
        <v>2.1073734087512255E-2</v>
      </c>
      <c r="CG42" s="69">
        <f t="shared" si="32"/>
        <v>0</v>
      </c>
      <c r="CH42" s="69">
        <f t="shared" si="32"/>
        <v>2.4448138382810097E-2</v>
      </c>
      <c r="CI42" s="135">
        <f t="shared" si="6"/>
        <v>1</v>
      </c>
      <c r="CK42" s="136" t="str">
        <f t="shared" si="7"/>
        <v>三鷹市</v>
      </c>
      <c r="CL42" s="137">
        <f t="shared" si="17"/>
        <v>25.417659023052693</v>
      </c>
      <c r="CM42" s="75">
        <f t="shared" si="18"/>
        <v>0.69758587853896259</v>
      </c>
      <c r="CN42" s="76">
        <f t="shared" si="19"/>
        <v>14.20240779025675</v>
      </c>
      <c r="CO42" s="75">
        <f t="shared" si="20"/>
        <v>1</v>
      </c>
      <c r="CP42" s="76">
        <f t="shared" si="8"/>
        <v>5.4309298772185777</v>
      </c>
      <c r="CQ42" s="75">
        <f t="shared" si="21"/>
        <v>0</v>
      </c>
      <c r="CR42" s="76">
        <f t="shared" si="9"/>
        <v>5.7843213555773634</v>
      </c>
      <c r="CS42" s="75">
        <f t="shared" si="22"/>
        <v>0</v>
      </c>
      <c r="CT42" s="76">
        <f t="shared" si="10"/>
        <v>164.4606651179337</v>
      </c>
      <c r="CU42" s="77">
        <f t="shared" si="23"/>
        <v>0.548860725665136</v>
      </c>
      <c r="CV42" s="18"/>
      <c r="CW42" s="1078">
        <f t="shared" si="24"/>
        <v>17.731000000000002</v>
      </c>
      <c r="CX42" s="1081">
        <f>VLOOKUP($AX42&amp;"_"&amp;$CW$14,データシート1!$A:$BS,MATCH($CW$12&amp;"_"&amp;CX$20,データシート1!$A$1:$BS$1,0),0)</f>
        <v>17.731000000000002</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90.266000000000005</v>
      </c>
      <c r="DB42" s="1081">
        <f>VLOOKUP($AX42&amp;"_"&amp;$CW$14,データシート1!$A:$BS,MATCH($CW$12&amp;"_"&amp;DB$20,データシート1!$A$1:$BS$1,0),0)</f>
        <v>0</v>
      </c>
      <c r="DC42" s="1081">
        <f>VLOOKUP($AX42&amp;"_"&amp;$CW$14,データシート1!$A:$BS,MATCH($CW$12&amp;"_"&amp;DC$20,データシート1!$A$1:$BS$1,0),0)</f>
        <v>0</v>
      </c>
      <c r="DD42" s="1080">
        <f t="shared" si="11"/>
        <v>107.99700000000001</v>
      </c>
      <c r="DE42" s="18"/>
      <c r="DF42" s="138">
        <f>VLOOKUP($AX42&amp;"_"&amp;$DF$14,データシート1!$A:$BS,MATCH($DF$12&amp;"_"&amp;DF$20,データシート1!$A$1:$BS$1,0),0)</f>
        <v>1</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9</v>
      </c>
      <c r="DJ42" s="74">
        <f>VLOOKUP($AX42&amp;"_"&amp;$DF$14,データシート1!$A:$BS,MATCH($DF$12&amp;"_"&amp;DJ$20,データシート1!$A$1:$BS$1,0),0)</f>
        <v>0</v>
      </c>
      <c r="DK42" s="74">
        <f>VLOOKUP($AX42&amp;"_"&amp;$DF$14,データシート1!$A:$BS,MATCH($DF$12&amp;"_"&amp;DK$20,データシート1!$A$1:$BS$1,0),0)</f>
        <v>0</v>
      </c>
      <c r="DL42" s="78">
        <f t="shared" si="12"/>
        <v>10</v>
      </c>
      <c r="DM42" s="18"/>
      <c r="DN42" s="139">
        <f t="shared" si="26"/>
        <v>0.16</v>
      </c>
      <c r="DO42" s="140">
        <f t="shared" si="27"/>
        <v>0</v>
      </c>
      <c r="DP42" s="140">
        <f t="shared" si="29"/>
        <v>0</v>
      </c>
      <c r="DQ42" s="140">
        <f t="shared" si="30"/>
        <v>0.84</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22203</v>
      </c>
      <c r="AY43" s="20" t="str">
        <f>IF(IFERROR(比較地域マスタ!$Z28,"")=0,"",IFERROR(比較地域マスタ!$Z28,""))</f>
        <v>沼津市</v>
      </c>
      <c r="AZ43" s="26"/>
      <c r="BB43" s="122" t="str">
        <f t="shared" si="0"/>
        <v>22203</v>
      </c>
      <c r="BC43" s="123" t="str">
        <f t="shared" si="0"/>
        <v>沼津市</v>
      </c>
      <c r="BD43" s="40">
        <f t="shared" si="14"/>
        <v>1162.5260472608581</v>
      </c>
      <c r="BE43" s="40">
        <f t="shared" si="15"/>
        <v>330.23798583394932</v>
      </c>
      <c r="BF43" s="40">
        <f>VLOOKUP($AX43&amp;"_"&amp;$BC$14,データシート1!$A:$BS,MATCH($BC$12&amp;"_"&amp;BF$20,データシート1!$A$1:$BS$1,0),0)</f>
        <v>293.76405250606189</v>
      </c>
      <c r="BG43" s="40">
        <f>VLOOKUP($AX43&amp;"_"&amp;$BC$14,データシート1!$A:$BS,MATCH($BC$12&amp;"_"&amp;BG$20,データシート1!$A$1:$BS$1,0),0)</f>
        <v>11.460879837773957</v>
      </c>
      <c r="BH43" s="40">
        <f>VLOOKUP($AX43&amp;"_"&amp;$BC$14,データシート1!$A:$BS,MATCH($BC$12&amp;"_"&amp;BH$20,データシート1!$A$1:$BS$1,0),0)</f>
        <v>25.013053490113474</v>
      </c>
      <c r="BI43" s="40">
        <f>VLOOKUP($AX43&amp;"_"&amp;$BC$14,データシート1!$A:$BS,MATCH($BC$12&amp;"_"&amp;BI$20,データシート1!$A$1:$BS$1,0),0)</f>
        <v>262.40917483750258</v>
      </c>
      <c r="BJ43" s="40">
        <f>VLOOKUP($AX43&amp;"_"&amp;$BC$14,データシート1!$A:$BS,MATCH($BC$12&amp;"_"&amp;BJ$20,データシート1!$A$1:$BS$1,0),0)</f>
        <v>250.54424700020598</v>
      </c>
      <c r="BK43" s="40">
        <f t="shared" si="1"/>
        <v>301.34940790840653</v>
      </c>
      <c r="BL43" s="40">
        <f t="shared" si="2"/>
        <v>289.05125878970216</v>
      </c>
      <c r="BM43" s="40">
        <f>VLOOKUP($AX43&amp;"_"&amp;$BC$14,データシート1!$A:$BS,MATCH($BC$12&amp;"_"&amp;BM$20,データシート1!$A$1:$BS$1,0),0)</f>
        <v>163.21457406188719</v>
      </c>
      <c r="BN43" s="40">
        <f>VLOOKUP($AX43&amp;"_"&amp;$BC$14,データシート1!$A:$BS,MATCH($BC$12&amp;"_"&amp;BN$20,データシート1!$A$1:$BS$1,0),0)</f>
        <v>125.836684727815</v>
      </c>
      <c r="BO43" s="40">
        <f>VLOOKUP($AX43&amp;"_"&amp;$BC$14,データシート1!$A:$BS,MATCH($BC$12&amp;"_"&amp;BO$20,データシート1!$A$1:$BS$1,0),0)</f>
        <v>11.402003202218797</v>
      </c>
      <c r="BP43" s="40">
        <f>VLOOKUP($AX43&amp;"_"&amp;$BC$14,データシート1!$A:$BS,MATCH($BC$12&amp;"_"&amp;BP$20,データシート1!$A$1:$BS$1,0),0)</f>
        <v>0.8961459164855663</v>
      </c>
      <c r="BQ43" s="40">
        <f>VLOOKUP($AX43&amp;"_"&amp;$BC$14,データシート1!$A:$BS,MATCH($BC$12&amp;"_"&amp;BQ$20,データシート1!$A$1:$BS$1,0),0)</f>
        <v>17.985231680793479</v>
      </c>
      <c r="BR43" s="41">
        <f t="shared" si="3"/>
        <v>1162.5260472608581</v>
      </c>
      <c r="BT43" s="134" t="str">
        <f t="shared" si="4"/>
        <v>沼津市</v>
      </c>
      <c r="BU43" s="38">
        <f t="shared" si="25"/>
        <v>1162.5260472608581</v>
      </c>
      <c r="BV43" s="69">
        <f t="shared" si="16"/>
        <v>0.28406932181180411</v>
      </c>
      <c r="BW43" s="69">
        <f t="shared" si="16"/>
        <v>0.2526945982829617</v>
      </c>
      <c r="BX43" s="69">
        <f t="shared" si="16"/>
        <v>9.8586004716006686E-3</v>
      </c>
      <c r="BY43" s="69">
        <f t="shared" si="16"/>
        <v>2.1516123057241762E-2</v>
      </c>
      <c r="BZ43" s="69">
        <f t="shared" si="16"/>
        <v>0.22572326482988542</v>
      </c>
      <c r="CA43" s="69">
        <f t="shared" si="32"/>
        <v>0.21551710397417581</v>
      </c>
      <c r="CB43" s="69">
        <f t="shared" si="32"/>
        <v>0.25921948898989877</v>
      </c>
      <c r="CC43" s="69">
        <f t="shared" si="32"/>
        <v>0.2486406730161137</v>
      </c>
      <c r="CD43" s="69">
        <f t="shared" si="32"/>
        <v>0.14039648784339334</v>
      </c>
      <c r="CE43" s="69">
        <f t="shared" si="32"/>
        <v>0.10824418517272037</v>
      </c>
      <c r="CF43" s="69">
        <f t="shared" si="32"/>
        <v>9.8079550381552118E-3</v>
      </c>
      <c r="CG43" s="69">
        <f t="shared" si="32"/>
        <v>7.7086093562984135E-4</v>
      </c>
      <c r="CH43" s="69">
        <f t="shared" si="32"/>
        <v>1.5470820394235682E-2</v>
      </c>
      <c r="CI43" s="135">
        <f t="shared" si="6"/>
        <v>1</v>
      </c>
      <c r="CJ43" s="26"/>
      <c r="CK43" s="136" t="str">
        <f t="shared" si="7"/>
        <v>沼津市</v>
      </c>
      <c r="CL43" s="137">
        <f t="shared" si="17"/>
        <v>330.23798583394932</v>
      </c>
      <c r="CM43" s="75">
        <f t="shared" si="18"/>
        <v>0.56520451312906372</v>
      </c>
      <c r="CN43" s="76">
        <f t="shared" si="19"/>
        <v>293.76405250606189</v>
      </c>
      <c r="CO43" s="75">
        <f t="shared" si="20"/>
        <v>0.63538066828700346</v>
      </c>
      <c r="CP43" s="76">
        <f t="shared" si="8"/>
        <v>11.460879837773957</v>
      </c>
      <c r="CQ43" s="75">
        <f t="shared" si="21"/>
        <v>0</v>
      </c>
      <c r="CR43" s="76">
        <f t="shared" si="9"/>
        <v>25.013053490113474</v>
      </c>
      <c r="CS43" s="75">
        <f t="shared" si="22"/>
        <v>0</v>
      </c>
      <c r="CT43" s="76">
        <f t="shared" si="10"/>
        <v>262.40917483750258</v>
      </c>
      <c r="CU43" s="77">
        <f t="shared" si="23"/>
        <v>0.15649224165058095</v>
      </c>
      <c r="CV43" s="18"/>
      <c r="CW43" s="1078">
        <f t="shared" si="24"/>
        <v>186.65199999999999</v>
      </c>
      <c r="CX43" s="1081">
        <f>VLOOKUP($AX43&amp;"_"&amp;$CW$14,データシート1!$A:$BS,MATCH($CW$12&amp;"_"&amp;CX$20,データシート1!$A$1:$BS$1,0),0)</f>
        <v>186.65199999999999</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41.064999999999998</v>
      </c>
      <c r="DB43" s="1081">
        <f>VLOOKUP($AX43&amp;"_"&amp;$CW$14,データシート1!$A:$BS,MATCH($CW$12&amp;"_"&amp;DB$20,データシート1!$A$1:$BS$1,0),0)</f>
        <v>0</v>
      </c>
      <c r="DC43" s="1081">
        <f>VLOOKUP($AX43&amp;"_"&amp;$CW$14,データシート1!$A:$BS,MATCH($CW$12&amp;"_"&amp;DC$20,データシート1!$A$1:$BS$1,0),0)</f>
        <v>0</v>
      </c>
      <c r="DD43" s="1080">
        <f t="shared" si="11"/>
        <v>227.71699999999998</v>
      </c>
      <c r="DE43" s="18"/>
      <c r="DF43" s="138">
        <f>VLOOKUP($AX43&amp;"_"&amp;$DF$14,データシート1!$A:$BS,MATCH($DF$12&amp;"_"&amp;DF$20,データシート1!$A$1:$BS$1,0),0)</f>
        <v>20</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5</v>
      </c>
      <c r="DJ43" s="74">
        <f>VLOOKUP($AX43&amp;"_"&amp;$DF$14,データシート1!$A:$BS,MATCH($DF$12&amp;"_"&amp;DJ$20,データシート1!$A$1:$BS$1,0),0)</f>
        <v>0</v>
      </c>
      <c r="DK43" s="74">
        <f>VLOOKUP($AX43&amp;"_"&amp;$DF$14,データシート1!$A:$BS,MATCH($DF$12&amp;"_"&amp;DK$20,データシート1!$A$1:$BS$1,0),0)</f>
        <v>0</v>
      </c>
      <c r="DL43" s="78">
        <f t="shared" si="12"/>
        <v>25</v>
      </c>
      <c r="DM43" s="18"/>
      <c r="DN43" s="139">
        <f t="shared" si="26"/>
        <v>0.82</v>
      </c>
      <c r="DO43" s="140">
        <f t="shared" si="27"/>
        <v>0</v>
      </c>
      <c r="DP43" s="140">
        <f t="shared" si="29"/>
        <v>0</v>
      </c>
      <c r="DQ43" s="140">
        <f t="shared" si="30"/>
        <v>0.18</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27202</v>
      </c>
      <c r="AY44" s="20" t="str">
        <f>IF(IFERROR(比較地域マスタ!$Z29,"")=0,"",IFERROR(比較地域マスタ!$Z29,""))</f>
        <v>岸和田市</v>
      </c>
      <c r="BB44" s="122" t="str">
        <f t="shared" si="0"/>
        <v>27202</v>
      </c>
      <c r="BC44" s="123" t="str">
        <f t="shared" si="0"/>
        <v>岸和田市</v>
      </c>
      <c r="BD44" s="40">
        <f t="shared" si="14"/>
        <v>798.69523333754296</v>
      </c>
      <c r="BE44" s="40">
        <f t="shared" si="15"/>
        <v>152.12592925880787</v>
      </c>
      <c r="BF44" s="40">
        <f>VLOOKUP($AX44&amp;"_"&amp;$BC$14,データシート1!$A:$BS,MATCH($BC$12&amp;"_"&amp;BF$20,データシート1!$A$1:$BS$1,0),0)</f>
        <v>130.30465879105861</v>
      </c>
      <c r="BG44" s="40">
        <f>VLOOKUP($AX44&amp;"_"&amp;$BC$14,データシート1!$A:$BS,MATCH($BC$12&amp;"_"&amp;BG$20,データシート1!$A$1:$BS$1,0),0)</f>
        <v>6.4111847205115238</v>
      </c>
      <c r="BH44" s="40">
        <f>VLOOKUP($AX44&amp;"_"&amp;$BC$14,データシート1!$A:$BS,MATCH($BC$12&amp;"_"&amp;BH$20,データシート1!$A$1:$BS$1,0),0)</f>
        <v>15.410085747237725</v>
      </c>
      <c r="BI44" s="40">
        <f>VLOOKUP($AX44&amp;"_"&amp;$BC$14,データシート1!$A:$BS,MATCH($BC$12&amp;"_"&amp;BI$20,データシート1!$A$1:$BS$1,0),0)</f>
        <v>159.86340453400152</v>
      </c>
      <c r="BJ44" s="40">
        <f>VLOOKUP($AX44&amp;"_"&amp;$BC$14,データシート1!$A:$BS,MATCH($BC$12&amp;"_"&amp;BJ$20,データシート1!$A$1:$BS$1,0),0)</f>
        <v>208.58213950575404</v>
      </c>
      <c r="BK44" s="40">
        <f t="shared" si="1"/>
        <v>239.53026088891497</v>
      </c>
      <c r="BL44" s="40">
        <f t="shared" si="2"/>
        <v>225.30498987406665</v>
      </c>
      <c r="BM44" s="40">
        <f>VLOOKUP($AX44&amp;"_"&amp;$BC$14,データシート1!$A:$BS,MATCH($BC$12&amp;"_"&amp;BM$20,データシート1!$A$1:$BS$1,0),0)</f>
        <v>123.01863470907109</v>
      </c>
      <c r="BN44" s="40">
        <f>VLOOKUP($AX44&amp;"_"&amp;$BC$14,データシート1!$A:$BS,MATCH($BC$12&amp;"_"&amp;BN$20,データシート1!$A$1:$BS$1,0),0)</f>
        <v>102.28635516499556</v>
      </c>
      <c r="BO44" s="40">
        <f>VLOOKUP($AX44&amp;"_"&amp;$BC$14,データシート1!$A:$BS,MATCH($BC$12&amp;"_"&amp;BO$20,データシート1!$A$1:$BS$1,0),0)</f>
        <v>11.364325735916443</v>
      </c>
      <c r="BP44" s="40">
        <f>VLOOKUP($AX44&amp;"_"&amp;$BC$14,データシート1!$A:$BS,MATCH($BC$12&amp;"_"&amp;BP$20,データシート1!$A$1:$BS$1,0),0)</f>
        <v>2.8609452789318675</v>
      </c>
      <c r="BQ44" s="40">
        <f>VLOOKUP($AX44&amp;"_"&amp;$BC$14,データシート1!$A:$BS,MATCH($BC$12&amp;"_"&amp;BQ$20,データシート1!$A$1:$BS$1,0),0)</f>
        <v>38.593499150064503</v>
      </c>
      <c r="BR44" s="41">
        <f t="shared" si="3"/>
        <v>798.69523333754296</v>
      </c>
      <c r="BT44" s="134" t="str">
        <f t="shared" si="4"/>
        <v>岸和田市</v>
      </c>
      <c r="BU44" s="38">
        <f t="shared" si="25"/>
        <v>798.69523333754296</v>
      </c>
      <c r="BV44" s="69">
        <f t="shared" si="16"/>
        <v>0.19046805703736649</v>
      </c>
      <c r="BW44" s="69">
        <f t="shared" si="16"/>
        <v>0.16314690929924397</v>
      </c>
      <c r="BX44" s="69">
        <f t="shared" si="16"/>
        <v>8.027072721744969E-3</v>
      </c>
      <c r="BY44" s="69">
        <f t="shared" si="16"/>
        <v>1.9294075016377549E-2</v>
      </c>
      <c r="BZ44" s="69">
        <f t="shared" si="16"/>
        <v>0.20015570127540797</v>
      </c>
      <c r="CA44" s="69">
        <f t="shared" si="32"/>
        <v>0.2611536050292208</v>
      </c>
      <c r="CB44" s="69">
        <f t="shared" si="32"/>
        <v>0.29990195370013578</v>
      </c>
      <c r="CC44" s="69">
        <f t="shared" si="32"/>
        <v>0.28209131652454561</v>
      </c>
      <c r="CD44" s="69">
        <f t="shared" si="32"/>
        <v>0.15402450092885581</v>
      </c>
      <c r="CE44" s="69">
        <f t="shared" si="32"/>
        <v>0.1280668155956898</v>
      </c>
      <c r="CF44" s="69">
        <f t="shared" si="32"/>
        <v>1.4228613445491386E-2</v>
      </c>
      <c r="CG44" s="69">
        <f t="shared" si="32"/>
        <v>3.582023730098788E-3</v>
      </c>
      <c r="CH44" s="69">
        <f t="shared" si="32"/>
        <v>4.8320682957868857E-2</v>
      </c>
      <c r="CI44" s="135">
        <f t="shared" si="6"/>
        <v>1</v>
      </c>
      <c r="CK44" s="136" t="str">
        <f t="shared" si="7"/>
        <v>岸和田市</v>
      </c>
      <c r="CL44" s="137">
        <f t="shared" si="17"/>
        <v>152.12592925880787</v>
      </c>
      <c r="CM44" s="75">
        <f t="shared" si="18"/>
        <v>1</v>
      </c>
      <c r="CN44" s="76">
        <f t="shared" si="19"/>
        <v>130.30465879105861</v>
      </c>
      <c r="CO44" s="75">
        <f t="shared" si="20"/>
        <v>1</v>
      </c>
      <c r="CP44" s="76">
        <f t="shared" si="8"/>
        <v>6.4111847205115238</v>
      </c>
      <c r="CQ44" s="75">
        <f t="shared" si="21"/>
        <v>0</v>
      </c>
      <c r="CR44" s="76">
        <f t="shared" si="9"/>
        <v>15.410085747237725</v>
      </c>
      <c r="CS44" s="75">
        <f t="shared" si="22"/>
        <v>0</v>
      </c>
      <c r="CT44" s="76">
        <f t="shared" si="10"/>
        <v>159.86340453400152</v>
      </c>
      <c r="CU44" s="77">
        <f t="shared" si="23"/>
        <v>0.43492130173677118</v>
      </c>
      <c r="CV44" s="18"/>
      <c r="CW44" s="1078">
        <f t="shared" si="24"/>
        <v>162.72900000000001</v>
      </c>
      <c r="CX44" s="1081">
        <f>VLOOKUP($AX44&amp;"_"&amp;$CW$14,データシート1!$A:$BS,MATCH($CW$12&amp;"_"&amp;CX$20,データシート1!$A$1:$BS$1,0),0)</f>
        <v>162.72900000000001</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69.527999999999992</v>
      </c>
      <c r="DB44" s="1081">
        <f>VLOOKUP($AX44&amp;"_"&amp;$CW$14,データシート1!$A:$BS,MATCH($CW$12&amp;"_"&amp;DB$20,データシート1!$A$1:$BS$1,0),0)</f>
        <v>0</v>
      </c>
      <c r="DC44" s="1081">
        <f>VLOOKUP($AX44&amp;"_"&amp;$CW$14,データシート1!$A:$BS,MATCH($CW$12&amp;"_"&amp;DC$20,データシート1!$A$1:$BS$1,0),0)</f>
        <v>0</v>
      </c>
      <c r="DD44" s="1080">
        <f t="shared" si="11"/>
        <v>232.25700000000001</v>
      </c>
      <c r="DE44" s="18"/>
      <c r="DF44" s="138">
        <f>VLOOKUP($AX44&amp;"_"&amp;$DF$14,データシート1!$A:$BS,MATCH($DF$12&amp;"_"&amp;DF$20,データシート1!$A$1:$BS$1,0),0)</f>
        <v>10</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3</v>
      </c>
      <c r="DJ44" s="74">
        <f>VLOOKUP($AX44&amp;"_"&amp;$DF$14,データシート1!$A:$BS,MATCH($DF$12&amp;"_"&amp;DJ$20,データシート1!$A$1:$BS$1,0),0)</f>
        <v>0</v>
      </c>
      <c r="DK44" s="74">
        <f>VLOOKUP($AX44&amp;"_"&amp;$DF$14,データシート1!$A:$BS,MATCH($DF$12&amp;"_"&amp;DK$20,データシート1!$A$1:$BS$1,0),0)</f>
        <v>0</v>
      </c>
      <c r="DL44" s="78">
        <f t="shared" si="12"/>
        <v>13</v>
      </c>
      <c r="DM44" s="18"/>
      <c r="DN44" s="139">
        <f t="shared" si="26"/>
        <v>0.7</v>
      </c>
      <c r="DO44" s="140">
        <f t="shared" si="27"/>
        <v>0</v>
      </c>
      <c r="DP44" s="140">
        <f t="shared" si="29"/>
        <v>0</v>
      </c>
      <c r="DQ44" s="140">
        <f t="shared" si="30"/>
        <v>0.3</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23212</v>
      </c>
      <c r="AY45" s="20" t="str">
        <f>IF(IFERROR(比較地域マスタ!$Z30,"")=0,"",IFERROR(比較地域マスタ!$Z30,""))</f>
        <v>安城市</v>
      </c>
      <c r="BB45" s="122" t="str">
        <f t="shared" si="0"/>
        <v>23212</v>
      </c>
      <c r="BC45" s="123" t="str">
        <f t="shared" si="0"/>
        <v>安城市</v>
      </c>
      <c r="BD45" s="40">
        <f t="shared" si="14"/>
        <v>2016.6409964837565</v>
      </c>
      <c r="BE45" s="40">
        <f t="shared" si="15"/>
        <v>1311.9743142419568</v>
      </c>
      <c r="BF45" s="40">
        <f>VLOOKUP($AX45&amp;"_"&amp;$BC$14,データシート1!$A:$BS,MATCH($BC$12&amp;"_"&amp;BF$20,データシート1!$A$1:$BS$1,0),0)</f>
        <v>1296.5938341835381</v>
      </c>
      <c r="BG45" s="40">
        <f>VLOOKUP($AX45&amp;"_"&amp;$BC$14,データシート1!$A:$BS,MATCH($BC$12&amp;"_"&amp;BG$20,データシート1!$A$1:$BS$1,0),0)</f>
        <v>6.4168697345404802</v>
      </c>
      <c r="BH45" s="40">
        <f>VLOOKUP($AX45&amp;"_"&amp;$BC$14,データシート1!$A:$BS,MATCH($BC$12&amp;"_"&amp;BH$20,データシート1!$A$1:$BS$1,0),0)</f>
        <v>8.9636103238782336</v>
      </c>
      <c r="BI45" s="40">
        <f>VLOOKUP($AX45&amp;"_"&amp;$BC$14,データシート1!$A:$BS,MATCH($BC$12&amp;"_"&amp;BI$20,データシート1!$A$1:$BS$1,0),0)</f>
        <v>195.96347193143265</v>
      </c>
      <c r="BJ45" s="40">
        <f>VLOOKUP($AX45&amp;"_"&amp;$BC$14,データシート1!$A:$BS,MATCH($BC$12&amp;"_"&amp;BJ$20,データシート1!$A$1:$BS$1,0),0)</f>
        <v>199.40837140342708</v>
      </c>
      <c r="BK45" s="40">
        <f t="shared" si="1"/>
        <v>277.82025941057981</v>
      </c>
      <c r="BL45" s="40">
        <f t="shared" si="2"/>
        <v>266.60882517720171</v>
      </c>
      <c r="BM45" s="40">
        <f>VLOOKUP($AX45&amp;"_"&amp;$BC$14,データシート1!$A:$BS,MATCH($BC$12&amp;"_"&amp;BM$20,データシート1!$A$1:$BS$1,0),0)</f>
        <v>167.2435442041689</v>
      </c>
      <c r="BN45" s="40">
        <f>VLOOKUP($AX45&amp;"_"&amp;$BC$14,データシート1!$A:$BS,MATCH($BC$12&amp;"_"&amp;BN$20,データシート1!$A$1:$BS$1,0),0)</f>
        <v>99.36528097303281</v>
      </c>
      <c r="BO45" s="40">
        <f>VLOOKUP($AX45&amp;"_"&amp;$BC$14,データシート1!$A:$BS,MATCH($BC$12&amp;"_"&amp;BO$20,データシート1!$A$1:$BS$1,0),0)</f>
        <v>11.211434233378094</v>
      </c>
      <c r="BP45" s="40">
        <f>VLOOKUP($AX45&amp;"_"&amp;$BC$14,データシート1!$A:$BS,MATCH($BC$12&amp;"_"&amp;BP$20,データシート1!$A$1:$BS$1,0),0)</f>
        <v>0</v>
      </c>
      <c r="BQ45" s="40">
        <f>VLOOKUP($AX45&amp;"_"&amp;$BC$14,データシート1!$A:$BS,MATCH($BC$12&amp;"_"&amp;BQ$20,データシート1!$A$1:$BS$1,0),0)</f>
        <v>31.474579496360001</v>
      </c>
      <c r="BR45" s="41">
        <f t="shared" si="3"/>
        <v>2016.6409964837565</v>
      </c>
      <c r="BT45" s="134" t="str">
        <f t="shared" si="4"/>
        <v>安城市</v>
      </c>
      <c r="BU45" s="38">
        <f t="shared" si="25"/>
        <v>2016.6409964837565</v>
      </c>
      <c r="BV45" s="69">
        <f t="shared" si="16"/>
        <v>0.65057405682495473</v>
      </c>
      <c r="BW45" s="69">
        <f t="shared" si="16"/>
        <v>0.64294727541704111</v>
      </c>
      <c r="BX45" s="69">
        <f t="shared" si="16"/>
        <v>3.1819593798445159E-3</v>
      </c>
      <c r="BY45" s="69">
        <f t="shared" si="16"/>
        <v>4.4448220280691062E-3</v>
      </c>
      <c r="BZ45" s="69">
        <f t="shared" si="16"/>
        <v>9.717320647210749E-2</v>
      </c>
      <c r="CA45" s="69">
        <f t="shared" si="32"/>
        <v>9.8881442830488081E-2</v>
      </c>
      <c r="CB45" s="69">
        <f t="shared" si="32"/>
        <v>0.13776386570291446</v>
      </c>
      <c r="CC45" s="69">
        <f t="shared" si="32"/>
        <v>0.13220440606040668</v>
      </c>
      <c r="CD45" s="69">
        <f t="shared" si="32"/>
        <v>8.293173871590287E-2</v>
      </c>
      <c r="CE45" s="69">
        <f t="shared" si="32"/>
        <v>4.9272667344503814E-2</v>
      </c>
      <c r="CF45" s="69">
        <f t="shared" si="32"/>
        <v>5.5594596425077684E-3</v>
      </c>
      <c r="CG45" s="69">
        <f t="shared" si="32"/>
        <v>0</v>
      </c>
      <c r="CH45" s="69">
        <f t="shared" si="32"/>
        <v>1.5607428169535142E-2</v>
      </c>
      <c r="CI45" s="135">
        <f t="shared" si="6"/>
        <v>1</v>
      </c>
      <c r="CK45" s="136" t="str">
        <f t="shared" si="7"/>
        <v>安城市</v>
      </c>
      <c r="CL45" s="137">
        <f t="shared" si="17"/>
        <v>1311.9743142419568</v>
      </c>
      <c r="CM45" s="75">
        <f t="shared" si="18"/>
        <v>0.28762986889574577</v>
      </c>
      <c r="CN45" s="76">
        <f t="shared" si="19"/>
        <v>1296.5938341835381</v>
      </c>
      <c r="CO45" s="75">
        <f t="shared" si="20"/>
        <v>0.29104179740113029</v>
      </c>
      <c r="CP45" s="76">
        <f t="shared" si="8"/>
        <v>6.4168697345404802</v>
      </c>
      <c r="CQ45" s="75">
        <f t="shared" si="21"/>
        <v>0</v>
      </c>
      <c r="CR45" s="76">
        <f t="shared" si="9"/>
        <v>8.9636103238782336</v>
      </c>
      <c r="CS45" s="75">
        <f t="shared" si="22"/>
        <v>0</v>
      </c>
      <c r="CT45" s="76">
        <f t="shared" si="10"/>
        <v>195.96347193143265</v>
      </c>
      <c r="CU45" s="77">
        <f t="shared" si="23"/>
        <v>9.8921496996046201E-2</v>
      </c>
      <c r="CV45" s="18"/>
      <c r="CW45" s="1078">
        <f t="shared" si="24"/>
        <v>377.363</v>
      </c>
      <c r="CX45" s="1081">
        <f>VLOOKUP($AX45&amp;"_"&amp;$CW$14,データシート1!$A:$BS,MATCH($CW$12&amp;"_"&amp;CX$20,データシート1!$A$1:$BS$1,0),0)</f>
        <v>377.363</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19.384999999999998</v>
      </c>
      <c r="DB45" s="1081">
        <f>VLOOKUP($AX45&amp;"_"&amp;$CW$14,データシート1!$A:$BS,MATCH($CW$12&amp;"_"&amp;DB$20,データシート1!$A$1:$BS$1,0),0)</f>
        <v>0</v>
      </c>
      <c r="DC45" s="1081">
        <f>VLOOKUP($AX45&amp;"_"&amp;$CW$14,データシート1!$A:$BS,MATCH($CW$12&amp;"_"&amp;DC$20,データシート1!$A$1:$BS$1,0),0)</f>
        <v>0</v>
      </c>
      <c r="DD45" s="1080">
        <f t="shared" si="11"/>
        <v>396.74799999999999</v>
      </c>
      <c r="DE45" s="18"/>
      <c r="DF45" s="138">
        <f>VLOOKUP($AX45&amp;"_"&amp;$DF$14,データシート1!$A:$BS,MATCH($DF$12&amp;"_"&amp;DF$20,データシート1!$A$1:$BS$1,0),0)</f>
        <v>28</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4</v>
      </c>
      <c r="DJ45" s="74">
        <f>VLOOKUP($AX45&amp;"_"&amp;$DF$14,データシート1!$A:$BS,MATCH($DF$12&amp;"_"&amp;DJ$20,データシート1!$A$1:$BS$1,0),0)</f>
        <v>0</v>
      </c>
      <c r="DK45" s="74">
        <f>VLOOKUP($AX45&amp;"_"&amp;$DF$14,データシート1!$A:$BS,MATCH($DF$12&amp;"_"&amp;DK$20,データシート1!$A$1:$BS$1,0),0)</f>
        <v>0</v>
      </c>
      <c r="DL45" s="78">
        <f t="shared" si="12"/>
        <v>32</v>
      </c>
      <c r="DM45" s="18"/>
      <c r="DN45" s="139">
        <f t="shared" si="26"/>
        <v>0.95</v>
      </c>
      <c r="DO45" s="140">
        <f t="shared" si="27"/>
        <v>0</v>
      </c>
      <c r="DP45" s="140">
        <f t="shared" si="29"/>
        <v>0</v>
      </c>
      <c r="DQ45" s="140">
        <f t="shared" si="30"/>
        <v>0.05</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35203</v>
      </c>
      <c r="AY46" s="20" t="str">
        <f>IF(IFERROR(比較地域マスタ!$Z31,"")=0,"",IFERROR(比較地域マスタ!$Z31,""))</f>
        <v>山口市</v>
      </c>
      <c r="BB46" s="122" t="str">
        <f t="shared" si="0"/>
        <v>35203</v>
      </c>
      <c r="BC46" s="123" t="str">
        <f t="shared" si="0"/>
        <v>山口市</v>
      </c>
      <c r="BD46" s="40">
        <f t="shared" si="14"/>
        <v>1718.2074548051207</v>
      </c>
      <c r="BE46" s="40">
        <f t="shared" si="15"/>
        <v>747.35863210718844</v>
      </c>
      <c r="BF46" s="40">
        <f>VLOOKUP($AX46&amp;"_"&amp;$BC$14,データシート1!$A:$BS,MATCH($BC$12&amp;"_"&amp;BF$20,データシート1!$A$1:$BS$1,0),0)</f>
        <v>675.90614052100398</v>
      </c>
      <c r="BG46" s="40">
        <f>VLOOKUP($AX46&amp;"_"&amp;$BC$14,データシート1!$A:$BS,MATCH($BC$12&amp;"_"&amp;BG$20,データシート1!$A$1:$BS$1,0),0)</f>
        <v>18.698963217481701</v>
      </c>
      <c r="BH46" s="40">
        <f>VLOOKUP($AX46&amp;"_"&amp;$BC$14,データシート1!$A:$BS,MATCH($BC$12&amp;"_"&amp;BH$20,データシート1!$A$1:$BS$1,0),0)</f>
        <v>52.753528368702732</v>
      </c>
      <c r="BI46" s="40">
        <f>VLOOKUP($AX46&amp;"_"&amp;$BC$14,データシート1!$A:$BS,MATCH($BC$12&amp;"_"&amp;BI$20,データシート1!$A$1:$BS$1,0),0)</f>
        <v>323.71939066452586</v>
      </c>
      <c r="BJ46" s="40">
        <f>VLOOKUP($AX46&amp;"_"&amp;$BC$14,データシート1!$A:$BS,MATCH($BC$12&amp;"_"&amp;BJ$20,データシート1!$A$1:$BS$1,0),0)</f>
        <v>291.11723326183738</v>
      </c>
      <c r="BK46" s="40">
        <f t="shared" si="1"/>
        <v>325.64500303156899</v>
      </c>
      <c r="BL46" s="40">
        <f t="shared" si="2"/>
        <v>314.40290794924374</v>
      </c>
      <c r="BM46" s="40">
        <f>VLOOKUP($AX46&amp;"_"&amp;$BC$14,データシート1!$A:$BS,MATCH($BC$12&amp;"_"&amp;BM$20,データシート1!$A$1:$BS$1,0),0)</f>
        <v>176.81987024919621</v>
      </c>
      <c r="BN46" s="40">
        <f>VLOOKUP($AX46&amp;"_"&amp;$BC$14,データシート1!$A:$BS,MATCH($BC$12&amp;"_"&amp;BN$20,データシート1!$A$1:$BS$1,0),0)</f>
        <v>137.58303770004753</v>
      </c>
      <c r="BO46" s="40">
        <f>VLOOKUP($AX46&amp;"_"&amp;$BC$14,データシート1!$A:$BS,MATCH($BC$12&amp;"_"&amp;BO$20,データシート1!$A$1:$BS$1,0),0)</f>
        <v>11.242095082325235</v>
      </c>
      <c r="BP46" s="40">
        <f>VLOOKUP($AX46&amp;"_"&amp;$BC$14,データシート1!$A:$BS,MATCH($BC$12&amp;"_"&amp;BP$20,データシート1!$A$1:$BS$1,0),0)</f>
        <v>0</v>
      </c>
      <c r="BQ46" s="40">
        <f>VLOOKUP($AX46&amp;"_"&amp;$BC$14,データシート1!$A:$BS,MATCH($BC$12&amp;"_"&amp;BQ$20,データシート1!$A$1:$BS$1,0),0)</f>
        <v>30.36719574</v>
      </c>
      <c r="BR46" s="41">
        <f t="shared" si="3"/>
        <v>1718.2074548051207</v>
      </c>
      <c r="BT46" s="134" t="str">
        <f t="shared" si="4"/>
        <v>山口市</v>
      </c>
      <c r="BU46" s="38">
        <f t="shared" si="25"/>
        <v>1718.2074548051207</v>
      </c>
      <c r="BV46" s="69">
        <f t="shared" si="16"/>
        <v>0.43496414243642884</v>
      </c>
      <c r="BW46" s="69">
        <f t="shared" si="16"/>
        <v>0.39337865671038269</v>
      </c>
      <c r="BX46" s="69">
        <f t="shared" si="16"/>
        <v>1.0882832084791844E-2</v>
      </c>
      <c r="BY46" s="69">
        <f t="shared" si="16"/>
        <v>3.0702653641254306E-2</v>
      </c>
      <c r="BZ46" s="69">
        <f t="shared" si="16"/>
        <v>0.18840529981360263</v>
      </c>
      <c r="CA46" s="69">
        <f t="shared" si="32"/>
        <v>0.16943078232357917</v>
      </c>
      <c r="CB46" s="69">
        <f t="shared" si="32"/>
        <v>0.18952600986619725</v>
      </c>
      <c r="CC46" s="69">
        <f t="shared" si="32"/>
        <v>0.18298308918983439</v>
      </c>
      <c r="CD46" s="69">
        <f t="shared" si="32"/>
        <v>0.10290950010413681</v>
      </c>
      <c r="CE46" s="69">
        <f t="shared" si="32"/>
        <v>8.0073589085697575E-2</v>
      </c>
      <c r="CF46" s="69">
        <f t="shared" si="32"/>
        <v>6.542920676362864E-3</v>
      </c>
      <c r="CG46" s="69">
        <f t="shared" si="32"/>
        <v>0</v>
      </c>
      <c r="CH46" s="69">
        <f t="shared" si="32"/>
        <v>1.767376556019206E-2</v>
      </c>
      <c r="CI46" s="135">
        <f t="shared" si="6"/>
        <v>1</v>
      </c>
      <c r="CK46" s="136" t="str">
        <f t="shared" si="7"/>
        <v>山口市</v>
      </c>
      <c r="CL46" s="137">
        <f t="shared" si="17"/>
        <v>747.35863210718844</v>
      </c>
      <c r="CM46" s="75">
        <f t="shared" si="18"/>
        <v>9.8698264569480068E-2</v>
      </c>
      <c r="CN46" s="76">
        <f t="shared" si="19"/>
        <v>675.90614052100398</v>
      </c>
      <c r="CO46" s="75">
        <f t="shared" si="20"/>
        <v>0.10913201638195177</v>
      </c>
      <c r="CP46" s="76">
        <f t="shared" si="8"/>
        <v>18.698963217481701</v>
      </c>
      <c r="CQ46" s="75">
        <f t="shared" si="21"/>
        <v>0</v>
      </c>
      <c r="CR46" s="76">
        <f t="shared" si="9"/>
        <v>52.753528368702732</v>
      </c>
      <c r="CS46" s="75">
        <f t="shared" si="22"/>
        <v>0</v>
      </c>
      <c r="CT46" s="76">
        <f t="shared" si="10"/>
        <v>323.71939066452586</v>
      </c>
      <c r="CU46" s="77">
        <f t="shared" si="23"/>
        <v>5.6956736394909106E-2</v>
      </c>
      <c r="CV46" s="18"/>
      <c r="CW46" s="1078">
        <f t="shared" si="24"/>
        <v>73.763000000000005</v>
      </c>
      <c r="CX46" s="1081">
        <f>VLOOKUP($AX46&amp;"_"&amp;$CW$14,データシート1!$A:$BS,MATCH($CW$12&amp;"_"&amp;CX$20,データシート1!$A$1:$BS$1,0),0)</f>
        <v>73.763000000000005</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18.437999999999999</v>
      </c>
      <c r="DB46" s="1081">
        <f>VLOOKUP($AX46&amp;"_"&amp;$CW$14,データシート1!$A:$BS,MATCH($CW$12&amp;"_"&amp;DB$20,データシート1!$A$1:$BS$1,0),0)</f>
        <v>0</v>
      </c>
      <c r="DC46" s="1081">
        <f>VLOOKUP($AX46&amp;"_"&amp;$CW$14,データシート1!$A:$BS,MATCH($CW$12&amp;"_"&amp;DC$20,データシート1!$A$1:$BS$1,0),0)</f>
        <v>0</v>
      </c>
      <c r="DD46" s="1080">
        <f t="shared" si="11"/>
        <v>92.201000000000008</v>
      </c>
      <c r="DE46" s="18"/>
      <c r="DF46" s="138">
        <f>VLOOKUP($AX46&amp;"_"&amp;$DF$14,データシート1!$A:$BS,MATCH($DF$12&amp;"_"&amp;DF$20,データシート1!$A$1:$BS$1,0),0)</f>
        <v>7</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5</v>
      </c>
      <c r="DJ46" s="74">
        <f>VLOOKUP($AX46&amp;"_"&amp;$DF$14,データシート1!$A:$BS,MATCH($DF$12&amp;"_"&amp;DJ$20,データシート1!$A$1:$BS$1,0),0)</f>
        <v>0</v>
      </c>
      <c r="DK46" s="74">
        <f>VLOOKUP($AX46&amp;"_"&amp;$DF$14,データシート1!$A:$BS,MATCH($DF$12&amp;"_"&amp;DK$20,データシート1!$A$1:$BS$1,0),0)</f>
        <v>0</v>
      </c>
      <c r="DL46" s="78">
        <f t="shared" si="12"/>
        <v>12</v>
      </c>
      <c r="DM46" s="18"/>
      <c r="DN46" s="139">
        <f t="shared" si="26"/>
        <v>0.8</v>
      </c>
      <c r="DO46" s="140">
        <f t="shared" si="27"/>
        <v>0</v>
      </c>
      <c r="DP46" s="140">
        <f t="shared" si="29"/>
        <v>0</v>
      </c>
      <c r="DQ46" s="140">
        <f t="shared" si="30"/>
        <v>0.2</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14206</v>
      </c>
      <c r="AY47" s="20" t="str">
        <f>IF(IFERROR(比較地域マスタ!$Z32,"")=0,"",IFERROR(比較地域マスタ!$Z32,""))</f>
        <v>小田原市</v>
      </c>
      <c r="BB47" s="122" t="str">
        <f t="shared" si="0"/>
        <v>14206</v>
      </c>
      <c r="BC47" s="123" t="str">
        <f t="shared" si="0"/>
        <v>小田原市</v>
      </c>
      <c r="BD47" s="40">
        <f t="shared" si="14"/>
        <v>1552.3693003426506</v>
      </c>
      <c r="BE47" s="40">
        <f t="shared" si="15"/>
        <v>813.9512144691879</v>
      </c>
      <c r="BF47" s="40">
        <f>VLOOKUP($AX47&amp;"_"&amp;$BC$14,データシート1!$A:$BS,MATCH($BC$12&amp;"_"&amp;BF$20,データシート1!$A$1:$BS$1,0),0)</f>
        <v>794.70437051259967</v>
      </c>
      <c r="BG47" s="40">
        <f>VLOOKUP($AX47&amp;"_"&amp;$BC$14,データシート1!$A:$BS,MATCH($BC$12&amp;"_"&amp;BG$20,データシート1!$A$1:$BS$1,0),0)</f>
        <v>7.5322464563718681</v>
      </c>
      <c r="BH47" s="40">
        <f>VLOOKUP($AX47&amp;"_"&amp;$BC$14,データシート1!$A:$BS,MATCH($BC$12&amp;"_"&amp;BH$20,データシート1!$A$1:$BS$1,0),0)</f>
        <v>11.714597500216273</v>
      </c>
      <c r="BI47" s="40">
        <f>VLOOKUP($AX47&amp;"_"&amp;$BC$14,データシート1!$A:$BS,MATCH($BC$12&amp;"_"&amp;BI$20,データシート1!$A$1:$BS$1,0),0)</f>
        <v>263.91423930907217</v>
      </c>
      <c r="BJ47" s="40">
        <f>VLOOKUP($AX47&amp;"_"&amp;$BC$14,データシート1!$A:$BS,MATCH($BC$12&amp;"_"&amp;BJ$20,データシート1!$A$1:$BS$1,0),0)</f>
        <v>229.06335675002489</v>
      </c>
      <c r="BK47" s="40">
        <f t="shared" si="1"/>
        <v>231.43632459334566</v>
      </c>
      <c r="BL47" s="40">
        <f t="shared" si="2"/>
        <v>220.26722591678305</v>
      </c>
      <c r="BM47" s="40">
        <f>VLOOKUP($AX47&amp;"_"&amp;$BC$14,データシート1!$A:$BS,MATCH($BC$12&amp;"_"&amp;BM$20,データシート1!$A$1:$BS$1,0),0)</f>
        <v>129.99761147168275</v>
      </c>
      <c r="BN47" s="40">
        <f>VLOOKUP($AX47&amp;"_"&amp;$BC$14,データシート1!$A:$BS,MATCH($BC$12&amp;"_"&amp;BN$20,データシート1!$A$1:$BS$1,0),0)</f>
        <v>90.269614445100288</v>
      </c>
      <c r="BO47" s="40">
        <f>VLOOKUP($AX47&amp;"_"&amp;$BC$14,データシート1!$A:$BS,MATCH($BC$12&amp;"_"&amp;BO$20,データシート1!$A$1:$BS$1,0),0)</f>
        <v>11.169098676562616</v>
      </c>
      <c r="BP47" s="40">
        <f>VLOOKUP($AX47&amp;"_"&amp;$BC$14,データシート1!$A:$BS,MATCH($BC$12&amp;"_"&amp;BP$20,データシート1!$A$1:$BS$1,0),0)</f>
        <v>0</v>
      </c>
      <c r="BQ47" s="40">
        <f>VLOOKUP($AX47&amp;"_"&amp;$BC$14,データシート1!$A:$BS,MATCH($BC$12&amp;"_"&amp;BQ$20,データシート1!$A$1:$BS$1,0),0)</f>
        <v>14.004165221019999</v>
      </c>
      <c r="BR47" s="41">
        <f t="shared" si="3"/>
        <v>1552.3693003426506</v>
      </c>
      <c r="BT47" s="134" t="str">
        <f t="shared" si="4"/>
        <v>小田原市</v>
      </c>
      <c r="BU47" s="38">
        <f t="shared" si="25"/>
        <v>1552.3693003426506</v>
      </c>
      <c r="BV47" s="69">
        <f t="shared" si="16"/>
        <v>0.52432833752221619</v>
      </c>
      <c r="BW47" s="69">
        <f t="shared" si="16"/>
        <v>0.51192997074677171</v>
      </c>
      <c r="BX47" s="69">
        <f t="shared" si="16"/>
        <v>4.8520970201544784E-3</v>
      </c>
      <c r="BY47" s="69">
        <f t="shared" si="16"/>
        <v>7.5462697552898909E-3</v>
      </c>
      <c r="BZ47" s="69">
        <f t="shared" si="16"/>
        <v>0.17000738113721975</v>
      </c>
      <c r="CA47" s="69">
        <f t="shared" si="32"/>
        <v>0.14755725760581861</v>
      </c>
      <c r="CB47" s="69">
        <f t="shared" si="32"/>
        <v>0.14908586799691367</v>
      </c>
      <c r="CC47" s="69">
        <f t="shared" si="32"/>
        <v>0.14189099582693629</v>
      </c>
      <c r="CD47" s="69">
        <f t="shared" si="32"/>
        <v>8.3741421221734225E-2</v>
      </c>
      <c r="CE47" s="69">
        <f t="shared" si="32"/>
        <v>5.8149574605202065E-2</v>
      </c>
      <c r="CF47" s="69">
        <f t="shared" si="32"/>
        <v>7.1948721699773939E-3</v>
      </c>
      <c r="CG47" s="69">
        <f t="shared" si="32"/>
        <v>0</v>
      </c>
      <c r="CH47" s="69">
        <f t="shared" si="32"/>
        <v>9.0211557378317743E-3</v>
      </c>
      <c r="CI47" s="135">
        <f t="shared" si="6"/>
        <v>1</v>
      </c>
      <c r="CK47" s="136" t="str">
        <f t="shared" si="7"/>
        <v>小田原市</v>
      </c>
      <c r="CL47" s="137">
        <f t="shared" si="17"/>
        <v>813.9512144691879</v>
      </c>
      <c r="CM47" s="75">
        <f t="shared" si="18"/>
        <v>0.18734660909554127</v>
      </c>
      <c r="CN47" s="76">
        <f t="shared" si="19"/>
        <v>794.70437051259967</v>
      </c>
      <c r="CO47" s="75">
        <f t="shared" si="20"/>
        <v>0.19188393276564011</v>
      </c>
      <c r="CP47" s="76">
        <f t="shared" si="8"/>
        <v>7.5322464563718681</v>
      </c>
      <c r="CQ47" s="75">
        <f t="shared" si="21"/>
        <v>0</v>
      </c>
      <c r="CR47" s="76">
        <f t="shared" si="9"/>
        <v>11.714597500216273</v>
      </c>
      <c r="CS47" s="75">
        <f t="shared" si="22"/>
        <v>0</v>
      </c>
      <c r="CT47" s="76">
        <f t="shared" si="10"/>
        <v>263.91423930907217</v>
      </c>
      <c r="CU47" s="77">
        <f t="shared" si="23"/>
        <v>0.28783213895116544</v>
      </c>
      <c r="CV47" s="18"/>
      <c r="CW47" s="1078">
        <f t="shared" si="24"/>
        <v>152.49100000000001</v>
      </c>
      <c r="CX47" s="1081">
        <f>VLOOKUP($AX47&amp;"_"&amp;$CW$14,データシート1!$A:$BS,MATCH($CW$12&amp;"_"&amp;CX$20,データシート1!$A$1:$BS$1,0),0)</f>
        <v>152.49100000000001</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75.962999999999994</v>
      </c>
      <c r="DB47" s="1081">
        <f>VLOOKUP($AX47&amp;"_"&amp;$CW$14,データシート1!$A:$BS,MATCH($CW$12&amp;"_"&amp;DB$20,データシート1!$A$1:$BS$1,0),0)</f>
        <v>0</v>
      </c>
      <c r="DC47" s="1081">
        <f>VLOOKUP($AX47&amp;"_"&amp;$CW$14,データシート1!$A:$BS,MATCH($CW$12&amp;"_"&amp;DC$20,データシート1!$A$1:$BS$1,0),0)</f>
        <v>0</v>
      </c>
      <c r="DD47" s="1080">
        <f t="shared" si="11"/>
        <v>228.45400000000001</v>
      </c>
      <c r="DE47" s="18"/>
      <c r="DF47" s="138">
        <f>VLOOKUP($AX47&amp;"_"&amp;$DF$14,データシート1!$A:$BS,MATCH($DF$12&amp;"_"&amp;DF$20,データシート1!$A$1:$BS$1,0),0)</f>
        <v>14</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11</v>
      </c>
      <c r="DJ47" s="74">
        <f>VLOOKUP($AX47&amp;"_"&amp;$DF$14,データシート1!$A:$BS,MATCH($DF$12&amp;"_"&amp;DJ$20,データシート1!$A$1:$BS$1,0),0)</f>
        <v>0</v>
      </c>
      <c r="DK47" s="74">
        <f>VLOOKUP($AX47&amp;"_"&amp;$DF$14,データシート1!$A:$BS,MATCH($DF$12&amp;"_"&amp;DK$20,データシート1!$A$1:$BS$1,0),0)</f>
        <v>0</v>
      </c>
      <c r="DL47" s="78">
        <f t="shared" si="12"/>
        <v>25</v>
      </c>
      <c r="DM47" s="18"/>
      <c r="DN47" s="139">
        <f t="shared" si="26"/>
        <v>0.67</v>
      </c>
      <c r="DO47" s="140">
        <f t="shared" si="27"/>
        <v>0</v>
      </c>
      <c r="DP47" s="140">
        <f t="shared" si="29"/>
        <v>0</v>
      </c>
      <c r="DQ47" s="140">
        <f t="shared" si="30"/>
        <v>0.33</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13212</v>
      </c>
      <c r="AY48" s="20" t="str">
        <f>IF(IFERROR(比較地域マスタ!$Z33,"")=0,"",IFERROR(比較地域マスタ!$Z33,""))</f>
        <v>日野市</v>
      </c>
      <c r="BB48" s="122" t="str">
        <f t="shared" si="0"/>
        <v>13212</v>
      </c>
      <c r="BC48" s="123" t="str">
        <f t="shared" si="0"/>
        <v>日野市</v>
      </c>
      <c r="BD48" s="40">
        <f t="shared" si="14"/>
        <v>597.55347798757361</v>
      </c>
      <c r="BE48" s="40">
        <f t="shared" si="15"/>
        <v>109.32291223257674</v>
      </c>
      <c r="BF48" s="40">
        <f>VLOOKUP($AX48&amp;"_"&amp;$BC$14,データシート1!$A:$BS,MATCH($BC$12&amp;"_"&amp;BF$20,データシート1!$A$1:$BS$1,0),0)</f>
        <v>103.28999761759709</v>
      </c>
      <c r="BG48" s="40">
        <f>VLOOKUP($AX48&amp;"_"&amp;$BC$14,データシート1!$A:$BS,MATCH($BC$12&amp;"_"&amp;BG$20,データシート1!$A$1:$BS$1,0),0)</f>
        <v>4.3689317592656058</v>
      </c>
      <c r="BH48" s="40">
        <f>VLOOKUP($AX48&amp;"_"&amp;$BC$14,データシート1!$A:$BS,MATCH($BC$12&amp;"_"&amp;BH$20,データシート1!$A$1:$BS$1,0),0)</f>
        <v>1.6639828557140361</v>
      </c>
      <c r="BI48" s="40">
        <f>VLOOKUP($AX48&amp;"_"&amp;$BC$14,データシート1!$A:$BS,MATCH($BC$12&amp;"_"&amp;BI$20,データシート1!$A$1:$BS$1,0),0)</f>
        <v>140.14354792630226</v>
      </c>
      <c r="BJ48" s="40">
        <f>VLOOKUP($AX48&amp;"_"&amp;$BC$14,データシート1!$A:$BS,MATCH($BC$12&amp;"_"&amp;BJ$20,データシート1!$A$1:$BS$1,0),0)</f>
        <v>208.36789815374254</v>
      </c>
      <c r="BK48" s="40">
        <f t="shared" si="1"/>
        <v>132.93103885230522</v>
      </c>
      <c r="BL48" s="40">
        <f t="shared" si="2"/>
        <v>121.90333385992577</v>
      </c>
      <c r="BM48" s="40">
        <f>VLOOKUP($AX48&amp;"_"&amp;$BC$14,データシート1!$A:$BS,MATCH($BC$12&amp;"_"&amp;BM$20,データシート1!$A$1:$BS$1,0),0)</f>
        <v>84.119970563582285</v>
      </c>
      <c r="BN48" s="40">
        <f>VLOOKUP($AX48&amp;"_"&amp;$BC$14,データシート1!$A:$BS,MATCH($BC$12&amp;"_"&amp;BN$20,データシート1!$A$1:$BS$1,0),0)</f>
        <v>37.783363296343474</v>
      </c>
      <c r="BO48" s="40">
        <f>VLOOKUP($AX48&amp;"_"&amp;$BC$14,データシート1!$A:$BS,MATCH($BC$12&amp;"_"&amp;BO$20,データシート1!$A$1:$BS$1,0),0)</f>
        <v>11.027704992379444</v>
      </c>
      <c r="BP48" s="40">
        <f>VLOOKUP($AX48&amp;"_"&amp;$BC$14,データシート1!$A:$BS,MATCH($BC$12&amp;"_"&amp;BP$20,データシート1!$A$1:$BS$1,0),0)</f>
        <v>0</v>
      </c>
      <c r="BQ48" s="40">
        <f>VLOOKUP($AX48&amp;"_"&amp;$BC$14,データシート1!$A:$BS,MATCH($BC$12&amp;"_"&amp;BQ$20,データシート1!$A$1:$BS$1,0),0)</f>
        <v>6.7880808226468732</v>
      </c>
      <c r="BR48" s="41">
        <f t="shared" si="3"/>
        <v>597.55347798757361</v>
      </c>
      <c r="BT48" s="134" t="str">
        <f t="shared" si="4"/>
        <v>日野市</v>
      </c>
      <c r="BU48" s="38">
        <f t="shared" si="25"/>
        <v>597.55347798757361</v>
      </c>
      <c r="BV48" s="69">
        <f t="shared" si="16"/>
        <v>0.18295084249321389</v>
      </c>
      <c r="BW48" s="69">
        <f t="shared" si="16"/>
        <v>0.17285481789086843</v>
      </c>
      <c r="BX48" s="69">
        <f t="shared" si="16"/>
        <v>7.31136529232361E-3</v>
      </c>
      <c r="BY48" s="69">
        <f t="shared" si="16"/>
        <v>2.7846593100218546E-3</v>
      </c>
      <c r="BZ48" s="69">
        <f t="shared" si="16"/>
        <v>0.23452887998957744</v>
      </c>
      <c r="CA48" s="69">
        <f t="shared" si="32"/>
        <v>0.3487016741254339</v>
      </c>
      <c r="CB48" s="69">
        <f t="shared" si="32"/>
        <v>0.22245881540173978</v>
      </c>
      <c r="CC48" s="69">
        <f t="shared" si="32"/>
        <v>0.20400405712718619</v>
      </c>
      <c r="CD48" s="69">
        <f t="shared" si="32"/>
        <v>0.140773961933716</v>
      </c>
      <c r="CE48" s="69">
        <f t="shared" si="32"/>
        <v>6.3230095193470184E-2</v>
      </c>
      <c r="CF48" s="69">
        <f t="shared" si="32"/>
        <v>1.8454758274553579E-2</v>
      </c>
      <c r="CG48" s="69">
        <f t="shared" si="32"/>
        <v>0</v>
      </c>
      <c r="CH48" s="69">
        <f t="shared" si="32"/>
        <v>1.1359787990034984E-2</v>
      </c>
      <c r="CI48" s="135">
        <f t="shared" si="6"/>
        <v>1</v>
      </c>
      <c r="CK48" s="136" t="str">
        <f t="shared" si="7"/>
        <v>日野市</v>
      </c>
      <c r="CL48" s="137">
        <f t="shared" si="17"/>
        <v>109.32291223257674</v>
      </c>
      <c r="CM48" s="75">
        <f t="shared" si="18"/>
        <v>0.60894828577538074</v>
      </c>
      <c r="CN48" s="76">
        <f t="shared" si="19"/>
        <v>103.28999761759709</v>
      </c>
      <c r="CO48" s="75">
        <f t="shared" si="20"/>
        <v>0.64451545682539935</v>
      </c>
      <c r="CP48" s="76">
        <f t="shared" si="8"/>
        <v>4.3689317592656058</v>
      </c>
      <c r="CQ48" s="75">
        <f t="shared" si="21"/>
        <v>0</v>
      </c>
      <c r="CR48" s="76">
        <f t="shared" si="9"/>
        <v>1.6639828557140361</v>
      </c>
      <c r="CS48" s="75">
        <f t="shared" si="22"/>
        <v>0</v>
      </c>
      <c r="CT48" s="76">
        <f t="shared" si="10"/>
        <v>140.14354792630226</v>
      </c>
      <c r="CU48" s="77">
        <f t="shared" si="23"/>
        <v>0.18341193997398328</v>
      </c>
      <c r="CV48" s="18"/>
      <c r="CW48" s="1078">
        <f t="shared" si="24"/>
        <v>66.572000000000003</v>
      </c>
      <c r="CX48" s="1081">
        <f>VLOOKUP($AX48&amp;"_"&amp;$CW$14,データシート1!$A:$BS,MATCH($CW$12&amp;"_"&amp;CX$20,データシート1!$A$1:$BS$1,0),0)</f>
        <v>66.572000000000003</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25.704000000000001</v>
      </c>
      <c r="DB48" s="1081">
        <f>VLOOKUP($AX48&amp;"_"&amp;$CW$14,データシート1!$A:$BS,MATCH($CW$12&amp;"_"&amp;DB$20,データシート1!$A$1:$BS$1,0),0)</f>
        <v>0</v>
      </c>
      <c r="DC48" s="1081">
        <f>VLOOKUP($AX48&amp;"_"&amp;$CW$14,データシート1!$A:$BS,MATCH($CW$12&amp;"_"&amp;DC$20,データシート1!$A$1:$BS$1,0),0)</f>
        <v>0</v>
      </c>
      <c r="DD48" s="1080">
        <f t="shared" si="11"/>
        <v>92.27600000000001</v>
      </c>
      <c r="DE48" s="18"/>
      <c r="DF48" s="138">
        <f>VLOOKUP($AX48&amp;"_"&amp;$DF$14,データシート1!$A:$BS,MATCH($DF$12&amp;"_"&amp;DF$20,データシート1!$A$1:$BS$1,0),0)</f>
        <v>4</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5</v>
      </c>
      <c r="DJ48" s="74">
        <f>VLOOKUP($AX48&amp;"_"&amp;$DF$14,データシート1!$A:$BS,MATCH($DF$12&amp;"_"&amp;DJ$20,データシート1!$A$1:$BS$1,0),0)</f>
        <v>0</v>
      </c>
      <c r="DK48" s="74">
        <f>VLOOKUP($AX48&amp;"_"&amp;$DF$14,データシート1!$A:$BS,MATCH($DF$12&amp;"_"&amp;DK$20,データシート1!$A$1:$BS$1,0),0)</f>
        <v>0</v>
      </c>
      <c r="DL48" s="78">
        <f t="shared" si="12"/>
        <v>9</v>
      </c>
      <c r="DM48" s="18"/>
      <c r="DN48" s="139">
        <f t="shared" si="26"/>
        <v>0.72</v>
      </c>
      <c r="DO48" s="140">
        <f t="shared" si="27"/>
        <v>0</v>
      </c>
      <c r="DP48" s="140">
        <f t="shared" si="29"/>
        <v>0</v>
      </c>
      <c r="DQ48" s="140">
        <f t="shared" si="30"/>
        <v>0.28000000000000003</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23207</v>
      </c>
      <c r="AY49" s="20" t="str">
        <f>IF(IFERROR(比較地域マスタ!$Z34,"")=0,"",IFERROR(比較地域マスタ!$Z34,""))</f>
        <v>豊川市</v>
      </c>
      <c r="BB49" s="122" t="str">
        <f t="shared" si="0"/>
        <v>23207</v>
      </c>
      <c r="BC49" s="123" t="str">
        <f t="shared" si="0"/>
        <v>豊川市</v>
      </c>
      <c r="BD49" s="40">
        <f t="shared" si="14"/>
        <v>1269.6563815778793</v>
      </c>
      <c r="BE49" s="40">
        <f t="shared" si="15"/>
        <v>549.29842483848938</v>
      </c>
      <c r="BF49" s="40">
        <f>VLOOKUP($AX49&amp;"_"&amp;$BC$14,データシート1!$A:$BS,MATCH($BC$12&amp;"_"&amp;BF$20,データシート1!$A$1:$BS$1,0),0)</f>
        <v>511.96891515834108</v>
      </c>
      <c r="BG49" s="40">
        <f>VLOOKUP($AX49&amp;"_"&amp;$BC$14,データシート1!$A:$BS,MATCH($BC$12&amp;"_"&amp;BG$20,データシート1!$A$1:$BS$1,0),0)</f>
        <v>7.2640667188067063</v>
      </c>
      <c r="BH49" s="40">
        <f>VLOOKUP($AX49&amp;"_"&amp;$BC$14,データシート1!$A:$BS,MATCH($BC$12&amp;"_"&amp;BH$20,データシート1!$A$1:$BS$1,0),0)</f>
        <v>30.065442961341578</v>
      </c>
      <c r="BI49" s="40">
        <f>VLOOKUP($AX49&amp;"_"&amp;$BC$14,データシート1!$A:$BS,MATCH($BC$12&amp;"_"&amp;BI$20,データシート1!$A$1:$BS$1,0),0)</f>
        <v>176.56373922991855</v>
      </c>
      <c r="BJ49" s="40">
        <f>VLOOKUP($AX49&amp;"_"&amp;$BC$14,データシート1!$A:$BS,MATCH($BC$12&amp;"_"&amp;BJ$20,データシート1!$A$1:$BS$1,0),0)</f>
        <v>203.32225025085745</v>
      </c>
      <c r="BK49" s="40">
        <f t="shared" si="1"/>
        <v>303.87321941365389</v>
      </c>
      <c r="BL49" s="40">
        <f t="shared" si="2"/>
        <v>277.17672310088869</v>
      </c>
      <c r="BM49" s="40">
        <f>VLOOKUP($AX49&amp;"_"&amp;$BC$14,データシート1!$A:$BS,MATCH($BC$12&amp;"_"&amp;BM$20,データシート1!$A$1:$BS$1,0),0)</f>
        <v>166.6235949950578</v>
      </c>
      <c r="BN49" s="40">
        <f>VLOOKUP($AX49&amp;"_"&amp;$BC$14,データシート1!$A:$BS,MATCH($BC$12&amp;"_"&amp;BN$20,データシート1!$A$1:$BS$1,0),0)</f>
        <v>110.55312810583091</v>
      </c>
      <c r="BO49" s="40">
        <f>VLOOKUP($AX49&amp;"_"&amp;$BC$14,データシート1!$A:$BS,MATCH($BC$12&amp;"_"&amp;BO$20,データシート1!$A$1:$BS$1,0),0)</f>
        <v>11.013317978642709</v>
      </c>
      <c r="BP49" s="40">
        <f>VLOOKUP($AX49&amp;"_"&amp;$BC$14,データシート1!$A:$BS,MATCH($BC$12&amp;"_"&amp;BP$20,データシート1!$A$1:$BS$1,0),0)</f>
        <v>15.683178334122506</v>
      </c>
      <c r="BQ49" s="40">
        <f>VLOOKUP($AX49&amp;"_"&amp;$BC$14,データシート1!$A:$BS,MATCH($BC$12&amp;"_"&amp;BQ$20,データシート1!$A$1:$BS$1,0),0)</f>
        <v>36.598747844959988</v>
      </c>
      <c r="BR49" s="41">
        <f t="shared" si="3"/>
        <v>1269.6563815778793</v>
      </c>
      <c r="BT49" s="134" t="str">
        <f t="shared" si="4"/>
        <v>豊川市</v>
      </c>
      <c r="BU49" s="38">
        <f t="shared" si="25"/>
        <v>1269.6563815778793</v>
      </c>
      <c r="BV49" s="69">
        <f t="shared" si="16"/>
        <v>0.4326355010761595</v>
      </c>
      <c r="BW49" s="69">
        <f t="shared" si="16"/>
        <v>0.40323423139265929</v>
      </c>
      <c r="BX49" s="69">
        <f t="shared" si="16"/>
        <v>5.7212855574192509E-3</v>
      </c>
      <c r="BY49" s="69">
        <f t="shared" si="16"/>
        <v>2.3679984126080966E-2</v>
      </c>
      <c r="BZ49" s="69">
        <f t="shared" si="16"/>
        <v>0.13906419232146264</v>
      </c>
      <c r="CA49" s="69">
        <f t="shared" si="32"/>
        <v>0.16013958831772776</v>
      </c>
      <c r="CB49" s="69">
        <f t="shared" si="32"/>
        <v>0.2393350073474306</v>
      </c>
      <c r="CC49" s="69">
        <f t="shared" si="32"/>
        <v>0.21830845504547011</v>
      </c>
      <c r="CD49" s="69">
        <f t="shared" si="32"/>
        <v>0.13123518883745894</v>
      </c>
      <c r="CE49" s="69">
        <f t="shared" si="32"/>
        <v>8.7073266208011188E-2</v>
      </c>
      <c r="CF49" s="69">
        <f t="shared" si="32"/>
        <v>8.6742508748357469E-3</v>
      </c>
      <c r="CG49" s="69">
        <f t="shared" si="32"/>
        <v>1.2352301427124766E-2</v>
      </c>
      <c r="CH49" s="69">
        <f t="shared" si="32"/>
        <v>2.8825710937219483E-2</v>
      </c>
      <c r="CI49" s="135">
        <f t="shared" si="6"/>
        <v>1</v>
      </c>
      <c r="CK49" s="136" t="str">
        <f t="shared" si="7"/>
        <v>豊川市</v>
      </c>
      <c r="CL49" s="137">
        <f t="shared" si="17"/>
        <v>549.29842483848938</v>
      </c>
      <c r="CM49" s="75">
        <f t="shared" si="18"/>
        <v>0.46074044372949818</v>
      </c>
      <c r="CN49" s="76">
        <f t="shared" si="19"/>
        <v>511.96891515834108</v>
      </c>
      <c r="CO49" s="75">
        <f t="shared" si="20"/>
        <v>0.49433469983568534</v>
      </c>
      <c r="CP49" s="76">
        <f t="shared" si="8"/>
        <v>7.2640667188067063</v>
      </c>
      <c r="CQ49" s="75">
        <f t="shared" si="21"/>
        <v>0</v>
      </c>
      <c r="CR49" s="76">
        <f t="shared" si="9"/>
        <v>30.065442961341578</v>
      </c>
      <c r="CS49" s="75">
        <f t="shared" si="22"/>
        <v>0</v>
      </c>
      <c r="CT49" s="76">
        <f t="shared" si="10"/>
        <v>176.56373922991855</v>
      </c>
      <c r="CU49" s="77">
        <f t="shared" si="23"/>
        <v>0.40494724631366757</v>
      </c>
      <c r="CV49" s="18"/>
      <c r="CW49" s="1078">
        <f t="shared" si="24"/>
        <v>253.084</v>
      </c>
      <c r="CX49" s="1081">
        <f>VLOOKUP($AX49&amp;"_"&amp;$CW$14,データシート1!$A:$BS,MATCH($CW$12&amp;"_"&amp;CX$20,データシート1!$A$1:$BS$1,0),0)</f>
        <v>253.084</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71.498999999999995</v>
      </c>
      <c r="DB49" s="1081">
        <f>VLOOKUP($AX49&amp;"_"&amp;$CW$14,データシート1!$A:$BS,MATCH($CW$12&amp;"_"&amp;DB$20,データシート1!$A$1:$BS$1,0),0)</f>
        <v>0</v>
      </c>
      <c r="DC49" s="1081">
        <f>VLOOKUP($AX49&amp;"_"&amp;$CW$14,データシート1!$A:$BS,MATCH($CW$12&amp;"_"&amp;DC$20,データシート1!$A$1:$BS$1,0),0)</f>
        <v>0</v>
      </c>
      <c r="DD49" s="1080">
        <f t="shared" si="11"/>
        <v>324.58299999999997</v>
      </c>
      <c r="DE49" s="18"/>
      <c r="DF49" s="138">
        <f>VLOOKUP($AX49&amp;"_"&amp;$DF$14,データシート1!$A:$BS,MATCH($DF$12&amp;"_"&amp;DF$20,データシート1!$A$1:$BS$1,0),0)</f>
        <v>30</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6</v>
      </c>
      <c r="DJ49" s="74">
        <f>VLOOKUP($AX49&amp;"_"&amp;$DF$14,データシート1!$A:$BS,MATCH($DF$12&amp;"_"&amp;DJ$20,データシート1!$A$1:$BS$1,0),0)</f>
        <v>0</v>
      </c>
      <c r="DK49" s="74">
        <f>VLOOKUP($AX49&amp;"_"&amp;$DF$14,データシート1!$A:$BS,MATCH($DF$12&amp;"_"&amp;DK$20,データシート1!$A$1:$BS$1,0),0)</f>
        <v>0</v>
      </c>
      <c r="DL49" s="78">
        <f t="shared" si="12"/>
        <v>36</v>
      </c>
      <c r="DM49" s="18"/>
      <c r="DN49" s="139">
        <f t="shared" si="26"/>
        <v>0.78</v>
      </c>
      <c r="DO49" s="140">
        <f t="shared" si="27"/>
        <v>0</v>
      </c>
      <c r="DP49" s="140">
        <f t="shared" si="29"/>
        <v>0</v>
      </c>
      <c r="DQ49" s="140">
        <f t="shared" si="30"/>
        <v>0.22</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伊丹市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兵庫県</v>
      </c>
      <c r="AY4" s="261" t="str">
        <f>年度マスタ!$J4</f>
        <v>伊丹市</v>
      </c>
      <c r="AZ4" s="261" t="str">
        <f>年度マスタ!$K4</f>
        <v>28207</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11219</v>
      </c>
      <c r="AY13" s="20" t="str">
        <f>IF(IFERROR(比較地域マスタ!$Z6,"")=0,"",IFERROR(比較地域マスタ!$Z6,""))</f>
        <v>上尾市</v>
      </c>
      <c r="BC13" s="960" t="str">
        <f t="shared" ref="BC13:BC59" si="0">AX13</f>
        <v>11219</v>
      </c>
      <c r="BD13" s="123" t="str">
        <f>AY13</f>
        <v>上尾市</v>
      </c>
      <c r="BE13" s="40">
        <f>VLOOKUP($BC13&amp;"_"&amp;$AZ$7,データシート1!$A:$BS,MATCH("cb_"&amp;BE$12,データシート1!$A$1:$BS$1,0),0)</f>
        <v>24628.199999999852</v>
      </c>
      <c r="BF13" s="40">
        <f>VLOOKUP($BC13&amp;"_"&amp;$AZ$7,データシート1!$A:$BS,MATCH("cb_"&amp;BF$12,データシート1!$A$1:$BS$1,0),0)</f>
        <v>11594.000000000005</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36222.199999999859</v>
      </c>
      <c r="BL13" s="42"/>
      <c r="BM13" s="960" t="str">
        <f>AX13</f>
        <v>11219</v>
      </c>
      <c r="BN13" s="123" t="str">
        <f>AY13</f>
        <v>上尾市</v>
      </c>
      <c r="BO13" s="40">
        <f>BE13*VLOOKUP(BO$12,別紙!$B$4:$E$10,MATCH("設備利用率",別紙!$B$4:$E$4,0),0)/100*8760/10^3</f>
        <v>29556.795383999815</v>
      </c>
      <c r="BP13" s="40">
        <f>BF13*VLOOKUP(BP$12,別紙!$B$4:$E$10,MATCH("設備利用率",別紙!$B$4:$E$4,0),0)/100*8760/10^3</f>
        <v>15336.079440000007</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44892.874823999824</v>
      </c>
      <c r="BV13" s="42"/>
      <c r="BW13" s="38" t="str">
        <f>AX13</f>
        <v>11219</v>
      </c>
      <c r="BX13" s="38" t="str">
        <f>AY13</f>
        <v>上尾市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1080789.423795084</v>
      </c>
      <c r="BZ13" s="42"/>
      <c r="CA13" s="38" t="str">
        <f>AX13</f>
        <v>11219</v>
      </c>
      <c r="CB13" s="38" t="str">
        <f>AY13</f>
        <v>上尾市</v>
      </c>
      <c r="CC13" s="260">
        <f>BO13/$BY13</f>
        <v>2.7347413597196467E-2</v>
      </c>
      <c r="CD13" s="260">
        <f t="shared" ref="CD13:CH28" si="1">BP13/$BY13</f>
        <v>1.4189701622124407E-2</v>
      </c>
      <c r="CE13" s="260">
        <f t="shared" si="1"/>
        <v>0</v>
      </c>
      <c r="CF13" s="260">
        <f t="shared" si="1"/>
        <v>0</v>
      </c>
      <c r="CG13" s="260">
        <f t="shared" si="1"/>
        <v>0</v>
      </c>
      <c r="CH13" s="260">
        <f t="shared" si="1"/>
        <v>0</v>
      </c>
      <c r="CI13" s="260">
        <f>BU13/BY13</f>
        <v>4.1537115219320873E-2</v>
      </c>
      <c r="CK13" s="20" t="str">
        <f>AX13</f>
        <v>11219</v>
      </c>
      <c r="CL13" s="20" t="str">
        <f>AY13</f>
        <v>上尾市</v>
      </c>
      <c r="CM13" s="20">
        <f>VLOOKUP($CK13&amp;"_"&amp;$AZ$7,データシート1!$A:$BS,MATCH("ca_太陽光発電（10kW未満）",データシート1!$A$1:$BS$1,0),0)</f>
        <v>6118</v>
      </c>
      <c r="CN13" s="20">
        <f>VLOOKUP($CK13&amp;"_"&amp;$AZ$5,データシート1!$A:$BS,MATCH("ab_家庭",データシート1!$A$1:$BS$1,0),0)</f>
        <v>105469</v>
      </c>
      <c r="CO13" s="260">
        <f>CM13/CN13</f>
        <v>5.8007566204287514E-2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13105</v>
      </c>
      <c r="AY14" s="20" t="str">
        <f>IF(IFERROR(比較地域マスタ!$Z7,"")=0,"",IFERROR(比較地域マスタ!$Z7,""))</f>
        <v>文京区</v>
      </c>
      <c r="BC14" s="960" t="str">
        <f t="shared" si="0"/>
        <v>13105</v>
      </c>
      <c r="BD14" s="123" t="str">
        <f t="shared" ref="BD14:BD60" si="2">AY14</f>
        <v>文京区</v>
      </c>
      <c r="BE14" s="40">
        <f>VLOOKUP($BC14&amp;"_"&amp;$AZ$7,データシート1!$A:$BS,MATCH("cb_"&amp;BE$12,データシート1!$A$1:$BS$1,0),0)</f>
        <v>4505.8000000000047</v>
      </c>
      <c r="BF14" s="40">
        <f>VLOOKUP($BC14&amp;"_"&amp;$AZ$7,データシート1!$A:$BS,MATCH("cb_"&amp;BF$12,データシート1!$A$1:$BS$1,0),0)</f>
        <v>639</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5144.8000000000047</v>
      </c>
      <c r="BL14" s="42"/>
      <c r="BM14" s="960" t="str">
        <f t="shared" ref="BM14:BM60" si="4">AX14</f>
        <v>13105</v>
      </c>
      <c r="BN14" s="123" t="str">
        <f t="shared" ref="BN14:BN60" si="5">AY14</f>
        <v>文京区</v>
      </c>
      <c r="BO14" s="40">
        <f>BE14*VLOOKUP(BO$12,別紙!$B$4:$E$10,MATCH("設備利用率",別紙!$B$4:$E$4,0),0)/100*8760/10^3</f>
        <v>5407.5006960000055</v>
      </c>
      <c r="BP14" s="40">
        <f>BF14*VLOOKUP(BP$12,別紙!$B$4:$E$10,MATCH("設備利用率",別紙!$B$4:$E$4,0),0)/100*8760/10^3</f>
        <v>845.24363999999991</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6252.7443360000052</v>
      </c>
      <c r="BV14" s="42"/>
      <c r="BW14" s="38" t="str">
        <f t="shared" ref="BW14:BW60" si="7">AX14</f>
        <v>13105</v>
      </c>
      <c r="BX14" s="38" t="str">
        <f t="shared" ref="BX14:BX60" si="8">AY14</f>
        <v>文京区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1594904.1362395796</v>
      </c>
      <c r="BZ14" s="42"/>
      <c r="CA14" s="38" t="str">
        <f t="shared" ref="CA14:CA60" si="9">AX14</f>
        <v>13105</v>
      </c>
      <c r="CB14" s="38" t="str">
        <f t="shared" ref="CB14:CB60" si="10">AY14</f>
        <v>文京区</v>
      </c>
      <c r="CC14" s="260">
        <f t="shared" ref="CC14:CC60" si="11">BO14/$BY14</f>
        <v>3.3904863453107967E-3</v>
      </c>
      <c r="CD14" s="260">
        <f t="shared" si="1"/>
        <v>5.2996516893666834E-4</v>
      </c>
      <c r="CE14" s="260">
        <f t="shared" si="1"/>
        <v>0</v>
      </c>
      <c r="CF14" s="260">
        <f t="shared" si="1"/>
        <v>0</v>
      </c>
      <c r="CG14" s="260">
        <f t="shared" si="1"/>
        <v>0</v>
      </c>
      <c r="CH14" s="260">
        <f t="shared" si="1"/>
        <v>0</v>
      </c>
      <c r="CI14" s="260">
        <f t="shared" ref="CI14:CI60" si="12">BU14/BY14</f>
        <v>3.9204515142474651E-3</v>
      </c>
      <c r="CK14" s="20" t="str">
        <f t="shared" ref="CK14:CK60" si="13">AX14</f>
        <v>13105</v>
      </c>
      <c r="CL14" s="20" t="str">
        <f t="shared" ref="CL14:CL60" si="14">AY14</f>
        <v>文京区</v>
      </c>
      <c r="CM14" s="20">
        <f>VLOOKUP($CK14&amp;"_"&amp;$AZ$7,データシート1!$A:$BS,MATCH("ca_太陽光発電（10kW未満）",データシート1!$A$1:$BS$1,0),0)</f>
        <v>1213</v>
      </c>
      <c r="CN14" s="20">
        <f>VLOOKUP($CK14&amp;"_"&amp;$AZ$5,データシート1!$A:$BS,MATCH("ab_家庭",データシート1!$A$1:$BS$1,0),0)</f>
        <v>123199</v>
      </c>
      <c r="CO14" s="260">
        <f t="shared" ref="CO14:CO60" si="15">CM14/CN14</f>
        <v>9.8458591384670332E-3</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41201</v>
      </c>
      <c r="AY15" s="20" t="str">
        <f>IF(IFERROR(比較地域マスタ!$Z8,"")=0,"",IFERROR(比較地域マスタ!$Z8,""))</f>
        <v>佐賀市</v>
      </c>
      <c r="BC15" s="960" t="str">
        <f t="shared" si="0"/>
        <v>41201</v>
      </c>
      <c r="BD15" s="123" t="str">
        <f t="shared" si="2"/>
        <v>佐賀市</v>
      </c>
      <c r="BE15" s="40">
        <f>VLOOKUP($BC15&amp;"_"&amp;$AZ$7,データシート1!$A:$BS,MATCH("cb_"&amp;BE$12,データシート1!$A$1:$BS$1,0),0)</f>
        <v>50100.545000000449</v>
      </c>
      <c r="BF15" s="40">
        <f>VLOOKUP($BC15&amp;"_"&amp;$AZ$7,データシート1!$A:$BS,MATCH("cb_"&amp;BF$12,データシート1!$A$1:$BS$1,0),0)</f>
        <v>74288.639999999999</v>
      </c>
      <c r="BG15" s="40">
        <f>VLOOKUP($BC15&amp;"_"&amp;$AZ$7,データシート1!$A:$BS,MATCH("cb_"&amp;BG$12,データシート1!$A$1:$BS$1,0),0)</f>
        <v>0</v>
      </c>
      <c r="BH15" s="40">
        <f>VLOOKUP($BC15&amp;"_"&amp;$AZ$7,データシート1!$A:$BS,MATCH("cb_"&amp;BH$12,データシート1!$A$1:$BS$1,0),0)</f>
        <v>132.69999999999999</v>
      </c>
      <c r="BI15" s="40">
        <f>VLOOKUP($BC15&amp;"_"&amp;$AZ$7,データシート1!$A:$BS,MATCH("cb_"&amp;BI$12,データシート1!$A$1:$BS$1,0),0)</f>
        <v>0</v>
      </c>
      <c r="BJ15" s="40">
        <f>VLOOKUP($BC15&amp;"_"&amp;$AZ$7,データシート1!$A:$BS,MATCH("cb_"&amp;BJ$12,データシート1!$A$1:$BS$1,0),0)</f>
        <v>2340</v>
      </c>
      <c r="BK15" s="40">
        <f t="shared" si="3"/>
        <v>126861.88500000045</v>
      </c>
      <c r="BL15" s="42"/>
      <c r="BM15" s="960" t="str">
        <f t="shared" si="4"/>
        <v>41201</v>
      </c>
      <c r="BN15" s="123" t="str">
        <f t="shared" si="5"/>
        <v>佐賀市</v>
      </c>
      <c r="BO15" s="40">
        <f>BE15*VLOOKUP(BO$12,別紙!$B$4:$E$10,MATCH("設備利用率",別紙!$B$4:$E$4,0),0)/100*8760/10^3</f>
        <v>60126.666065400539</v>
      </c>
      <c r="BP15" s="40">
        <f>BF15*VLOOKUP(BP$12,別紙!$B$4:$E$10,MATCH("設備利用率",別紙!$B$4:$E$4,0),0)/100*8760/10^3</f>
        <v>98266.041446399991</v>
      </c>
      <c r="BQ15" s="40">
        <f>BG15*VLOOKUP(BQ$12,別紙!$B$4:$E$10,MATCH("設備利用率",別紙!$B$4:$E$4,0),0)/100*8760/10^3</f>
        <v>0</v>
      </c>
      <c r="BR15" s="40">
        <f>BH15*VLOOKUP(BR$12,別紙!$B$4:$E$10,MATCH("設備利用率",別紙!$B$4:$E$4,0),0)/100*8760/10^3</f>
        <v>697.47119999999995</v>
      </c>
      <c r="BS15" s="40">
        <f>BI15*VLOOKUP(BS$12,別紙!$B$4:$E$10,MATCH("設備利用率",別紙!$B$4:$E$4,0),0)/100*8760/10^3</f>
        <v>0</v>
      </c>
      <c r="BT15" s="40">
        <f>BJ15*VLOOKUP(BT$12,別紙!$B$4:$E$10,MATCH("設備利用率",別紙!$B$4:$E$4,0),0)/100*8760/10^3</f>
        <v>16398.72</v>
      </c>
      <c r="BU15" s="40">
        <f t="shared" si="6"/>
        <v>175488.89871180052</v>
      </c>
      <c r="BV15" s="42"/>
      <c r="BW15" s="38" t="str">
        <f t="shared" si="7"/>
        <v>41201</v>
      </c>
      <c r="BX15" s="38" t="str">
        <f t="shared" si="8"/>
        <v>佐賀市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1454040.4391553947</v>
      </c>
      <c r="BZ15" s="42"/>
      <c r="CA15" s="38" t="str">
        <f t="shared" si="9"/>
        <v>41201</v>
      </c>
      <c r="CB15" s="38" t="str">
        <f t="shared" si="10"/>
        <v>佐賀市</v>
      </c>
      <c r="CC15" s="260">
        <f t="shared" si="11"/>
        <v>4.1351440060584686E-2</v>
      </c>
      <c r="CD15" s="260">
        <f t="shared" si="1"/>
        <v>6.7581367615524898E-2</v>
      </c>
      <c r="CE15" s="260">
        <f t="shared" si="1"/>
        <v>0</v>
      </c>
      <c r="CF15" s="260">
        <f t="shared" si="1"/>
        <v>4.7967799327860408E-4</v>
      </c>
      <c r="CG15" s="260">
        <f t="shared" si="1"/>
        <v>0</v>
      </c>
      <c r="CH15" s="260">
        <f t="shared" si="1"/>
        <v>1.1278035712353014E-2</v>
      </c>
      <c r="CI15" s="260">
        <f t="shared" si="12"/>
        <v>0.12069052138174119</v>
      </c>
      <c r="CK15" s="20" t="str">
        <f t="shared" si="13"/>
        <v>41201</v>
      </c>
      <c r="CL15" s="20" t="str">
        <f t="shared" si="14"/>
        <v>佐賀市</v>
      </c>
      <c r="CM15" s="20">
        <f>VLOOKUP($CK15&amp;"_"&amp;$AZ$7,データシート1!$A:$BS,MATCH("ca_太陽光発電（10kW未満）",データシート1!$A$1:$BS$1,0),0)</f>
        <v>10106</v>
      </c>
      <c r="CN15" s="20">
        <f>VLOOKUP($CK15&amp;"_"&amp;$AZ$5,データシート1!$A:$BS,MATCH("ab_家庭",データシート1!$A$1:$BS$1,0),0)</f>
        <v>102415</v>
      </c>
      <c r="CO15" s="260">
        <f t="shared" si="15"/>
        <v>9.8676951618415276E-2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13113</v>
      </c>
      <c r="AY16" s="20" t="str">
        <f>IF(IFERROR(比較地域マスタ!$Z9,"")=0,"",IFERROR(比較地域マスタ!$Z9,""))</f>
        <v>渋谷区</v>
      </c>
      <c r="BC16" s="960" t="str">
        <f t="shared" si="0"/>
        <v>13113</v>
      </c>
      <c r="BD16" s="123" t="str">
        <f t="shared" si="2"/>
        <v>渋谷区</v>
      </c>
      <c r="BE16" s="40">
        <f>VLOOKUP($BC16&amp;"_"&amp;$AZ$7,データシート1!$A:$BS,MATCH("cb_"&amp;BE$12,データシート1!$A$1:$BS$1,0),0)</f>
        <v>4278.0000000000045</v>
      </c>
      <c r="BF16" s="40">
        <f>VLOOKUP($BC16&amp;"_"&amp;$AZ$7,データシート1!$A:$BS,MATCH("cb_"&amp;BF$12,データシート1!$A$1:$BS$1,0),0)</f>
        <v>853.99999999999977</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2184</v>
      </c>
      <c r="BK16" s="40">
        <f t="shared" si="3"/>
        <v>7316.0000000000045</v>
      </c>
      <c r="BL16" s="42"/>
      <c r="BM16" s="960" t="str">
        <f t="shared" si="4"/>
        <v>13113</v>
      </c>
      <c r="BN16" s="123" t="str">
        <f t="shared" si="5"/>
        <v>渋谷区</v>
      </c>
      <c r="BO16" s="40">
        <f>BE16*VLOOKUP(BO$12,別紙!$B$4:$E$10,MATCH("設備利用率",別紙!$B$4:$E$4,0),0)/100*8760/10^3</f>
        <v>5134.1133600000048</v>
      </c>
      <c r="BP16" s="40">
        <f>BF16*VLOOKUP(BP$12,別紙!$B$4:$E$10,MATCH("設備利用率",別紙!$B$4:$E$4,0),0)/100*8760/10^3</f>
        <v>1129.6370399999996</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15305.472</v>
      </c>
      <c r="BU16" s="40">
        <f t="shared" si="6"/>
        <v>21569.222400000006</v>
      </c>
      <c r="BV16" s="42"/>
      <c r="BW16" s="38" t="str">
        <f t="shared" si="7"/>
        <v>13113</v>
      </c>
      <c r="BX16" s="38" t="str">
        <f t="shared" si="8"/>
        <v>渋谷区</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3590931.9344435213</v>
      </c>
      <c r="BZ16" s="42"/>
      <c r="CA16" s="38" t="str">
        <f t="shared" si="9"/>
        <v>13113</v>
      </c>
      <c r="CB16" s="38" t="str">
        <f t="shared" si="10"/>
        <v>渋谷区</v>
      </c>
      <c r="CC16" s="260">
        <f t="shared" si="11"/>
        <v>1.4297439922919695E-3</v>
      </c>
      <c r="CD16" s="260">
        <f t="shared" si="1"/>
        <v>3.1458046563476757E-4</v>
      </c>
      <c r="CE16" s="260">
        <f t="shared" si="1"/>
        <v>0</v>
      </c>
      <c r="CF16" s="260">
        <f t="shared" si="1"/>
        <v>0</v>
      </c>
      <c r="CG16" s="260">
        <f t="shared" si="1"/>
        <v>0</v>
      </c>
      <c r="CH16" s="260">
        <f t="shared" si="1"/>
        <v>4.2622562274692221E-3</v>
      </c>
      <c r="CI16" s="260">
        <f t="shared" si="12"/>
        <v>6.0065806853959597E-3</v>
      </c>
      <c r="CK16" s="20" t="str">
        <f t="shared" si="13"/>
        <v>13113</v>
      </c>
      <c r="CL16" s="20" t="str">
        <f t="shared" si="14"/>
        <v>渋谷区</v>
      </c>
      <c r="CM16" s="20">
        <f>VLOOKUP($CK16&amp;"_"&amp;$AZ$7,データシート1!$A:$BS,MATCH("ca_太陽光発電（10kW未満）",データシート1!$A$1:$BS$1,0),0)</f>
        <v>1053</v>
      </c>
      <c r="CN16" s="20">
        <f>VLOOKUP($CK16&amp;"_"&amp;$AZ$5,データシート1!$A:$BS,MATCH("ab_家庭",データシート1!$A$1:$BS$1,0),0)</f>
        <v>139386</v>
      </c>
      <c r="CO16" s="260">
        <f t="shared" si="15"/>
        <v>7.554560716284275E-3</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27215</v>
      </c>
      <c r="AY17" s="20" t="str">
        <f>IF(IFERROR(比較地域マスタ!$Z10,"")=0,"",IFERROR(比較地域マスタ!$Z10,""))</f>
        <v>寝屋川市</v>
      </c>
      <c r="BC17" s="960" t="str">
        <f t="shared" si="0"/>
        <v>27215</v>
      </c>
      <c r="BD17" s="123" t="str">
        <f t="shared" si="2"/>
        <v>寝屋川市</v>
      </c>
      <c r="BE17" s="40">
        <f>VLOOKUP($BC17&amp;"_"&amp;$AZ$7,データシート1!$A:$BS,MATCH("cb_"&amp;BE$12,データシート1!$A$1:$BS$1,0),0)</f>
        <v>14809.599999999984</v>
      </c>
      <c r="BF17" s="40">
        <f>VLOOKUP($BC17&amp;"_"&amp;$AZ$7,データシート1!$A:$BS,MATCH("cb_"&amp;BF$12,データシート1!$A$1:$BS$1,0),0)</f>
        <v>5920.4000000000005</v>
      </c>
      <c r="BG17" s="40">
        <f>VLOOKUP($BC17&amp;"_"&amp;$AZ$7,データシート1!$A:$BS,MATCH("cb_"&amp;BG$12,データシート1!$A$1:$BS$1,0),0)</f>
        <v>0</v>
      </c>
      <c r="BH17" s="40">
        <f>VLOOKUP($BC17&amp;"_"&amp;$AZ$7,データシート1!$A:$BS,MATCH("cb_"&amp;BH$12,データシート1!$A$1:$BS$1,0),0)</f>
        <v>83.1</v>
      </c>
      <c r="BI17" s="40">
        <f>VLOOKUP($BC17&amp;"_"&amp;$AZ$7,データシート1!$A:$BS,MATCH("cb_"&amp;BI$12,データシート1!$A$1:$BS$1,0),0)</f>
        <v>0</v>
      </c>
      <c r="BJ17" s="40">
        <f>VLOOKUP($BC17&amp;"_"&amp;$AZ$7,データシート1!$A:$BS,MATCH("cb_"&amp;BJ$12,データシート1!$A$1:$BS$1,0),0)</f>
        <v>3128.1660000000002</v>
      </c>
      <c r="BK17" s="40">
        <f t="shared" si="3"/>
        <v>23941.265999999985</v>
      </c>
      <c r="BL17" s="42"/>
      <c r="BM17" s="960" t="str">
        <f t="shared" si="4"/>
        <v>27215</v>
      </c>
      <c r="BN17" s="123" t="str">
        <f t="shared" si="5"/>
        <v>寝屋川市</v>
      </c>
      <c r="BO17" s="40">
        <f>BE17*VLOOKUP(BO$12,別紙!$B$4:$E$10,MATCH("設備利用率",別紙!$B$4:$E$4,0),0)/100*8760/10^3</f>
        <v>17773.297151999981</v>
      </c>
      <c r="BP17" s="40">
        <f>BF17*VLOOKUP(BP$12,別紙!$B$4:$E$10,MATCH("設備利用率",別紙!$B$4:$E$4,0),0)/100*8760/10^3</f>
        <v>7831.2683040000002</v>
      </c>
      <c r="BQ17" s="40">
        <f>BG17*VLOOKUP(BQ$12,別紙!$B$4:$E$10,MATCH("設備利用率",別紙!$B$4:$E$4,0),0)/100*8760/10^3</f>
        <v>0</v>
      </c>
      <c r="BR17" s="40">
        <f>BH17*VLOOKUP(BR$12,別紙!$B$4:$E$10,MATCH("設備利用率",別紙!$B$4:$E$4,0),0)/100*8760/10^3</f>
        <v>436.77359999999999</v>
      </c>
      <c r="BS17" s="40">
        <f>BI17*VLOOKUP(BS$12,別紙!$B$4:$E$10,MATCH("設備利用率",別紙!$B$4:$E$4,0),0)/100*8760/10^3</f>
        <v>0</v>
      </c>
      <c r="BT17" s="40">
        <f>BJ17*VLOOKUP(BT$12,別紙!$B$4:$E$10,MATCH("設備利用率",別紙!$B$4:$E$4,0),0)/100*8760/10^3</f>
        <v>21922.187328000004</v>
      </c>
      <c r="BU17" s="40">
        <f t="shared" si="6"/>
        <v>47963.526383999982</v>
      </c>
      <c r="BV17" s="42"/>
      <c r="BW17" s="38" t="str">
        <f t="shared" si="7"/>
        <v>27215</v>
      </c>
      <c r="BX17" s="38" t="str">
        <f t="shared" si="8"/>
        <v>寝屋川市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934572.91075335152</v>
      </c>
      <c r="BZ17" s="42"/>
      <c r="CA17" s="38" t="str">
        <f t="shared" si="9"/>
        <v>27215</v>
      </c>
      <c r="CB17" s="38" t="str">
        <f t="shared" si="10"/>
        <v>寝屋川市</v>
      </c>
      <c r="CC17" s="260">
        <f t="shared" si="11"/>
        <v>1.9017560799695202E-2</v>
      </c>
      <c r="CD17" s="260">
        <f t="shared" si="1"/>
        <v>8.379515620335367E-3</v>
      </c>
      <c r="CE17" s="260">
        <f t="shared" si="1"/>
        <v>0</v>
      </c>
      <c r="CF17" s="260">
        <f t="shared" si="1"/>
        <v>4.6735101667768264E-4</v>
      </c>
      <c r="CG17" s="260">
        <f t="shared" si="1"/>
        <v>0</v>
      </c>
      <c r="CH17" s="260">
        <f t="shared" si="1"/>
        <v>2.3456904299022224E-2</v>
      </c>
      <c r="CI17" s="260">
        <f t="shared" si="12"/>
        <v>5.1321331735730474E-2</v>
      </c>
      <c r="CK17" s="20" t="str">
        <f t="shared" si="13"/>
        <v>27215</v>
      </c>
      <c r="CL17" s="20" t="str">
        <f t="shared" si="14"/>
        <v>寝屋川市</v>
      </c>
      <c r="CM17" s="20">
        <f>VLOOKUP($CK17&amp;"_"&amp;$AZ$7,データシート1!$A:$BS,MATCH("ca_太陽光発電（10kW未満）",データシート1!$A$1:$BS$1,0),0)</f>
        <v>3733</v>
      </c>
      <c r="CN17" s="20">
        <f>VLOOKUP($CK17&amp;"_"&amp;$AZ$5,データシート1!$A:$BS,MATCH("ab_家庭",データシート1!$A$1:$BS$1,0),0)</f>
        <v>111539</v>
      </c>
      <c r="CO17" s="260">
        <f t="shared" si="15"/>
        <v>3.3468114291862042E-2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14212</v>
      </c>
      <c r="AY18" s="20" t="str">
        <f>IF(IFERROR(比較地域マスタ!$Z11,"")=0,"",IFERROR(比較地域マスタ!$Z11,""))</f>
        <v>厚木市</v>
      </c>
      <c r="BC18" s="960" t="str">
        <f t="shared" si="0"/>
        <v>14212</v>
      </c>
      <c r="BD18" s="123" t="str">
        <f t="shared" si="2"/>
        <v>厚木市</v>
      </c>
      <c r="BE18" s="40">
        <f>VLOOKUP($BC18&amp;"_"&amp;$AZ$7,データシート1!$A:$BS,MATCH("cb_"&amp;BE$12,データシート1!$A$1:$BS$1,0),0)</f>
        <v>23932.099999999853</v>
      </c>
      <c r="BF18" s="40">
        <f>VLOOKUP($BC18&amp;"_"&amp;$AZ$7,データシート1!$A:$BS,MATCH("cb_"&amp;BF$12,データシート1!$A$1:$BS$1,0),0)</f>
        <v>27179.90000000002</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0</v>
      </c>
      <c r="BK18" s="40">
        <f t="shared" si="3"/>
        <v>51111.999999999869</v>
      </c>
      <c r="BL18" s="42"/>
      <c r="BM18" s="960" t="str">
        <f t="shared" si="4"/>
        <v>14212</v>
      </c>
      <c r="BN18" s="123" t="str">
        <f t="shared" si="5"/>
        <v>厚木市</v>
      </c>
      <c r="BO18" s="40">
        <f>BE18*VLOOKUP(BO$12,別紙!$B$4:$E$10,MATCH("設備利用率",別紙!$B$4:$E$4,0),0)/100*8760/10^3</f>
        <v>28721.391851999822</v>
      </c>
      <c r="BP18" s="40">
        <f>BF18*VLOOKUP(BP$12,別紙!$B$4:$E$10,MATCH("設備利用率",別紙!$B$4:$E$4,0),0)/100*8760/10^3</f>
        <v>35952.484524000021</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0</v>
      </c>
      <c r="BU18" s="40">
        <f t="shared" si="6"/>
        <v>64673.87637599984</v>
      </c>
      <c r="BV18" s="42"/>
      <c r="BW18" s="38" t="str">
        <f t="shared" si="7"/>
        <v>14212</v>
      </c>
      <c r="BX18" s="38" t="str">
        <f t="shared" si="8"/>
        <v>厚木市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1656946.0550514036</v>
      </c>
      <c r="BZ18" s="42"/>
      <c r="CA18" s="38" t="str">
        <f t="shared" si="9"/>
        <v>14212</v>
      </c>
      <c r="CB18" s="38" t="str">
        <f t="shared" si="10"/>
        <v>厚木市</v>
      </c>
      <c r="CC18" s="260">
        <f t="shared" si="11"/>
        <v>1.7333932969295609E-2</v>
      </c>
      <c r="CD18" s="260">
        <f t="shared" si="1"/>
        <v>2.1698041655848998E-2</v>
      </c>
      <c r="CE18" s="260">
        <f t="shared" si="1"/>
        <v>0</v>
      </c>
      <c r="CF18" s="260">
        <f t="shared" si="1"/>
        <v>0</v>
      </c>
      <c r="CG18" s="260">
        <f t="shared" si="1"/>
        <v>0</v>
      </c>
      <c r="CH18" s="260">
        <f t="shared" si="1"/>
        <v>0</v>
      </c>
      <c r="CI18" s="260">
        <f t="shared" si="12"/>
        <v>3.9031974625144607E-2</v>
      </c>
      <c r="CK18" s="20" t="str">
        <f t="shared" si="13"/>
        <v>14212</v>
      </c>
      <c r="CL18" s="20" t="str">
        <f t="shared" si="14"/>
        <v>厚木市</v>
      </c>
      <c r="CM18" s="20">
        <f>VLOOKUP($CK18&amp;"_"&amp;$AZ$7,データシート1!$A:$BS,MATCH("ca_太陽光発電（10kW未満）",データシート1!$A$1:$BS$1,0),0)</f>
        <v>5792</v>
      </c>
      <c r="CN18" s="20">
        <f>VLOOKUP($CK18&amp;"_"&amp;$AZ$5,データシート1!$A:$BS,MATCH("ab_家庭",データシート1!$A$1:$BS$1,0),0)</f>
        <v>107040</v>
      </c>
      <c r="CO18" s="260">
        <f t="shared" si="15"/>
        <v>5.4110612855007477E-2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10205</v>
      </c>
      <c r="AY19" s="20" t="str">
        <f>IF(IFERROR(比較地域マスタ!$Z12,"")=0,"",IFERROR(比較地域マスタ!$Z12,""))</f>
        <v>太田市</v>
      </c>
      <c r="BC19" s="960" t="str">
        <f t="shared" si="0"/>
        <v>10205</v>
      </c>
      <c r="BD19" s="123" t="str">
        <f t="shared" si="2"/>
        <v>太田市</v>
      </c>
      <c r="BE19" s="40">
        <f>VLOOKUP($BC19&amp;"_"&amp;$AZ$7,データシート1!$A:$BS,MATCH("cb_"&amp;BE$12,データシート1!$A$1:$BS$1,0),0)</f>
        <v>55344.500000000582</v>
      </c>
      <c r="BF19" s="40">
        <f>VLOOKUP($BC19&amp;"_"&amp;$AZ$7,データシート1!$A:$BS,MATCH("cb_"&amp;BF$12,データシート1!$A$1:$BS$1,0),0)</f>
        <v>219775.50000000143</v>
      </c>
      <c r="BG19" s="40">
        <f>VLOOKUP($BC19&amp;"_"&amp;$AZ$7,データシート1!$A:$BS,MATCH("cb_"&amp;BG$12,データシート1!$A$1:$BS$1,0),0)</f>
        <v>0</v>
      </c>
      <c r="BH19" s="40">
        <f>VLOOKUP($BC19&amp;"_"&amp;$AZ$7,データシート1!$A:$BS,MATCH("cb_"&amp;BH$12,データシート1!$A$1:$BS$1,0),0)</f>
        <v>187</v>
      </c>
      <c r="BI19" s="40">
        <f>VLOOKUP($BC19&amp;"_"&amp;$AZ$7,データシート1!$A:$BS,MATCH("cb_"&amp;BI$12,データシート1!$A$1:$BS$1,0),0)</f>
        <v>0</v>
      </c>
      <c r="BJ19" s="40">
        <f>VLOOKUP($BC19&amp;"_"&amp;$AZ$7,データシート1!$A:$BS,MATCH("cb_"&amp;BJ$12,データシート1!$A$1:$BS$1,0),0)</f>
        <v>5335</v>
      </c>
      <c r="BK19" s="40">
        <f t="shared" si="3"/>
        <v>280642.00000000198</v>
      </c>
      <c r="BL19" s="42"/>
      <c r="BM19" s="960" t="str">
        <f t="shared" si="4"/>
        <v>10205</v>
      </c>
      <c r="BN19" s="123" t="str">
        <f t="shared" si="5"/>
        <v>太田市</v>
      </c>
      <c r="BO19" s="40">
        <f>BE19*VLOOKUP(BO$12,別紙!$B$4:$E$10,MATCH("設備利用率",別紙!$B$4:$E$4,0),0)/100*8760/10^3</f>
        <v>66420.041340000695</v>
      </c>
      <c r="BP19" s="40">
        <f>BF19*VLOOKUP(BP$12,別紙!$B$4:$E$10,MATCH("設備利用率",別紙!$B$4:$E$4,0),0)/100*8760/10^3</f>
        <v>290710.24038000184</v>
      </c>
      <c r="BQ19" s="40">
        <f>BG19*VLOOKUP(BQ$12,別紙!$B$4:$E$10,MATCH("設備利用率",別紙!$B$4:$E$4,0),0)/100*8760/10^3</f>
        <v>0</v>
      </c>
      <c r="BR19" s="40">
        <f>BH19*VLOOKUP(BR$12,別紙!$B$4:$E$10,MATCH("設備利用率",別紙!$B$4:$E$4,0),0)/100*8760/10^3</f>
        <v>982.87199999999996</v>
      </c>
      <c r="BS19" s="40">
        <f>BI19*VLOOKUP(BS$12,別紙!$B$4:$E$10,MATCH("設備利用率",別紙!$B$4:$E$4,0),0)/100*8760/10^3</f>
        <v>0</v>
      </c>
      <c r="BT19" s="40">
        <f>BJ19*VLOOKUP(BT$12,別紙!$B$4:$E$10,MATCH("設備利用率",別紙!$B$4:$E$4,0),0)/100*8760/10^3</f>
        <v>37387.68</v>
      </c>
      <c r="BU19" s="40">
        <f t="shared" si="6"/>
        <v>395500.8337200025</v>
      </c>
      <c r="BV19" s="42"/>
      <c r="BW19" s="38" t="str">
        <f t="shared" si="7"/>
        <v>10205</v>
      </c>
      <c r="BX19" s="38" t="str">
        <f t="shared" si="8"/>
        <v>太田市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2577713.8008419503</v>
      </c>
      <c r="BZ19" s="42"/>
      <c r="CA19" s="38" t="str">
        <f t="shared" si="9"/>
        <v>10205</v>
      </c>
      <c r="CB19" s="38" t="str">
        <f t="shared" si="10"/>
        <v>太田市</v>
      </c>
      <c r="CC19" s="260">
        <f t="shared" si="11"/>
        <v>2.5767034850147495E-2</v>
      </c>
      <c r="CD19" s="260">
        <f t="shared" si="1"/>
        <v>0.11277832328982686</v>
      </c>
      <c r="CE19" s="260">
        <f t="shared" si="1"/>
        <v>0</v>
      </c>
      <c r="CF19" s="260">
        <f t="shared" si="1"/>
        <v>3.8129601497224696E-4</v>
      </c>
      <c r="CG19" s="260">
        <f t="shared" si="1"/>
        <v>0</v>
      </c>
      <c r="CH19" s="260">
        <f t="shared" si="1"/>
        <v>1.4504201353846257E-2</v>
      </c>
      <c r="CI19" s="260">
        <f t="shared" si="12"/>
        <v>0.15343085550879285</v>
      </c>
      <c r="CK19" s="20" t="str">
        <f t="shared" si="13"/>
        <v>10205</v>
      </c>
      <c r="CL19" s="20" t="str">
        <f t="shared" si="14"/>
        <v>太田市</v>
      </c>
      <c r="CM19" s="20">
        <f>VLOOKUP($CK19&amp;"_"&amp;$AZ$7,データシート1!$A:$BS,MATCH("ca_太陽光発電（10kW未満）",データシート1!$A$1:$BS$1,0),0)</f>
        <v>12005</v>
      </c>
      <c r="CN19" s="20">
        <f>VLOOKUP($CK19&amp;"_"&amp;$AZ$5,データシート1!$A:$BS,MATCH("ab_家庭",データシート1!$A$1:$BS$1,0),0)</f>
        <v>98637</v>
      </c>
      <c r="CO19" s="260">
        <f t="shared" si="15"/>
        <v>0.12170889220069547</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02203</v>
      </c>
      <c r="AY20" s="20" t="str">
        <f>IF(IFERROR(比較地域マスタ!$Z13,"")=0,"",IFERROR(比較地域マスタ!$Z13,""))</f>
        <v>八戸市</v>
      </c>
      <c r="BC20" s="960" t="str">
        <f t="shared" si="0"/>
        <v>02203</v>
      </c>
      <c r="BD20" s="123" t="str">
        <f t="shared" si="2"/>
        <v>八戸市</v>
      </c>
      <c r="BE20" s="40">
        <f>VLOOKUP($BC20&amp;"_"&amp;$AZ$7,データシート1!$A:$BS,MATCH("cb_"&amp;BE$12,データシート1!$A$1:$BS$1,0),0)</f>
        <v>23984.00000000008</v>
      </c>
      <c r="BF20" s="40">
        <f>VLOOKUP($BC20&amp;"_"&amp;$AZ$7,データシート1!$A:$BS,MATCH("cb_"&amp;BF$12,データシート1!$A$1:$BS$1,0),0)</f>
        <v>112155.39999999997</v>
      </c>
      <c r="BG20" s="40">
        <f>VLOOKUP($BC20&amp;"_"&amp;$AZ$7,データシート1!$A:$BS,MATCH("cb_"&amp;BG$12,データシート1!$A$1:$BS$1,0),0)</f>
        <v>39.299999999999997</v>
      </c>
      <c r="BH20" s="40">
        <f>VLOOKUP($BC20&amp;"_"&amp;$AZ$7,データシート1!$A:$BS,MATCH("cb_"&amp;BH$12,データシート1!$A$1:$BS$1,0),0)</f>
        <v>1575</v>
      </c>
      <c r="BI20" s="40">
        <f>VLOOKUP($BC20&amp;"_"&amp;$AZ$7,データシート1!$A:$BS,MATCH("cb_"&amp;BI$12,データシート1!$A$1:$BS$1,0),0)</f>
        <v>0</v>
      </c>
      <c r="BJ20" s="40">
        <f>VLOOKUP($BC20&amp;"_"&amp;$AZ$7,データシート1!$A:$BS,MATCH("cb_"&amp;BJ$12,データシート1!$A$1:$BS$1,0),0)</f>
        <v>87350</v>
      </c>
      <c r="BK20" s="40">
        <f t="shared" si="3"/>
        <v>225103.70000000004</v>
      </c>
      <c r="BL20" s="42"/>
      <c r="BM20" s="960" t="str">
        <f t="shared" si="4"/>
        <v>02203</v>
      </c>
      <c r="BN20" s="123" t="str">
        <f t="shared" si="5"/>
        <v>八戸市</v>
      </c>
      <c r="BO20" s="40">
        <f>BE20*VLOOKUP(BO$12,別紙!$B$4:$E$10,MATCH("設備利用率",別紙!$B$4:$E$4,0),0)/100*8760/10^3</f>
        <v>28783.678080000096</v>
      </c>
      <c r="BP20" s="40">
        <f>BF20*VLOOKUP(BP$12,別紙!$B$4:$E$10,MATCH("設備利用率",別紙!$B$4:$E$4,0),0)/100*8760/10^3</f>
        <v>148354.67690399996</v>
      </c>
      <c r="BQ20" s="40">
        <f>BG20*VLOOKUP(BQ$12,別紙!$B$4:$E$10,MATCH("設備利用率",別紙!$B$4:$E$4,0),0)/100*8760/10^3</f>
        <v>85.378463999999994</v>
      </c>
      <c r="BR20" s="40">
        <f>BH20*VLOOKUP(BR$12,別紙!$B$4:$E$10,MATCH("設備利用率",別紙!$B$4:$E$4,0),0)/100*8760/10^3</f>
        <v>8278.2000000000007</v>
      </c>
      <c r="BS20" s="40">
        <f>BI20*VLOOKUP(BS$12,別紙!$B$4:$E$10,MATCH("設備利用率",別紙!$B$4:$E$4,0),0)/100*8760/10^3</f>
        <v>0</v>
      </c>
      <c r="BT20" s="40">
        <f>BJ20*VLOOKUP(BT$12,別紙!$B$4:$E$10,MATCH("設備利用率",別紙!$B$4:$E$4,0),0)/100*8760/10^3</f>
        <v>612148.80000000005</v>
      </c>
      <c r="BU20" s="40">
        <f t="shared" si="6"/>
        <v>797650.73344800016</v>
      </c>
      <c r="BV20" s="42"/>
      <c r="BW20" s="38" t="str">
        <f t="shared" si="7"/>
        <v>02203</v>
      </c>
      <c r="BX20" s="38" t="str">
        <f t="shared" si="8"/>
        <v>八戸市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1819649.6268890146</v>
      </c>
      <c r="BZ20" s="42"/>
      <c r="CA20" s="38" t="str">
        <f t="shared" si="9"/>
        <v>02203</v>
      </c>
      <c r="CB20" s="38" t="str">
        <f t="shared" si="10"/>
        <v>八戸市</v>
      </c>
      <c r="CC20" s="260">
        <f t="shared" si="11"/>
        <v>1.5818252950822433E-2</v>
      </c>
      <c r="CD20" s="260">
        <f t="shared" si="1"/>
        <v>8.152925415517287E-2</v>
      </c>
      <c r="CE20" s="260">
        <f t="shared" si="1"/>
        <v>4.6920276705119482E-5</v>
      </c>
      <c r="CF20" s="260">
        <f t="shared" si="1"/>
        <v>4.5493373436692438E-3</v>
      </c>
      <c r="CG20" s="260">
        <f t="shared" si="1"/>
        <v>0</v>
      </c>
      <c r="CH20" s="260">
        <f t="shared" si="1"/>
        <v>0.33641025775196481</v>
      </c>
      <c r="CI20" s="260">
        <f t="shared" si="12"/>
        <v>0.43835402247833455</v>
      </c>
      <c r="CK20" s="20" t="str">
        <f t="shared" si="13"/>
        <v>02203</v>
      </c>
      <c r="CL20" s="20" t="str">
        <f t="shared" si="14"/>
        <v>八戸市</v>
      </c>
      <c r="CM20" s="20">
        <f>VLOOKUP($CK20&amp;"_"&amp;$AZ$7,データシート1!$A:$BS,MATCH("ca_太陽光発電（10kW未満）",データシート1!$A$1:$BS$1,0),0)</f>
        <v>4910</v>
      </c>
      <c r="CN20" s="20">
        <f>VLOOKUP($CK20&amp;"_"&amp;$AZ$5,データシート1!$A:$BS,MATCH("ab_家庭",データシート1!$A$1:$BS$1,0),0)</f>
        <v>109607</v>
      </c>
      <c r="CO20" s="260">
        <f t="shared" si="15"/>
        <v>4.4796408988477011E-2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13118</v>
      </c>
      <c r="AY21" s="20" t="str">
        <f>IF(IFERROR(比較地域マスタ!$Z14,"")=0,"",IFERROR(比較地域マスタ!$Z14,""))</f>
        <v>荒川区</v>
      </c>
      <c r="BC21" s="960" t="str">
        <f t="shared" si="0"/>
        <v>13118</v>
      </c>
      <c r="BD21" s="123" t="str">
        <f t="shared" si="2"/>
        <v>荒川区</v>
      </c>
      <c r="BE21" s="40">
        <f>VLOOKUP($BC21&amp;"_"&amp;$AZ$7,データシート1!$A:$BS,MATCH("cb_"&amp;BE$12,データシート1!$A$1:$BS$1,0),0)</f>
        <v>3358.5000000000018</v>
      </c>
      <c r="BF21" s="40">
        <f>VLOOKUP($BC21&amp;"_"&amp;$AZ$7,データシート1!$A:$BS,MATCH("cb_"&amp;BF$12,データシート1!$A$1:$BS$1,0),0)</f>
        <v>839.80000000000007</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4198.300000000002</v>
      </c>
      <c r="BL21" s="42"/>
      <c r="BM21" s="960" t="str">
        <f t="shared" si="4"/>
        <v>13118</v>
      </c>
      <c r="BN21" s="123" t="str">
        <f t="shared" si="5"/>
        <v>荒川区</v>
      </c>
      <c r="BO21" s="40">
        <f>BE21*VLOOKUP(BO$12,別紙!$B$4:$E$10,MATCH("設備利用率",別紙!$B$4:$E$4,0),0)/100*8760/10^3</f>
        <v>4030.6030200000018</v>
      </c>
      <c r="BP21" s="40">
        <f>BF21*VLOOKUP(BP$12,別紙!$B$4:$E$10,MATCH("設備利用率",別紙!$B$4:$E$4,0),0)/100*8760/10^3</f>
        <v>1110.853848</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5141.456868000002</v>
      </c>
      <c r="BV21" s="42"/>
      <c r="BW21" s="38" t="str">
        <f t="shared" si="7"/>
        <v>13118</v>
      </c>
      <c r="BX21" s="38" t="str">
        <f t="shared" si="8"/>
        <v>荒川区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841207.64559785789</v>
      </c>
      <c r="BZ21" s="42"/>
      <c r="CA21" s="38" t="str">
        <f t="shared" si="9"/>
        <v>13118</v>
      </c>
      <c r="CB21" s="38" t="str">
        <f t="shared" si="10"/>
        <v>荒川区</v>
      </c>
      <c r="CC21" s="260">
        <f t="shared" si="11"/>
        <v>4.7914483910038606E-3</v>
      </c>
      <c r="CD21" s="260">
        <f t="shared" si="1"/>
        <v>1.3205465425965082E-3</v>
      </c>
      <c r="CE21" s="260">
        <f t="shared" si="1"/>
        <v>0</v>
      </c>
      <c r="CF21" s="260">
        <f t="shared" si="1"/>
        <v>0</v>
      </c>
      <c r="CG21" s="260">
        <f t="shared" si="1"/>
        <v>0</v>
      </c>
      <c r="CH21" s="260">
        <f t="shared" si="1"/>
        <v>0</v>
      </c>
      <c r="CI21" s="260">
        <f t="shared" si="12"/>
        <v>6.1119949336003688E-3</v>
      </c>
      <c r="CK21" s="20" t="str">
        <f t="shared" si="13"/>
        <v>13118</v>
      </c>
      <c r="CL21" s="20" t="str">
        <f t="shared" si="14"/>
        <v>荒川区</v>
      </c>
      <c r="CM21" s="20">
        <f>VLOOKUP($CK21&amp;"_"&amp;$AZ$7,データシート1!$A:$BS,MATCH("ca_太陽光発電（10kW未満）",データシート1!$A$1:$BS$1,0),0)</f>
        <v>842</v>
      </c>
      <c r="CN21" s="20">
        <f>VLOOKUP($CK21&amp;"_"&amp;$AZ$5,データシート1!$A:$BS,MATCH("ab_家庭",データシート1!$A$1:$BS$1,0),0)</f>
        <v>117089</v>
      </c>
      <c r="CO21" s="260">
        <f t="shared" si="15"/>
        <v>7.1911110351954499E-3</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10204</v>
      </c>
      <c r="AY22" s="20" t="str">
        <f>IF(IFERROR(比較地域マスタ!$Z15,"")=0,"",IFERROR(比較地域マスタ!$Z15,""))</f>
        <v>伊勢崎市</v>
      </c>
      <c r="BC22" s="960" t="str">
        <f t="shared" si="0"/>
        <v>10204</v>
      </c>
      <c r="BD22" s="123" t="str">
        <f t="shared" si="2"/>
        <v>伊勢崎市</v>
      </c>
      <c r="BE22" s="40">
        <f>VLOOKUP($BC22&amp;"_"&amp;$AZ$7,データシート1!$A:$BS,MATCH("cb_"&amp;BE$12,データシート1!$A$1:$BS$1,0),0)</f>
        <v>45716.100000000442</v>
      </c>
      <c r="BF22" s="40">
        <f>VLOOKUP($BC22&amp;"_"&amp;$AZ$7,データシート1!$A:$BS,MATCH("cb_"&amp;BF$12,データシート1!$A$1:$BS$1,0),0)</f>
        <v>180887.49999999985</v>
      </c>
      <c r="BG22" s="40">
        <f>VLOOKUP($BC22&amp;"_"&amp;$AZ$7,データシート1!$A:$BS,MATCH("cb_"&amp;BG$12,データシート1!$A$1:$BS$1,0),0)</f>
        <v>40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226643.6000000003</v>
      </c>
      <c r="BL22" s="42"/>
      <c r="BM22" s="960" t="str">
        <f t="shared" si="4"/>
        <v>10204</v>
      </c>
      <c r="BN22" s="123" t="str">
        <f t="shared" si="5"/>
        <v>伊勢崎市</v>
      </c>
      <c r="BO22" s="40">
        <f>BE22*VLOOKUP(BO$12,別紙!$B$4:$E$10,MATCH("設備利用率",別紙!$B$4:$E$4,0),0)/100*8760/10^3</f>
        <v>54864.805932000527</v>
      </c>
      <c r="BP22" s="40">
        <f>BF22*VLOOKUP(BP$12,別紙!$B$4:$E$10,MATCH("設備利用率",別紙!$B$4:$E$4,0),0)/100*8760/10^3</f>
        <v>239270.7494999998</v>
      </c>
      <c r="BQ22" s="40">
        <f>BG22*VLOOKUP(BQ$12,別紙!$B$4:$E$10,MATCH("設備利用率",別紙!$B$4:$E$4,0),0)/100*8760/10^3</f>
        <v>86.899199999999993</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294222.4546320003</v>
      </c>
      <c r="BV22" s="42"/>
      <c r="BW22" s="38" t="str">
        <f t="shared" si="7"/>
        <v>10204</v>
      </c>
      <c r="BX22" s="38" t="str">
        <f t="shared" si="8"/>
        <v>伊勢崎市</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1605987.1090522783</v>
      </c>
      <c r="BZ22" s="42"/>
      <c r="CA22" s="38" t="str">
        <f t="shared" si="9"/>
        <v>10204</v>
      </c>
      <c r="CB22" s="38" t="str">
        <f t="shared" si="10"/>
        <v>伊勢崎市</v>
      </c>
      <c r="CC22" s="260">
        <f t="shared" si="11"/>
        <v>3.4162668942204169E-2</v>
      </c>
      <c r="CD22" s="260">
        <f t="shared" si="1"/>
        <v>0.14898671860523074</v>
      </c>
      <c r="CE22" s="260">
        <f t="shared" si="1"/>
        <v>5.4109525232292033E-5</v>
      </c>
      <c r="CF22" s="260">
        <f t="shared" si="1"/>
        <v>0</v>
      </c>
      <c r="CG22" s="260">
        <f t="shared" si="1"/>
        <v>0</v>
      </c>
      <c r="CH22" s="260">
        <f t="shared" si="1"/>
        <v>0</v>
      </c>
      <c r="CI22" s="260">
        <f t="shared" si="12"/>
        <v>0.18320349707266717</v>
      </c>
      <c r="CK22" s="20" t="str">
        <f t="shared" si="13"/>
        <v>10204</v>
      </c>
      <c r="CL22" s="20" t="str">
        <f t="shared" si="14"/>
        <v>伊勢崎市</v>
      </c>
      <c r="CM22" s="20">
        <f>VLOOKUP($CK22&amp;"_"&amp;$AZ$7,データシート1!$A:$BS,MATCH("ca_太陽光発電（10kW未満）",データシート1!$A$1:$BS$1,0),0)</f>
        <v>9647</v>
      </c>
      <c r="CN22" s="20">
        <f>VLOOKUP($CK22&amp;"_"&amp;$AZ$5,データシート1!$A:$BS,MATCH("ab_家庭",データシート1!$A$1:$BS$1,0),0)</f>
        <v>92831</v>
      </c>
      <c r="CO22" s="260">
        <f t="shared" si="15"/>
        <v>0.10392002671521366</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34202</v>
      </c>
      <c r="AY23" s="20" t="str">
        <f>IF(IFERROR(比較地域マスタ!$Z16,"")=0,"",IFERROR(比較地域マスタ!$Z16,""))</f>
        <v>呉市</v>
      </c>
      <c r="BC23" s="960" t="str">
        <f t="shared" si="0"/>
        <v>34202</v>
      </c>
      <c r="BD23" s="123" t="str">
        <f t="shared" si="2"/>
        <v>呉市</v>
      </c>
      <c r="BE23" s="40">
        <f>VLOOKUP($BC23&amp;"_"&amp;$AZ$7,データシート1!$A:$BS,MATCH("cb_"&amp;BE$12,データシート1!$A$1:$BS$1,0),0)</f>
        <v>25944.13099999995</v>
      </c>
      <c r="BF23" s="40">
        <f>VLOOKUP($BC23&amp;"_"&amp;$AZ$7,データシート1!$A:$BS,MATCH("cb_"&amp;BF$12,データシート1!$A$1:$BS$1,0),0)</f>
        <v>48262.979999999996</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28911.599999999999</v>
      </c>
      <c r="BK23" s="40">
        <f t="shared" si="3"/>
        <v>103118.71099999995</v>
      </c>
      <c r="BL23" s="42"/>
      <c r="BM23" s="960" t="str">
        <f t="shared" si="4"/>
        <v>34202</v>
      </c>
      <c r="BN23" s="123" t="str">
        <f t="shared" si="5"/>
        <v>呉市</v>
      </c>
      <c r="BO23" s="40">
        <f>BE23*VLOOKUP(BO$12,別紙!$B$4:$E$10,MATCH("設備利用率",別紙!$B$4:$E$4,0),0)/100*8760/10^3</f>
        <v>31136.070495719938</v>
      </c>
      <c r="BP23" s="40">
        <f>BF23*VLOOKUP(BP$12,別紙!$B$4:$E$10,MATCH("設備利用率",別紙!$B$4:$E$4,0),0)/100*8760/10^3</f>
        <v>63840.33942479999</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202612.49279999998</v>
      </c>
      <c r="BU23" s="40">
        <f t="shared" si="6"/>
        <v>297588.90272051992</v>
      </c>
      <c r="BV23" s="42"/>
      <c r="BW23" s="38" t="str">
        <f t="shared" si="7"/>
        <v>34202</v>
      </c>
      <c r="BX23" s="38" t="str">
        <f t="shared" si="8"/>
        <v>呉市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1947840.8350025599</v>
      </c>
      <c r="BZ23" s="42"/>
      <c r="CA23" s="38" t="str">
        <f t="shared" si="9"/>
        <v>34202</v>
      </c>
      <c r="CB23" s="38" t="str">
        <f t="shared" si="10"/>
        <v>呉市</v>
      </c>
      <c r="CC23" s="260">
        <f t="shared" si="11"/>
        <v>1.5984915161550671E-2</v>
      </c>
      <c r="CD23" s="260">
        <f t="shared" si="1"/>
        <v>3.2774926101554948E-2</v>
      </c>
      <c r="CE23" s="260">
        <f t="shared" si="1"/>
        <v>0</v>
      </c>
      <c r="CF23" s="260">
        <f t="shared" si="1"/>
        <v>0</v>
      </c>
      <c r="CG23" s="260">
        <f t="shared" si="1"/>
        <v>0</v>
      </c>
      <c r="CH23" s="260">
        <f t="shared" si="1"/>
        <v>0.10401901898711026</v>
      </c>
      <c r="CI23" s="260">
        <f t="shared" si="12"/>
        <v>0.15277886025021589</v>
      </c>
      <c r="CK23" s="20" t="str">
        <f t="shared" si="13"/>
        <v>34202</v>
      </c>
      <c r="CL23" s="20" t="str">
        <f t="shared" si="14"/>
        <v>呉市</v>
      </c>
      <c r="CM23" s="20">
        <f>VLOOKUP($CK23&amp;"_"&amp;$AZ$7,データシート1!$A:$BS,MATCH("ca_太陽光発電（10kW未満）",データシート1!$A$1:$BS$1,0),0)</f>
        <v>6063</v>
      </c>
      <c r="CN23" s="20">
        <f>VLOOKUP($CK23&amp;"_"&amp;$AZ$5,データシート1!$A:$BS,MATCH("ab_家庭",データシート1!$A$1:$BS$1,0),0)</f>
        <v>107089</v>
      </c>
      <c r="CO23" s="260">
        <f t="shared" si="15"/>
        <v>5.6616459206827965E-2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12220</v>
      </c>
      <c r="AY24" s="20" t="str">
        <f>IF(IFERROR(比較地域マスタ!$Z17,"")=0,"",IFERROR(比較地域マスタ!$Z17,""))</f>
        <v>流山市</v>
      </c>
      <c r="BC24" s="960" t="str">
        <f t="shared" si="0"/>
        <v>12220</v>
      </c>
      <c r="BD24" s="123" t="str">
        <f t="shared" si="2"/>
        <v>流山市</v>
      </c>
      <c r="BE24" s="40">
        <f>VLOOKUP($BC24&amp;"_"&amp;$AZ$7,データシート1!$A:$BS,MATCH("cb_"&amp;BE$12,データシート1!$A$1:$BS$1,0),0)</f>
        <v>25804.000000000073</v>
      </c>
      <c r="BF24" s="40">
        <f>VLOOKUP($BC24&amp;"_"&amp;$AZ$7,データシート1!$A:$BS,MATCH("cb_"&amp;BF$12,データシート1!$A$1:$BS$1,0),0)</f>
        <v>22508.400000000034</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1320</v>
      </c>
      <c r="BK24" s="40">
        <f t="shared" si="3"/>
        <v>49632.400000000111</v>
      </c>
      <c r="BL24" s="42"/>
      <c r="BM24" s="960" t="str">
        <f t="shared" si="4"/>
        <v>12220</v>
      </c>
      <c r="BN24" s="123" t="str">
        <f t="shared" si="5"/>
        <v>流山市</v>
      </c>
      <c r="BO24" s="40">
        <f>BE24*VLOOKUP(BO$12,別紙!$B$4:$E$10,MATCH("設備利用率",別紙!$B$4:$E$4,0),0)/100*8760/10^3</f>
        <v>30967.896480000087</v>
      </c>
      <c r="BP24" s="40">
        <f>BF24*VLOOKUP(BP$12,別紙!$B$4:$E$10,MATCH("設備利用率",別紙!$B$4:$E$4,0),0)/100*8760/10^3</f>
        <v>29773.21118400004</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9250.56</v>
      </c>
      <c r="BU24" s="40">
        <f t="shared" si="6"/>
        <v>69991.667664000124</v>
      </c>
      <c r="BV24" s="42"/>
      <c r="BW24" s="38" t="str">
        <f t="shared" si="7"/>
        <v>12220</v>
      </c>
      <c r="BX24" s="38" t="str">
        <f t="shared" si="8"/>
        <v>流山市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699027.51643474551</v>
      </c>
      <c r="BZ24" s="42"/>
      <c r="CA24" s="38" t="str">
        <f t="shared" si="9"/>
        <v>12220</v>
      </c>
      <c r="CB24" s="38" t="str">
        <f t="shared" si="10"/>
        <v>流山市</v>
      </c>
      <c r="CC24" s="260">
        <f t="shared" si="11"/>
        <v>4.430139837405235E-2</v>
      </c>
      <c r="CD24" s="260">
        <f t="shared" si="1"/>
        <v>4.2592330750944596E-2</v>
      </c>
      <c r="CE24" s="260">
        <f t="shared" si="1"/>
        <v>0</v>
      </c>
      <c r="CF24" s="260">
        <f t="shared" si="1"/>
        <v>0</v>
      </c>
      <c r="CG24" s="260">
        <f t="shared" si="1"/>
        <v>0</v>
      </c>
      <c r="CH24" s="260">
        <f t="shared" si="1"/>
        <v>1.3233470475068978E-2</v>
      </c>
      <c r="CI24" s="260">
        <f t="shared" si="12"/>
        <v>0.10012719960006591</v>
      </c>
      <c r="CK24" s="20" t="str">
        <f t="shared" si="13"/>
        <v>12220</v>
      </c>
      <c r="CL24" s="20" t="str">
        <f t="shared" si="14"/>
        <v>流山市</v>
      </c>
      <c r="CM24" s="20">
        <f>VLOOKUP($CK24&amp;"_"&amp;$AZ$7,データシート1!$A:$BS,MATCH("ca_太陽光発電（10kW未満）",データシート1!$A$1:$BS$1,0),0)</f>
        <v>6043</v>
      </c>
      <c r="CN24" s="20">
        <f>VLOOKUP($CK24&amp;"_"&amp;$AZ$5,データシート1!$A:$BS,MATCH("ab_家庭",データシート1!$A$1:$BS$1,0),0)</f>
        <v>90270</v>
      </c>
      <c r="CO24" s="260">
        <f t="shared" si="15"/>
        <v>6.6943613603633545E-2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13106</v>
      </c>
      <c r="AY25" s="20" t="str">
        <f>IF(IFERROR(比較地域マスタ!$Z18,"")=0,"",IFERROR(比較地域マスタ!$Z18,""))</f>
        <v>台東区</v>
      </c>
      <c r="BC25" s="960" t="str">
        <f t="shared" si="0"/>
        <v>13106</v>
      </c>
      <c r="BD25" s="123" t="str">
        <f t="shared" si="2"/>
        <v>台東区</v>
      </c>
      <c r="BE25" s="40">
        <f>VLOOKUP($BC25&amp;"_"&amp;$AZ$7,データシート1!$A:$BS,MATCH("cb_"&amp;BE$12,データシート1!$A$1:$BS$1,0),0)</f>
        <v>1617.400000000001</v>
      </c>
      <c r="BF25" s="40">
        <f>VLOOKUP($BC25&amp;"_"&amp;$AZ$7,データシート1!$A:$BS,MATCH("cb_"&amp;BF$12,データシート1!$A$1:$BS$1,0),0)</f>
        <v>194.3</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1811.700000000001</v>
      </c>
      <c r="BL25" s="42"/>
      <c r="BM25" s="960" t="str">
        <f t="shared" si="4"/>
        <v>13106</v>
      </c>
      <c r="BN25" s="123" t="str">
        <f t="shared" si="5"/>
        <v>台東区</v>
      </c>
      <c r="BO25" s="40">
        <f>BE25*VLOOKUP(BO$12,別紙!$B$4:$E$10,MATCH("設備利用率",別紙!$B$4:$E$4,0),0)/100*8760/10^3</f>
        <v>1941.074088000001</v>
      </c>
      <c r="BP25" s="40">
        <f>BF25*VLOOKUP(BP$12,別紙!$B$4:$E$10,MATCH("設備利用率",別紙!$B$4:$E$4,0),0)/100*8760/10^3</f>
        <v>257.01226800000001</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2198.0863560000012</v>
      </c>
      <c r="BV25" s="42"/>
      <c r="BW25" s="38" t="str">
        <f t="shared" si="7"/>
        <v>13106</v>
      </c>
      <c r="BX25" s="38" t="str">
        <f t="shared" si="8"/>
        <v>台東区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1682772.9643163742</v>
      </c>
      <c r="BZ25" s="42"/>
      <c r="CA25" s="38" t="str">
        <f t="shared" si="9"/>
        <v>13106</v>
      </c>
      <c r="CB25" s="38" t="str">
        <f t="shared" si="10"/>
        <v>台東区</v>
      </c>
      <c r="CC25" s="260">
        <f t="shared" si="11"/>
        <v>1.1534973101903628E-3</v>
      </c>
      <c r="CD25" s="260">
        <f t="shared" si="1"/>
        <v>1.5273139838231899E-4</v>
      </c>
      <c r="CE25" s="260">
        <f t="shared" si="1"/>
        <v>0</v>
      </c>
      <c r="CF25" s="260">
        <f t="shared" si="1"/>
        <v>0</v>
      </c>
      <c r="CG25" s="260">
        <f t="shared" si="1"/>
        <v>0</v>
      </c>
      <c r="CH25" s="260">
        <f t="shared" si="1"/>
        <v>0</v>
      </c>
      <c r="CI25" s="260">
        <f t="shared" si="12"/>
        <v>1.3062287085726819E-3</v>
      </c>
      <c r="CK25" s="20" t="str">
        <f t="shared" si="13"/>
        <v>13106</v>
      </c>
      <c r="CL25" s="20" t="str">
        <f t="shared" si="14"/>
        <v>台東区</v>
      </c>
      <c r="CM25" s="20">
        <f>VLOOKUP($CK25&amp;"_"&amp;$AZ$7,データシート1!$A:$BS,MATCH("ca_太陽光発電（10kW未満）",データシート1!$A$1:$BS$1,0),0)</f>
        <v>425</v>
      </c>
      <c r="CN25" s="20">
        <f>VLOOKUP($CK25&amp;"_"&amp;$AZ$5,データシート1!$A:$BS,MATCH("ab_家庭",データシート1!$A$1:$BS$1,0),0)</f>
        <v>124181</v>
      </c>
      <c r="CO25" s="260">
        <f t="shared" si="15"/>
        <v>3.4224237202148478E-3</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13229</v>
      </c>
      <c r="AY26" s="20" t="str">
        <f>IF(IFERROR(比較地域マスタ!$Z19,"")=0,"",IFERROR(比較地域マスタ!$Z19,""))</f>
        <v>西東京市</v>
      </c>
      <c r="BC26" s="960" t="str">
        <f t="shared" si="0"/>
        <v>13229</v>
      </c>
      <c r="BD26" s="123" t="str">
        <f t="shared" si="2"/>
        <v>西東京市</v>
      </c>
      <c r="BE26" s="40">
        <f>VLOOKUP($BC26&amp;"_"&amp;$AZ$7,データシート1!$A:$BS,MATCH("cb_"&amp;BE$12,データシート1!$A$1:$BS$1,0),0)</f>
        <v>7965.2999999999884</v>
      </c>
      <c r="BF26" s="40">
        <f>VLOOKUP($BC26&amp;"_"&amp;$AZ$7,データシート1!$A:$BS,MATCH("cb_"&amp;BF$12,データシート1!$A$1:$BS$1,0),0)</f>
        <v>1641.6000000000001</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9606.8999999999887</v>
      </c>
      <c r="BL26" s="42"/>
      <c r="BM26" s="960" t="str">
        <f t="shared" si="4"/>
        <v>13229</v>
      </c>
      <c r="BN26" s="123" t="str">
        <f t="shared" si="5"/>
        <v>西東京市</v>
      </c>
      <c r="BO26" s="40">
        <f>BE26*VLOOKUP(BO$12,別紙!$B$4:$E$10,MATCH("設備利用率",別紙!$B$4:$E$4,0),0)/100*8760/10^3</f>
        <v>9559.315835999987</v>
      </c>
      <c r="BP26" s="40">
        <f>BF26*VLOOKUP(BP$12,別紙!$B$4:$E$10,MATCH("設備利用率",別紙!$B$4:$E$4,0),0)/100*8760/10^3</f>
        <v>2171.4428160000002</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11730.758651999988</v>
      </c>
      <c r="BV26" s="42"/>
      <c r="BW26" s="38" t="str">
        <f t="shared" si="7"/>
        <v>13229</v>
      </c>
      <c r="BX26" s="38" t="str">
        <f t="shared" si="8"/>
        <v>西東京市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634540.8754752375</v>
      </c>
      <c r="BZ26" s="42"/>
      <c r="CA26" s="38" t="str">
        <f t="shared" si="9"/>
        <v>13229</v>
      </c>
      <c r="CB26" s="38" t="str">
        <f t="shared" si="10"/>
        <v>西東京市</v>
      </c>
      <c r="CC26" s="260">
        <f t="shared" si="11"/>
        <v>1.5064933096454292E-2</v>
      </c>
      <c r="CD26" s="260">
        <f t="shared" si="1"/>
        <v>3.4220692471130477E-3</v>
      </c>
      <c r="CE26" s="260">
        <f t="shared" si="1"/>
        <v>0</v>
      </c>
      <c r="CF26" s="260">
        <f t="shared" si="1"/>
        <v>0</v>
      </c>
      <c r="CG26" s="260">
        <f t="shared" si="1"/>
        <v>0</v>
      </c>
      <c r="CH26" s="260">
        <f t="shared" si="1"/>
        <v>0</v>
      </c>
      <c r="CI26" s="260">
        <f t="shared" si="12"/>
        <v>1.848700234356734E-2</v>
      </c>
      <c r="CK26" s="20" t="str">
        <f t="shared" si="13"/>
        <v>13229</v>
      </c>
      <c r="CL26" s="20" t="str">
        <f t="shared" si="14"/>
        <v>西東京市</v>
      </c>
      <c r="CM26" s="20">
        <f>VLOOKUP($CK26&amp;"_"&amp;$AZ$7,データシート1!$A:$BS,MATCH("ca_太陽光発電（10kW未満）",データシート1!$A$1:$BS$1,0),0)</f>
        <v>2118</v>
      </c>
      <c r="CN26" s="20">
        <f>VLOOKUP($CK26&amp;"_"&amp;$AZ$5,データシート1!$A:$BS,MATCH("ab_家庭",データシート1!$A$1:$BS$1,0),0)</f>
        <v>100394</v>
      </c>
      <c r="CO26" s="260">
        <f t="shared" si="15"/>
        <v>2.1096878299499969E-2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12221</v>
      </c>
      <c r="AY27" s="20" t="str">
        <f>IF(IFERROR(比較地域マスタ!$Z20,"")=0,"",IFERROR(比較地域マスタ!$Z20,""))</f>
        <v>八千代市</v>
      </c>
      <c r="BC27" s="960" t="str">
        <f t="shared" si="0"/>
        <v>12221</v>
      </c>
      <c r="BD27" s="123" t="str">
        <f t="shared" si="2"/>
        <v>八千代市</v>
      </c>
      <c r="BE27" s="40">
        <f>VLOOKUP($BC27&amp;"_"&amp;$AZ$7,データシート1!$A:$BS,MATCH("cb_"&amp;BE$12,データシート1!$A$1:$BS$1,0),0)</f>
        <v>20370.699999999924</v>
      </c>
      <c r="BF27" s="40">
        <f>VLOOKUP($BC27&amp;"_"&amp;$AZ$7,データシート1!$A:$BS,MATCH("cb_"&amp;BF$12,データシート1!$A$1:$BS$1,0),0)</f>
        <v>13683.899999999998</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34054.599999999919</v>
      </c>
      <c r="BL27" s="42"/>
      <c r="BM27" s="960" t="str">
        <f t="shared" si="4"/>
        <v>12221</v>
      </c>
      <c r="BN27" s="123" t="str">
        <f t="shared" si="5"/>
        <v>八千代市</v>
      </c>
      <c r="BO27" s="40">
        <f>BE27*VLOOKUP(BO$12,別紙!$B$4:$E$10,MATCH("設備利用率",別紙!$B$4:$E$4,0),0)/100*8760/10^3</f>
        <v>24447.284483999912</v>
      </c>
      <c r="BP27" s="40">
        <f>BF27*VLOOKUP(BP$12,別紙!$B$4:$E$10,MATCH("設備利用率",別紙!$B$4:$E$4,0),0)/100*8760/10^3</f>
        <v>18100.515563999994</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42547.800047999903</v>
      </c>
      <c r="BV27" s="42"/>
      <c r="BW27" s="38" t="str">
        <f t="shared" si="7"/>
        <v>12221</v>
      </c>
      <c r="BX27" s="38" t="str">
        <f t="shared" si="8"/>
        <v>八千代市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992936.11116797756</v>
      </c>
      <c r="BZ27" s="42"/>
      <c r="CA27" s="38" t="str">
        <f t="shared" si="9"/>
        <v>12221</v>
      </c>
      <c r="CB27" s="38" t="str">
        <f t="shared" si="10"/>
        <v>八千代市</v>
      </c>
      <c r="CC27" s="260">
        <f t="shared" si="11"/>
        <v>2.4621205945710743E-2</v>
      </c>
      <c r="CD27" s="260">
        <f t="shared" si="1"/>
        <v>1.8229285208197936E-2</v>
      </c>
      <c r="CE27" s="260">
        <f t="shared" si="1"/>
        <v>0</v>
      </c>
      <c r="CF27" s="260">
        <f t="shared" si="1"/>
        <v>0</v>
      </c>
      <c r="CG27" s="260">
        <f t="shared" si="1"/>
        <v>0</v>
      </c>
      <c r="CH27" s="260">
        <f t="shared" si="1"/>
        <v>0</v>
      </c>
      <c r="CI27" s="260">
        <f t="shared" si="12"/>
        <v>4.2850491153908675E-2</v>
      </c>
      <c r="CK27" s="20" t="str">
        <f t="shared" si="13"/>
        <v>12221</v>
      </c>
      <c r="CL27" s="20" t="str">
        <f t="shared" si="14"/>
        <v>八千代市</v>
      </c>
      <c r="CM27" s="20">
        <f>VLOOKUP($CK27&amp;"_"&amp;$AZ$7,データシート1!$A:$BS,MATCH("ca_太陽光発電（10kW未満）",データシート1!$A$1:$BS$1,0),0)</f>
        <v>4805</v>
      </c>
      <c r="CN27" s="20">
        <f>VLOOKUP($CK27&amp;"_"&amp;$AZ$5,データシート1!$A:$BS,MATCH("ab_家庭",データシート1!$A$1:$BS$1,0),0)</f>
        <v>93449</v>
      </c>
      <c r="CO27" s="260">
        <f t="shared" si="15"/>
        <v>5.1418420742865095E-2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28207</v>
      </c>
      <c r="AY28" s="20" t="str">
        <f>IF(IFERROR(比較地域マスタ!$Z21,"")=0,"",IFERROR(比較地域マスタ!$Z21,""))</f>
        <v>伊丹市</v>
      </c>
      <c r="BC28" s="960" t="str">
        <f t="shared" si="0"/>
        <v>28207</v>
      </c>
      <c r="BD28" s="123" t="str">
        <f t="shared" si="2"/>
        <v>伊丹市</v>
      </c>
      <c r="BE28" s="40">
        <f>VLOOKUP($BC28&amp;"_"&amp;$AZ$7,データシート1!$A:$BS,MATCH("cb_"&amp;BE$12,データシート1!$A$1:$BS$1,0),0)</f>
        <v>14530.099999999973</v>
      </c>
      <c r="BF28" s="40">
        <f>VLOOKUP($BC28&amp;"_"&amp;$AZ$7,データシート1!$A:$BS,MATCH("cb_"&amp;BF$12,データシート1!$A$1:$BS$1,0),0)</f>
        <v>7219.8999999999969</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21749.999999999971</v>
      </c>
      <c r="BL28" s="42"/>
      <c r="BM28" s="960" t="str">
        <f t="shared" si="4"/>
        <v>28207</v>
      </c>
      <c r="BN28" s="123" t="str">
        <f t="shared" si="5"/>
        <v>伊丹市</v>
      </c>
      <c r="BO28" s="40">
        <f>BE28*VLOOKUP(BO$12,別紙!$B$4:$E$10,MATCH("設備利用率",別紙!$B$4:$E$4,0),0)/100*8760/10^3</f>
        <v>17437.863611999965</v>
      </c>
      <c r="BP28" s="40">
        <f>BF28*VLOOKUP(BP$12,別紙!$B$4:$E$10,MATCH("設備利用率",別紙!$B$4:$E$4,0),0)/100*8760/10^3</f>
        <v>9550.1949239999958</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26988.05853599996</v>
      </c>
      <c r="BV28" s="42"/>
      <c r="BW28" s="38" t="str">
        <f t="shared" si="7"/>
        <v>28207</v>
      </c>
      <c r="BX28" s="38" t="str">
        <f t="shared" si="8"/>
        <v>伊丹市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1260198.1354023432</v>
      </c>
      <c r="BZ28" s="42"/>
      <c r="CA28" s="38" t="str">
        <f t="shared" si="9"/>
        <v>28207</v>
      </c>
      <c r="CB28" s="38" t="str">
        <f t="shared" si="10"/>
        <v>伊丹市</v>
      </c>
      <c r="CC28" s="260">
        <f t="shared" si="11"/>
        <v>1.383739835992741E-2</v>
      </c>
      <c r="CD28" s="260">
        <f t="shared" si="1"/>
        <v>7.5783280864408732E-3</v>
      </c>
      <c r="CE28" s="260">
        <f t="shared" si="1"/>
        <v>0</v>
      </c>
      <c r="CF28" s="260">
        <f t="shared" si="1"/>
        <v>0</v>
      </c>
      <c r="CG28" s="260">
        <f t="shared" si="1"/>
        <v>0</v>
      </c>
      <c r="CH28" s="260">
        <f t="shared" si="1"/>
        <v>0</v>
      </c>
      <c r="CI28" s="260">
        <f t="shared" si="12"/>
        <v>2.1415726446368282E-2</v>
      </c>
      <c r="CK28" s="20" t="str">
        <f t="shared" si="13"/>
        <v>28207</v>
      </c>
      <c r="CL28" s="20" t="str">
        <f t="shared" si="14"/>
        <v>伊丹市</v>
      </c>
      <c r="CM28" s="20">
        <f>VLOOKUP($CK28&amp;"_"&amp;$AZ$7,データシート1!$A:$BS,MATCH("ca_太陽光発電（10kW未満）",データシート1!$A$1:$BS$1,0),0)</f>
        <v>3654</v>
      </c>
      <c r="CN28" s="20">
        <f>VLOOKUP($CK28&amp;"_"&amp;$AZ$5,データシート1!$A:$BS,MATCH("ab_家庭",データシート1!$A$1:$BS$1,0),0)</f>
        <v>92584</v>
      </c>
      <c r="CO28" s="260">
        <f t="shared" si="15"/>
        <v>3.9466862524842307E-2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32201</v>
      </c>
      <c r="AY29" s="20" t="str">
        <f>IF(IFERROR(比較地域マスタ!$Z22,"")=0,"",IFERROR(比較地域マスタ!$Z22,""))</f>
        <v>松江市</v>
      </c>
      <c r="BC29" s="960" t="str">
        <f t="shared" si="0"/>
        <v>32201</v>
      </c>
      <c r="BD29" s="123" t="str">
        <f t="shared" si="2"/>
        <v>松江市</v>
      </c>
      <c r="BE29" s="40">
        <f>VLOOKUP($BC29&amp;"_"&amp;$AZ$7,データシート1!$A:$BS,MATCH("cb_"&amp;BE$12,データシート1!$A$1:$BS$1,0),0)</f>
        <v>22921.8109999999</v>
      </c>
      <c r="BF29" s="40">
        <f>VLOOKUP($BC29&amp;"_"&amp;$AZ$7,データシート1!$A:$BS,MATCH("cb_"&amp;BF$12,データシート1!$A$1:$BS$1,0),0)</f>
        <v>45670.005000000026</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9469</v>
      </c>
      <c r="BK29" s="40">
        <f t="shared" si="3"/>
        <v>78060.815999999933</v>
      </c>
      <c r="BL29" s="42"/>
      <c r="BM29" s="960" t="str">
        <f t="shared" si="4"/>
        <v>32201</v>
      </c>
      <c r="BN29" s="123" t="str">
        <f t="shared" si="5"/>
        <v>松江市</v>
      </c>
      <c r="BO29" s="40">
        <f>BE29*VLOOKUP(BO$12,別紙!$B$4:$E$10,MATCH("設備利用率",別紙!$B$4:$E$4,0),0)/100*8760/10^3</f>
        <v>27508.923817319879</v>
      </c>
      <c r="BP29" s="40">
        <f>BF29*VLOOKUP(BP$12,別紙!$B$4:$E$10,MATCH("設備利用率",別紙!$B$4:$E$4,0),0)/100*8760/10^3</f>
        <v>60410.455813800028</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66358.751999999993</v>
      </c>
      <c r="BU29" s="40">
        <f t="shared" si="6"/>
        <v>154278.1316311199</v>
      </c>
      <c r="BV29" s="42"/>
      <c r="BW29" s="38" t="str">
        <f t="shared" si="7"/>
        <v>32201</v>
      </c>
      <c r="BX29" s="38" t="str">
        <f t="shared" si="8"/>
        <v>松江市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1340003.7755234437</v>
      </c>
      <c r="BZ29" s="42"/>
      <c r="CA29" s="38" t="str">
        <f t="shared" si="9"/>
        <v>32201</v>
      </c>
      <c r="CB29" s="38" t="str">
        <f t="shared" si="10"/>
        <v>松江市</v>
      </c>
      <c r="CC29" s="260">
        <f t="shared" si="11"/>
        <v>2.0528989783311698E-2</v>
      </c>
      <c r="CD29" s="260">
        <f t="shared" ref="CD29:CD60" si="16">BP29/$BY29</f>
        <v>4.5082302689932331E-2</v>
      </c>
      <c r="CE29" s="260">
        <f t="shared" ref="CE29:CE60" si="17">BQ29/$BY29</f>
        <v>0</v>
      </c>
      <c r="CF29" s="260">
        <f t="shared" ref="CF29:CF60" si="18">BR29/$BY29</f>
        <v>0</v>
      </c>
      <c r="CG29" s="260">
        <f t="shared" ref="CG29:CG60" si="19">BS29/$BY29</f>
        <v>0</v>
      </c>
      <c r="CH29" s="260">
        <f t="shared" ref="CH29:CH60" si="20">BT29/$BY29</f>
        <v>4.9521317187392527E-2</v>
      </c>
      <c r="CI29" s="260">
        <f t="shared" si="12"/>
        <v>0.11513260966063657</v>
      </c>
      <c r="CK29" s="20" t="str">
        <f t="shared" si="13"/>
        <v>32201</v>
      </c>
      <c r="CL29" s="20" t="str">
        <f t="shared" si="14"/>
        <v>松江市</v>
      </c>
      <c r="CM29" s="20">
        <f>VLOOKUP($CK29&amp;"_"&amp;$AZ$7,データシート1!$A:$BS,MATCH("ca_太陽光発電（10kW未満）",データシート1!$A$1:$BS$1,0),0)</f>
        <v>4813</v>
      </c>
      <c r="CN29" s="20">
        <f>VLOOKUP($CK29&amp;"_"&amp;$AZ$5,データシート1!$A:$BS,MATCH("ab_家庭",データシート1!$A$1:$BS$1,0),0)</f>
        <v>91247</v>
      </c>
      <c r="CO29" s="260">
        <f t="shared" si="15"/>
        <v>5.274693962541234E-2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13211</v>
      </c>
      <c r="AY30" s="20" t="str">
        <f>IF(IFERROR(比較地域マスタ!$Z23,"")=0,"",IFERROR(比較地域マスタ!$Z23,""))</f>
        <v>小平市</v>
      </c>
      <c r="BC30" s="960" t="str">
        <f t="shared" si="0"/>
        <v>13211</v>
      </c>
      <c r="BD30" s="123" t="str">
        <f t="shared" si="2"/>
        <v>小平市</v>
      </c>
      <c r="BE30" s="40">
        <f>VLOOKUP($BC30&amp;"_"&amp;$AZ$7,データシート1!$A:$BS,MATCH("cb_"&amp;BE$12,データシート1!$A$1:$BS$1,0),0)</f>
        <v>10863.699999999997</v>
      </c>
      <c r="BF30" s="40">
        <f>VLOOKUP($BC30&amp;"_"&amp;$AZ$7,データシート1!$A:$BS,MATCH("cb_"&amp;BF$12,データシート1!$A$1:$BS$1,0),0)</f>
        <v>2287.5</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13151.199999999997</v>
      </c>
      <c r="BL30" s="42"/>
      <c r="BM30" s="960" t="str">
        <f t="shared" si="4"/>
        <v>13211</v>
      </c>
      <c r="BN30" s="123" t="str">
        <f t="shared" si="5"/>
        <v>小平市</v>
      </c>
      <c r="BO30" s="40">
        <f>BE30*VLOOKUP(BO$12,別紙!$B$4:$E$10,MATCH("設備利用率",別紙!$B$4:$E$4,0),0)/100*8760/10^3</f>
        <v>13037.743643999995</v>
      </c>
      <c r="BP30" s="40">
        <f>BF30*VLOOKUP(BP$12,別紙!$B$4:$E$10,MATCH("設備利用率",別紙!$B$4:$E$4,0),0)/100*8760/10^3</f>
        <v>3025.8135000000002</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16063.557143999995</v>
      </c>
      <c r="BV30" s="42"/>
      <c r="BW30" s="38" t="str">
        <f t="shared" si="7"/>
        <v>13211</v>
      </c>
      <c r="BX30" s="38" t="str">
        <f t="shared" si="8"/>
        <v>小平市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703913.96654084872</v>
      </c>
      <c r="BZ30" s="42"/>
      <c r="CA30" s="38" t="str">
        <f t="shared" si="9"/>
        <v>13211</v>
      </c>
      <c r="CB30" s="38" t="str">
        <f t="shared" si="10"/>
        <v>小平市</v>
      </c>
      <c r="CC30" s="260">
        <f t="shared" si="11"/>
        <v>1.8521785706383485E-2</v>
      </c>
      <c r="CD30" s="260">
        <f t="shared" si="16"/>
        <v>4.2985558517461379E-3</v>
      </c>
      <c r="CE30" s="260">
        <f t="shared" si="17"/>
        <v>0</v>
      </c>
      <c r="CF30" s="260">
        <f t="shared" si="18"/>
        <v>0</v>
      </c>
      <c r="CG30" s="260">
        <f t="shared" si="19"/>
        <v>0</v>
      </c>
      <c r="CH30" s="260">
        <f t="shared" si="20"/>
        <v>0</v>
      </c>
      <c r="CI30" s="260">
        <f t="shared" si="12"/>
        <v>2.2820341558129623E-2</v>
      </c>
      <c r="CK30" s="20" t="str">
        <f t="shared" si="13"/>
        <v>13211</v>
      </c>
      <c r="CL30" s="20" t="str">
        <f t="shared" si="14"/>
        <v>小平市</v>
      </c>
      <c r="CM30" s="20">
        <f>VLOOKUP($CK30&amp;"_"&amp;$AZ$7,データシート1!$A:$BS,MATCH("ca_太陽光発電（10kW未満）",データシート1!$A$1:$BS$1,0),0)</f>
        <v>2921</v>
      </c>
      <c r="CN30" s="20">
        <f>VLOOKUP($CK30&amp;"_"&amp;$AZ$5,データシート1!$A:$BS,MATCH("ab_家庭",データシート1!$A$1:$BS$1,0),0)</f>
        <v>94183</v>
      </c>
      <c r="CO30" s="260">
        <f t="shared" si="15"/>
        <v>3.1014089591539874E-2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24207</v>
      </c>
      <c r="AY31" s="20" t="str">
        <f>IF(IFERROR(比較地域マスタ!$Z24,"")=0,"",IFERROR(比較地域マスタ!$Z24,""))</f>
        <v>鈴鹿市</v>
      </c>
      <c r="BC31" s="960" t="str">
        <f t="shared" si="0"/>
        <v>24207</v>
      </c>
      <c r="BD31" s="123" t="str">
        <f t="shared" si="2"/>
        <v>鈴鹿市</v>
      </c>
      <c r="BE31" s="40">
        <f>VLOOKUP($BC31&amp;"_"&amp;$AZ$7,データシート1!$A:$BS,MATCH("cb_"&amp;BE$12,データシート1!$A$1:$BS$1,0),0)</f>
        <v>36794.500000000422</v>
      </c>
      <c r="BF31" s="40">
        <f>VLOOKUP($BC31&amp;"_"&amp;$AZ$7,データシート1!$A:$BS,MATCH("cb_"&amp;BF$12,データシート1!$A$1:$BS$1,0),0)</f>
        <v>209525.10000000015</v>
      </c>
      <c r="BG31" s="40">
        <f>VLOOKUP($BC31&amp;"_"&amp;$AZ$7,データシート1!$A:$BS,MATCH("cb_"&amp;BG$12,データシート1!$A$1:$BS$1,0),0)</f>
        <v>0</v>
      </c>
      <c r="BH31" s="40">
        <f>VLOOKUP($BC31&amp;"_"&amp;$AZ$7,データシート1!$A:$BS,MATCH("cb_"&amp;BH$12,データシート1!$A$1:$BS$1,0),0)</f>
        <v>1.1000000000000001</v>
      </c>
      <c r="BI31" s="40">
        <f>VLOOKUP($BC31&amp;"_"&amp;$AZ$7,データシート1!$A:$BS,MATCH("cb_"&amp;BI$12,データシート1!$A$1:$BS$1,0),0)</f>
        <v>0</v>
      </c>
      <c r="BJ31" s="40">
        <f>VLOOKUP($BC31&amp;"_"&amp;$AZ$7,データシート1!$A:$BS,MATCH("cb_"&amp;BJ$12,データシート1!$A$1:$BS$1,0),0)</f>
        <v>2280</v>
      </c>
      <c r="BK31" s="40">
        <f t="shared" si="3"/>
        <v>248600.70000000056</v>
      </c>
      <c r="BL31" s="42"/>
      <c r="BM31" s="960" t="str">
        <f t="shared" si="4"/>
        <v>24207</v>
      </c>
      <c r="BN31" s="123" t="str">
        <f t="shared" si="5"/>
        <v>鈴鹿市</v>
      </c>
      <c r="BO31" s="40">
        <f>BE31*VLOOKUP(BO$12,別紙!$B$4:$E$10,MATCH("設備利用率",別紙!$B$4:$E$4,0),0)/100*8760/10^3</f>
        <v>44157.815340000496</v>
      </c>
      <c r="BP31" s="40">
        <f>BF31*VLOOKUP(BP$12,別紙!$B$4:$E$10,MATCH("設備利用率",別紙!$B$4:$E$4,0),0)/100*8760/10^3</f>
        <v>277151.42127600021</v>
      </c>
      <c r="BQ31" s="40">
        <f>BG31*VLOOKUP(BQ$12,別紙!$B$4:$E$10,MATCH("設備利用率",別紙!$B$4:$E$4,0),0)/100*8760/10^3</f>
        <v>0</v>
      </c>
      <c r="BR31" s="40">
        <f>BH31*VLOOKUP(BR$12,別紙!$B$4:$E$10,MATCH("設備利用率",別紙!$B$4:$E$4,0),0)/100*8760/10^3</f>
        <v>5.7816000000000001</v>
      </c>
      <c r="BS31" s="40">
        <f>BI31*VLOOKUP(BS$12,別紙!$B$4:$E$10,MATCH("設備利用率",別紙!$B$4:$E$4,0),0)/100*8760/10^3</f>
        <v>0</v>
      </c>
      <c r="BT31" s="40">
        <f>BJ31*VLOOKUP(BT$12,別紙!$B$4:$E$10,MATCH("設備利用率",別紙!$B$4:$E$4,0),0)/100*8760/10^3</f>
        <v>15978.24</v>
      </c>
      <c r="BU31" s="40">
        <f t="shared" si="6"/>
        <v>337293.25821600069</v>
      </c>
      <c r="BV31" s="42"/>
      <c r="BW31" s="38" t="str">
        <f t="shared" si="7"/>
        <v>24207</v>
      </c>
      <c r="BX31" s="38" t="str">
        <f t="shared" si="8"/>
        <v>鈴鹿市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2193012.0543310414</v>
      </c>
      <c r="BZ31" s="42"/>
      <c r="CA31" s="38" t="str">
        <f t="shared" si="9"/>
        <v>24207</v>
      </c>
      <c r="CB31" s="38" t="str">
        <f t="shared" si="10"/>
        <v>鈴鹿市</v>
      </c>
      <c r="CC31" s="260">
        <f t="shared" si="11"/>
        <v>2.0135692028136361E-2</v>
      </c>
      <c r="CD31" s="260">
        <f t="shared" si="16"/>
        <v>0.12637934238831294</v>
      </c>
      <c r="CE31" s="260">
        <f t="shared" si="17"/>
        <v>0</v>
      </c>
      <c r="CF31" s="260">
        <f t="shared" si="18"/>
        <v>2.6363740174531897E-6</v>
      </c>
      <c r="CG31" s="260">
        <f t="shared" si="19"/>
        <v>0</v>
      </c>
      <c r="CH31" s="260">
        <f t="shared" si="20"/>
        <v>7.2859791027797237E-3</v>
      </c>
      <c r="CI31" s="260">
        <f t="shared" si="12"/>
        <v>0.15380364989324646</v>
      </c>
      <c r="CK31" s="20" t="str">
        <f t="shared" si="13"/>
        <v>24207</v>
      </c>
      <c r="CL31" s="20" t="str">
        <f t="shared" si="14"/>
        <v>鈴鹿市</v>
      </c>
      <c r="CM31" s="20">
        <f>VLOOKUP($CK31&amp;"_"&amp;$AZ$7,データシート1!$A:$BS,MATCH("ca_太陽光発電（10kW未満）",データシート1!$A$1:$BS$1,0),0)</f>
        <v>7808</v>
      </c>
      <c r="CN31" s="20">
        <f>VLOOKUP($CK31&amp;"_"&amp;$AZ$5,データシート1!$A:$BS,MATCH("ab_家庭",データシート1!$A$1:$BS$1,0),0)</f>
        <v>87528</v>
      </c>
      <c r="CO31" s="260">
        <f t="shared" si="15"/>
        <v>8.9205739877524906E-2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11202</v>
      </c>
      <c r="AY32" s="20" t="str">
        <f>IF(IFERROR(比較地域マスタ!$Z25,"")=0,"",IFERROR(比較地域マスタ!$Z25,""))</f>
        <v>熊谷市</v>
      </c>
      <c r="AZ32" s="24"/>
      <c r="BA32" s="24"/>
      <c r="BB32" s="24"/>
      <c r="BC32" s="960" t="str">
        <f t="shared" si="0"/>
        <v>11202</v>
      </c>
      <c r="BD32" s="123" t="str">
        <f t="shared" si="2"/>
        <v>熊谷市</v>
      </c>
      <c r="BE32" s="40">
        <f>VLOOKUP($BC32&amp;"_"&amp;$AZ$7,データシート1!$A:$BS,MATCH("cb_"&amp;BE$12,データシート1!$A$1:$BS$1,0),0)</f>
        <v>31341.000000000146</v>
      </c>
      <c r="BF32" s="40">
        <f>VLOOKUP($BC32&amp;"_"&amp;$AZ$7,データシート1!$A:$BS,MATCH("cb_"&amp;BF$12,データシート1!$A$1:$BS$1,0),0)</f>
        <v>82764.499999999898</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114105.50000000004</v>
      </c>
      <c r="BL32" s="42"/>
      <c r="BM32" s="960" t="str">
        <f t="shared" si="4"/>
        <v>11202</v>
      </c>
      <c r="BN32" s="123" t="str">
        <f t="shared" si="5"/>
        <v>熊谷市</v>
      </c>
      <c r="BO32" s="40">
        <f>BE32*VLOOKUP(BO$12,別紙!$B$4:$E$10,MATCH("設備利用率",別紙!$B$4:$E$4,0),0)/100*8760/10^3</f>
        <v>37612.960920000172</v>
      </c>
      <c r="BP32" s="40">
        <f>BF32*VLOOKUP(BP$12,別紙!$B$4:$E$10,MATCH("設備利用率",別紙!$B$4:$E$4,0),0)/100*8760/10^3</f>
        <v>109477.57001999987</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147090.53094000003</v>
      </c>
      <c r="BV32" s="42"/>
      <c r="BW32" s="38" t="str">
        <f t="shared" si="7"/>
        <v>11202</v>
      </c>
      <c r="BX32" s="38" t="str">
        <f t="shared" si="8"/>
        <v>熊谷市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1324860.0886317592</v>
      </c>
      <c r="BZ32" s="42"/>
      <c r="CA32" s="38" t="str">
        <f t="shared" si="9"/>
        <v>11202</v>
      </c>
      <c r="CB32" s="38" t="str">
        <f t="shared" si="10"/>
        <v>熊谷市</v>
      </c>
      <c r="CC32" s="260">
        <f t="shared" si="11"/>
        <v>2.8390138130619302E-2</v>
      </c>
      <c r="CD32" s="260">
        <f t="shared" si="16"/>
        <v>8.2633306686038174E-2</v>
      </c>
      <c r="CE32" s="260">
        <f t="shared" si="17"/>
        <v>0</v>
      </c>
      <c r="CF32" s="260">
        <f t="shared" si="18"/>
        <v>0</v>
      </c>
      <c r="CG32" s="260">
        <f t="shared" si="19"/>
        <v>0</v>
      </c>
      <c r="CH32" s="260">
        <f t="shared" si="20"/>
        <v>0</v>
      </c>
      <c r="CI32" s="260">
        <f t="shared" si="12"/>
        <v>0.11102344481665746</v>
      </c>
      <c r="CJ32" s="24"/>
      <c r="CK32" s="20" t="str">
        <f t="shared" si="13"/>
        <v>11202</v>
      </c>
      <c r="CL32" s="20" t="str">
        <f t="shared" si="14"/>
        <v>熊谷市</v>
      </c>
      <c r="CM32" s="20">
        <f>VLOOKUP($CK32&amp;"_"&amp;$AZ$7,データシート1!$A:$BS,MATCH("ca_太陽光発電（10kW未満）",データシート1!$A$1:$BS$1,0),0)</f>
        <v>7132</v>
      </c>
      <c r="CN32" s="20">
        <f>VLOOKUP($CK32&amp;"_"&amp;$AZ$5,データシート1!$A:$BS,MATCH("ab_家庭",データシート1!$A$1:$BS$1,0),0)</f>
        <v>88072</v>
      </c>
      <c r="CO32" s="260">
        <f t="shared" si="15"/>
        <v>8.0979198837314928E-2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34212</v>
      </c>
      <c r="AY33" s="20" t="str">
        <f>IF(IFERROR(比較地域マスタ!$Z26,"")=0,"",IFERROR(比較地域マスタ!$Z26,""))</f>
        <v>東広島市</v>
      </c>
      <c r="BC33" s="960" t="str">
        <f t="shared" si="0"/>
        <v>34212</v>
      </c>
      <c r="BD33" s="123" t="str">
        <f t="shared" si="2"/>
        <v>東広島市</v>
      </c>
      <c r="BE33" s="40">
        <f>VLOOKUP($BC33&amp;"_"&amp;$AZ$7,データシート1!$A:$BS,MATCH("cb_"&amp;BE$12,データシート1!$A$1:$BS$1,0),0)</f>
        <v>43762.661000000211</v>
      </c>
      <c r="BF33" s="40">
        <f>VLOOKUP($BC33&amp;"_"&amp;$AZ$7,データシート1!$A:$BS,MATCH("cb_"&amp;BF$12,データシート1!$A$1:$BS$1,0),0)</f>
        <v>226973.18800000023</v>
      </c>
      <c r="BG33" s="40">
        <f>VLOOKUP($BC33&amp;"_"&amp;$AZ$7,データシート1!$A:$BS,MATCH("cb_"&amp;BG$12,データシート1!$A$1:$BS$1,0),0)</f>
        <v>0</v>
      </c>
      <c r="BH33" s="40">
        <f>VLOOKUP($BC33&amp;"_"&amp;$AZ$7,データシート1!$A:$BS,MATCH("cb_"&amp;BH$12,データシート1!$A$1:$BS$1,0),0)</f>
        <v>514.9</v>
      </c>
      <c r="BI33" s="40">
        <f>VLOOKUP($BC33&amp;"_"&amp;$AZ$7,データシート1!$A:$BS,MATCH("cb_"&amp;BI$12,データシート1!$A$1:$BS$1,0),0)</f>
        <v>0</v>
      </c>
      <c r="BJ33" s="40">
        <f>VLOOKUP($BC33&amp;"_"&amp;$AZ$7,データシート1!$A:$BS,MATCH("cb_"&amp;BJ$12,データシート1!$A$1:$BS$1,0),0)</f>
        <v>4364.09</v>
      </c>
      <c r="BK33" s="40">
        <f t="shared" si="3"/>
        <v>275614.8390000005</v>
      </c>
      <c r="BL33" s="42"/>
      <c r="BM33" s="960" t="str">
        <f t="shared" si="4"/>
        <v>34212</v>
      </c>
      <c r="BN33" s="123" t="str">
        <f t="shared" si="5"/>
        <v>東広島市</v>
      </c>
      <c r="BO33" s="40">
        <f>BE33*VLOOKUP(BO$12,別紙!$B$4:$E$10,MATCH("設備利用率",別紙!$B$4:$E$4,0),0)/100*8760/10^3</f>
        <v>52520.44471932025</v>
      </c>
      <c r="BP33" s="40">
        <f>BF33*VLOOKUP(BP$12,別紙!$B$4:$E$10,MATCH("設備利用率",別紙!$B$4:$E$4,0),0)/100*8760/10^3</f>
        <v>300231.05415888038</v>
      </c>
      <c r="BQ33" s="40">
        <f>BG33*VLOOKUP(BQ$12,別紙!$B$4:$E$10,MATCH("設備利用率",別紙!$B$4:$E$4,0),0)/100*8760/10^3</f>
        <v>0</v>
      </c>
      <c r="BR33" s="40">
        <f>BH33*VLOOKUP(BR$12,別紙!$B$4:$E$10,MATCH("設備利用率",別紙!$B$4:$E$4,0),0)/100*8760/10^3</f>
        <v>2706.3143999999998</v>
      </c>
      <c r="BS33" s="40">
        <f>BI33*VLOOKUP(BS$12,別紙!$B$4:$E$10,MATCH("設備利用率",別紙!$B$4:$E$4,0),0)/100*8760/10^3</f>
        <v>0</v>
      </c>
      <c r="BT33" s="40">
        <f>BJ33*VLOOKUP(BT$12,別紙!$B$4:$E$10,MATCH("設備利用率",別紙!$B$4:$E$4,0),0)/100*8760/10^3</f>
        <v>30583.542719999998</v>
      </c>
      <c r="BU33" s="40">
        <f t="shared" si="6"/>
        <v>386041.3559982006</v>
      </c>
      <c r="BV33" s="42"/>
      <c r="BW33" s="38" t="str">
        <f t="shared" si="7"/>
        <v>34212</v>
      </c>
      <c r="BX33" s="38" t="str">
        <f t="shared" si="8"/>
        <v>東広島市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2038937.6881356386</v>
      </c>
      <c r="BZ33" s="42"/>
      <c r="CA33" s="38" t="str">
        <f t="shared" si="9"/>
        <v>34212</v>
      </c>
      <c r="CB33" s="38" t="str">
        <f t="shared" si="10"/>
        <v>東広島市</v>
      </c>
      <c r="CC33" s="260">
        <f t="shared" si="11"/>
        <v>2.575872966836168E-2</v>
      </c>
      <c r="CD33" s="260">
        <f t="shared" si="16"/>
        <v>0.14724876385673427</v>
      </c>
      <c r="CE33" s="260">
        <f t="shared" si="17"/>
        <v>0</v>
      </c>
      <c r="CF33" s="260">
        <f t="shared" si="18"/>
        <v>1.3273158938342036E-3</v>
      </c>
      <c r="CG33" s="260">
        <f t="shared" si="19"/>
        <v>0</v>
      </c>
      <c r="CH33" s="260">
        <f t="shared" si="20"/>
        <v>1.4999743689060424E-2</v>
      </c>
      <c r="CI33" s="260">
        <f t="shared" si="12"/>
        <v>0.18933455310799058</v>
      </c>
      <c r="CK33" s="20" t="str">
        <f t="shared" si="13"/>
        <v>34212</v>
      </c>
      <c r="CL33" s="20" t="str">
        <f t="shared" si="14"/>
        <v>東広島市</v>
      </c>
      <c r="CM33" s="20">
        <f>VLOOKUP($CK33&amp;"_"&amp;$AZ$7,データシート1!$A:$BS,MATCH("ca_太陽光発電（10kW未満）",データシート1!$A$1:$BS$1,0),0)</f>
        <v>9628</v>
      </c>
      <c r="CN33" s="20">
        <f>VLOOKUP($CK33&amp;"_"&amp;$AZ$5,データシート1!$A:$BS,MATCH("ab_家庭",データシート1!$A$1:$BS$1,0),0)</f>
        <v>87971</v>
      </c>
      <c r="CO33" s="260">
        <f t="shared" si="15"/>
        <v>0.10944515806345273</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13204</v>
      </c>
      <c r="AY34" s="20" t="str">
        <f>IF(IFERROR(比較地域マスタ!$Z27,"")=0,"",IFERROR(比較地域マスタ!$Z27,""))</f>
        <v>三鷹市</v>
      </c>
      <c r="BC34" s="960" t="str">
        <f t="shared" si="0"/>
        <v>13204</v>
      </c>
      <c r="BD34" s="123" t="str">
        <f t="shared" si="2"/>
        <v>三鷹市</v>
      </c>
      <c r="BE34" s="40">
        <f>VLOOKUP($BC34&amp;"_"&amp;$AZ$7,データシート1!$A:$BS,MATCH("cb_"&amp;BE$12,データシート1!$A$1:$BS$1,0),0)</f>
        <v>8865.7999999999884</v>
      </c>
      <c r="BF34" s="40">
        <f>VLOOKUP($BC34&amp;"_"&amp;$AZ$7,データシート1!$A:$BS,MATCH("cb_"&amp;BF$12,データシート1!$A$1:$BS$1,0),0)</f>
        <v>2062.2000000000007</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0</v>
      </c>
      <c r="BK34" s="40">
        <f t="shared" si="3"/>
        <v>10927.999999999989</v>
      </c>
      <c r="BL34" s="42"/>
      <c r="BM34" s="960" t="str">
        <f t="shared" si="4"/>
        <v>13204</v>
      </c>
      <c r="BN34" s="123" t="str">
        <f t="shared" si="5"/>
        <v>三鷹市</v>
      </c>
      <c r="BO34" s="40">
        <f>BE34*VLOOKUP(BO$12,別紙!$B$4:$E$10,MATCH("設備利用率",別紙!$B$4:$E$4,0),0)/100*8760/10^3</f>
        <v>10640.023895999984</v>
      </c>
      <c r="BP34" s="40">
        <f>BF34*VLOOKUP(BP$12,別紙!$B$4:$E$10,MATCH("設備利用率",別紙!$B$4:$E$4,0),0)/100*8760/10^3</f>
        <v>2727.7956720000006</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0</v>
      </c>
      <c r="BU34" s="40">
        <f t="shared" si="6"/>
        <v>13367.819567999984</v>
      </c>
      <c r="BV34" s="42"/>
      <c r="BW34" s="38" t="str">
        <f t="shared" si="7"/>
        <v>13204</v>
      </c>
      <c r="BX34" s="38" t="str">
        <f t="shared" si="8"/>
        <v>三鷹市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653307.64303020958</v>
      </c>
      <c r="BZ34" s="42"/>
      <c r="CA34" s="38" t="str">
        <f t="shared" si="9"/>
        <v>13204</v>
      </c>
      <c r="CB34" s="38" t="str">
        <f t="shared" si="10"/>
        <v>三鷹市</v>
      </c>
      <c r="CC34" s="260">
        <f t="shared" si="11"/>
        <v>1.6286391272951905E-2</v>
      </c>
      <c r="CD34" s="260">
        <f t="shared" si="16"/>
        <v>4.1753616402645773E-3</v>
      </c>
      <c r="CE34" s="260">
        <f t="shared" si="17"/>
        <v>0</v>
      </c>
      <c r="CF34" s="260">
        <f t="shared" si="18"/>
        <v>0</v>
      </c>
      <c r="CG34" s="260">
        <f t="shared" si="19"/>
        <v>0</v>
      </c>
      <c r="CH34" s="260">
        <f t="shared" si="20"/>
        <v>0</v>
      </c>
      <c r="CI34" s="260">
        <f t="shared" si="12"/>
        <v>2.0461752913216481E-2</v>
      </c>
      <c r="CK34" s="20" t="str">
        <f t="shared" si="13"/>
        <v>13204</v>
      </c>
      <c r="CL34" s="20" t="str">
        <f t="shared" si="14"/>
        <v>三鷹市</v>
      </c>
      <c r="CM34" s="20">
        <f>VLOOKUP($CK34&amp;"_"&amp;$AZ$7,データシート1!$A:$BS,MATCH("ca_太陽光発電（10kW未満）",データシート1!$A$1:$BS$1,0),0)</f>
        <v>2327</v>
      </c>
      <c r="CN34" s="20">
        <f>VLOOKUP($CK34&amp;"_"&amp;$AZ$5,データシート1!$A:$BS,MATCH("ab_家庭",データシート1!$A$1:$BS$1,0),0)</f>
        <v>96169</v>
      </c>
      <c r="CO34" s="260">
        <f t="shared" si="15"/>
        <v>2.4196986554918944E-2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22203</v>
      </c>
      <c r="AY35" s="20" t="str">
        <f>IF(IFERROR(比較地域マスタ!$Z28,"")=0,"",IFERROR(比較地域マスタ!$Z28,""))</f>
        <v>沼津市</v>
      </c>
      <c r="BC35" s="960" t="str">
        <f t="shared" si="0"/>
        <v>22203</v>
      </c>
      <c r="BD35" s="123" t="str">
        <f t="shared" si="2"/>
        <v>沼津市</v>
      </c>
      <c r="BE35" s="40">
        <f>VLOOKUP($BC35&amp;"_"&amp;$AZ$7,データシート1!$A:$BS,MATCH("cb_"&amp;BE$12,データシート1!$A$1:$BS$1,0),0)</f>
        <v>26165.199999999979</v>
      </c>
      <c r="BF35" s="40">
        <f>VLOOKUP($BC35&amp;"_"&amp;$AZ$7,データシート1!$A:$BS,MATCH("cb_"&amp;BF$12,データシート1!$A$1:$BS$1,0),0)</f>
        <v>25085.500000000018</v>
      </c>
      <c r="BG35" s="40">
        <f>VLOOKUP($BC35&amp;"_"&amp;$AZ$7,データシート1!$A:$BS,MATCH("cb_"&amp;BG$12,データシート1!$A$1:$BS$1,0),0)</f>
        <v>0</v>
      </c>
      <c r="BH35" s="40">
        <f>VLOOKUP($BC35&amp;"_"&amp;$AZ$7,データシート1!$A:$BS,MATCH("cb_"&amp;BH$12,データシート1!$A$1:$BS$1,0),0)</f>
        <v>19.899999999999999</v>
      </c>
      <c r="BI35" s="40">
        <f>VLOOKUP($BC35&amp;"_"&amp;$AZ$7,データシート1!$A:$BS,MATCH("cb_"&amp;BI$12,データシート1!$A$1:$BS$1,0),0)</f>
        <v>0</v>
      </c>
      <c r="BJ35" s="40">
        <f>VLOOKUP($BC35&amp;"_"&amp;$AZ$7,データシート1!$A:$BS,MATCH("cb_"&amp;BJ$12,データシート1!$A$1:$BS$1,0),0)</f>
        <v>0</v>
      </c>
      <c r="BK35" s="40">
        <f t="shared" si="3"/>
        <v>51270.6</v>
      </c>
      <c r="BL35" s="42"/>
      <c r="BM35" s="960" t="str">
        <f t="shared" si="4"/>
        <v>22203</v>
      </c>
      <c r="BN35" s="123" t="str">
        <f t="shared" si="5"/>
        <v>沼津市</v>
      </c>
      <c r="BO35" s="40">
        <f>BE35*VLOOKUP(BO$12,別紙!$B$4:$E$10,MATCH("設備利用率",別紙!$B$4:$E$4,0),0)/100*8760/10^3</f>
        <v>31401.379823999971</v>
      </c>
      <c r="BP35" s="40">
        <f>BF35*VLOOKUP(BP$12,別紙!$B$4:$E$10,MATCH("設備利用率",別紙!$B$4:$E$4,0),0)/100*8760/10^3</f>
        <v>33182.09598000002</v>
      </c>
      <c r="BQ35" s="40">
        <f>BG35*VLOOKUP(BQ$12,別紙!$B$4:$E$10,MATCH("設備利用率",別紙!$B$4:$E$4,0),0)/100*8760/10^3</f>
        <v>0</v>
      </c>
      <c r="BR35" s="40">
        <f>BH35*VLOOKUP(BR$12,別紙!$B$4:$E$10,MATCH("設備利用率",別紙!$B$4:$E$4,0),0)/100*8760/10^3</f>
        <v>104.59439999999999</v>
      </c>
      <c r="BS35" s="40">
        <f>BI35*VLOOKUP(BS$12,別紙!$B$4:$E$10,MATCH("設備利用率",別紙!$B$4:$E$4,0),0)/100*8760/10^3</f>
        <v>0</v>
      </c>
      <c r="BT35" s="40">
        <f>BJ35*VLOOKUP(BT$12,別紙!$B$4:$E$10,MATCH("設備利用率",別紙!$B$4:$E$4,0),0)/100*8760/10^3</f>
        <v>0</v>
      </c>
      <c r="BU35" s="40">
        <f t="shared" si="6"/>
        <v>64688.070203999989</v>
      </c>
      <c r="BV35" s="42"/>
      <c r="BW35" s="38" t="str">
        <f t="shared" si="7"/>
        <v>22203</v>
      </c>
      <c r="BX35" s="38" t="str">
        <f t="shared" si="8"/>
        <v>沼津市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1343216.9411050961</v>
      </c>
      <c r="BZ35" s="42"/>
      <c r="CA35" s="38" t="str">
        <f t="shared" si="9"/>
        <v>22203</v>
      </c>
      <c r="CB35" s="38" t="str">
        <f t="shared" si="10"/>
        <v>沼津市</v>
      </c>
      <c r="CC35" s="260">
        <f t="shared" si="11"/>
        <v>2.3377742539611893E-2</v>
      </c>
      <c r="CD35" s="260">
        <f t="shared" si="16"/>
        <v>2.4703452558229595E-2</v>
      </c>
      <c r="CE35" s="260">
        <f t="shared" si="17"/>
        <v>0</v>
      </c>
      <c r="CF35" s="260">
        <f t="shared" si="18"/>
        <v>7.7868583100171236E-5</v>
      </c>
      <c r="CG35" s="260">
        <f t="shared" si="19"/>
        <v>0</v>
      </c>
      <c r="CH35" s="260">
        <f t="shared" si="20"/>
        <v>0</v>
      </c>
      <c r="CI35" s="260">
        <f t="shared" si="12"/>
        <v>4.8159063680941659E-2</v>
      </c>
      <c r="CK35" s="20" t="str">
        <f t="shared" si="13"/>
        <v>22203</v>
      </c>
      <c r="CL35" s="20" t="str">
        <f t="shared" si="14"/>
        <v>沼津市</v>
      </c>
      <c r="CM35" s="20">
        <f>VLOOKUP($CK35&amp;"_"&amp;$AZ$7,データシート1!$A:$BS,MATCH("ca_太陽光発電（10kW未満）",データシート1!$A$1:$BS$1,0),0)</f>
        <v>5769</v>
      </c>
      <c r="CN35" s="20">
        <f>VLOOKUP($CK35&amp;"_"&amp;$AZ$5,データシート1!$A:$BS,MATCH("ab_家庭",データシート1!$A$1:$BS$1,0),0)</f>
        <v>92721</v>
      </c>
      <c r="CO35" s="260">
        <f t="shared" si="15"/>
        <v>6.2218914808942954E-2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27202</v>
      </c>
      <c r="AY36" s="20" t="str">
        <f>IF(IFERROR(比較地域マスタ!$Z29,"")=0,"",IFERROR(比較地域マスタ!$Z29,""))</f>
        <v>岸和田市</v>
      </c>
      <c r="BC36" s="960" t="str">
        <f t="shared" si="0"/>
        <v>27202</v>
      </c>
      <c r="BD36" s="123" t="str">
        <f t="shared" si="2"/>
        <v>岸和田市</v>
      </c>
      <c r="BE36" s="40">
        <f>VLOOKUP($BC36&amp;"_"&amp;$AZ$7,データシート1!$A:$BS,MATCH("cb_"&amp;BE$12,データシート1!$A$1:$BS$1,0),0)</f>
        <v>19623.299999999883</v>
      </c>
      <c r="BF36" s="40">
        <f>VLOOKUP($BC36&amp;"_"&amp;$AZ$7,データシート1!$A:$BS,MATCH("cb_"&amp;BF$12,データシート1!$A$1:$BS$1,0),0)</f>
        <v>31795.300000000007</v>
      </c>
      <c r="BG36" s="40">
        <f>VLOOKUP($BC36&amp;"_"&amp;$AZ$7,データシート1!$A:$BS,MATCH("cb_"&amp;BG$12,データシート1!$A$1:$BS$1,0),0)</f>
        <v>0</v>
      </c>
      <c r="BH36" s="40">
        <f>VLOOKUP($BC36&amp;"_"&amp;$AZ$7,データシート1!$A:$BS,MATCH("cb_"&amp;BH$12,データシート1!$A$1:$BS$1,0),0)</f>
        <v>19.899999999999999</v>
      </c>
      <c r="BI36" s="40">
        <f>VLOOKUP($BC36&amp;"_"&amp;$AZ$7,データシート1!$A:$BS,MATCH("cb_"&amp;BI$12,データシート1!$A$1:$BS$1,0),0)</f>
        <v>0</v>
      </c>
      <c r="BJ36" s="40">
        <f>VLOOKUP($BC36&amp;"_"&amp;$AZ$7,データシート1!$A:$BS,MATCH("cb_"&amp;BJ$12,データシート1!$A$1:$BS$1,0),0)</f>
        <v>8740</v>
      </c>
      <c r="BK36" s="40">
        <f t="shared" si="3"/>
        <v>60178.499999999891</v>
      </c>
      <c r="BL36" s="42"/>
      <c r="BM36" s="960" t="str">
        <f t="shared" si="4"/>
        <v>27202</v>
      </c>
      <c r="BN36" s="123" t="str">
        <f t="shared" si="5"/>
        <v>岸和田市</v>
      </c>
      <c r="BO36" s="40">
        <f>BE36*VLOOKUP(BO$12,別紙!$B$4:$E$10,MATCH("設備利用率",別紙!$B$4:$E$4,0),0)/100*8760/10^3</f>
        <v>23550.314795999861</v>
      </c>
      <c r="BP36" s="40">
        <f>BF36*VLOOKUP(BP$12,別紙!$B$4:$E$10,MATCH("設備利用率",別紙!$B$4:$E$4,0),0)/100*8760/10^3</f>
        <v>42057.551028000002</v>
      </c>
      <c r="BQ36" s="40">
        <f>BG36*VLOOKUP(BQ$12,別紙!$B$4:$E$10,MATCH("設備利用率",別紙!$B$4:$E$4,0),0)/100*8760/10^3</f>
        <v>0</v>
      </c>
      <c r="BR36" s="40">
        <f>BH36*VLOOKUP(BR$12,別紙!$B$4:$E$10,MATCH("設備利用率",別紙!$B$4:$E$4,0),0)/100*8760/10^3</f>
        <v>104.59439999999999</v>
      </c>
      <c r="BS36" s="40">
        <f>BI36*VLOOKUP(BS$12,別紙!$B$4:$E$10,MATCH("設備利用率",別紙!$B$4:$E$4,0),0)/100*8760/10^3</f>
        <v>0</v>
      </c>
      <c r="BT36" s="40">
        <f>BJ36*VLOOKUP(BT$12,別紙!$B$4:$E$10,MATCH("設備利用率",別紙!$B$4:$E$4,0),0)/100*8760/10^3</f>
        <v>61249.919999999998</v>
      </c>
      <c r="BU36" s="40">
        <f t="shared" si="6"/>
        <v>126962.38022399986</v>
      </c>
      <c r="BV36" s="42"/>
      <c r="BW36" s="38" t="str">
        <f t="shared" si="7"/>
        <v>27202</v>
      </c>
      <c r="BX36" s="38" t="str">
        <f t="shared" si="8"/>
        <v>岸和田市</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907491.61992700479</v>
      </c>
      <c r="BZ36" s="42"/>
      <c r="CA36" s="38" t="str">
        <f t="shared" si="9"/>
        <v>27202</v>
      </c>
      <c r="CB36" s="38" t="str">
        <f t="shared" si="10"/>
        <v>岸和田市</v>
      </c>
      <c r="CC36" s="260">
        <f t="shared" si="11"/>
        <v>2.5950999743550425E-2</v>
      </c>
      <c r="CD36" s="260">
        <f t="shared" si="16"/>
        <v>4.6344836805636787E-2</v>
      </c>
      <c r="CE36" s="260">
        <f t="shared" si="17"/>
        <v>0</v>
      </c>
      <c r="CF36" s="260">
        <f t="shared" si="18"/>
        <v>1.1525660149722724E-4</v>
      </c>
      <c r="CG36" s="260">
        <f t="shared" si="19"/>
        <v>0</v>
      </c>
      <c r="CH36" s="260">
        <f t="shared" si="20"/>
        <v>6.7493648045947471E-2</v>
      </c>
      <c r="CI36" s="260">
        <f t="shared" si="12"/>
        <v>0.1399047411966319</v>
      </c>
      <c r="CK36" s="20" t="str">
        <f t="shared" si="13"/>
        <v>27202</v>
      </c>
      <c r="CL36" s="20" t="str">
        <f t="shared" si="14"/>
        <v>岸和田市</v>
      </c>
      <c r="CM36" s="20">
        <f>VLOOKUP($CK36&amp;"_"&amp;$AZ$7,データシート1!$A:$BS,MATCH("ca_太陽光発電（10kW未満）",データシート1!$A$1:$BS$1,0),0)</f>
        <v>4633</v>
      </c>
      <c r="CN36" s="20">
        <f>VLOOKUP($CK36&amp;"_"&amp;$AZ$5,データシート1!$A:$BS,MATCH("ab_家庭",データシート1!$A$1:$BS$1,0),0)</f>
        <v>88598</v>
      </c>
      <c r="CO36" s="260">
        <f t="shared" si="15"/>
        <v>5.2292376803088104E-2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23212</v>
      </c>
      <c r="AY37" s="20" t="str">
        <f>IF(IFERROR(比較地域マスタ!$Z30,"")=0,"",IFERROR(比較地域マスタ!$Z30,""))</f>
        <v>安城市</v>
      </c>
      <c r="BC37" s="960" t="str">
        <f t="shared" si="0"/>
        <v>23212</v>
      </c>
      <c r="BD37" s="123" t="str">
        <f t="shared" si="2"/>
        <v>安城市</v>
      </c>
      <c r="BE37" s="40">
        <f>VLOOKUP($BC37&amp;"_"&amp;$AZ$7,データシート1!$A:$BS,MATCH("cb_"&amp;BE$12,データシート1!$A$1:$BS$1,0),0)</f>
        <v>36234.100000000064</v>
      </c>
      <c r="BF37" s="40">
        <f>VLOOKUP($BC37&amp;"_"&amp;$AZ$7,データシート1!$A:$BS,MATCH("cb_"&amp;BF$12,データシート1!$A$1:$BS$1,0),0)</f>
        <v>23765.700000000012</v>
      </c>
      <c r="BG37" s="40">
        <f>VLOOKUP($BC37&amp;"_"&amp;$AZ$7,データシート1!$A:$BS,MATCH("cb_"&amp;BG$12,データシート1!$A$1:$BS$1,0),0)</f>
        <v>40</v>
      </c>
      <c r="BH37" s="40">
        <f>VLOOKUP($BC37&amp;"_"&amp;$AZ$7,データシート1!$A:$BS,MATCH("cb_"&amp;BH$12,データシート1!$A$1:$BS$1,0),0)</f>
        <v>86.6</v>
      </c>
      <c r="BI37" s="40">
        <f>VLOOKUP($BC37&amp;"_"&amp;$AZ$7,データシート1!$A:$BS,MATCH("cb_"&amp;BI$12,データシート1!$A$1:$BS$1,0),0)</f>
        <v>0</v>
      </c>
      <c r="BJ37" s="40">
        <f>VLOOKUP($BC37&amp;"_"&amp;$AZ$7,データシート1!$A:$BS,MATCH("cb_"&amp;BJ$12,データシート1!$A$1:$BS$1,0),0)</f>
        <v>0</v>
      </c>
      <c r="BK37" s="40">
        <f t="shared" si="3"/>
        <v>60126.400000000074</v>
      </c>
      <c r="BL37" s="42"/>
      <c r="BM37" s="960" t="str">
        <f t="shared" si="4"/>
        <v>23212</v>
      </c>
      <c r="BN37" s="123" t="str">
        <f t="shared" si="5"/>
        <v>安城市</v>
      </c>
      <c r="BO37" s="40">
        <f>BE37*VLOOKUP(BO$12,別紙!$B$4:$E$10,MATCH("設備利用率",別紙!$B$4:$E$4,0),0)/100*8760/10^3</f>
        <v>43485.268092000071</v>
      </c>
      <c r="BP37" s="40">
        <f>BF37*VLOOKUP(BP$12,別紙!$B$4:$E$10,MATCH("設備利用率",別紙!$B$4:$E$4,0),0)/100*8760/10^3</f>
        <v>31436.317332000017</v>
      </c>
      <c r="BQ37" s="40">
        <f>BG37*VLOOKUP(BQ$12,別紙!$B$4:$E$10,MATCH("設備利用率",別紙!$B$4:$E$4,0),0)/100*8760/10^3</f>
        <v>86.899199999999993</v>
      </c>
      <c r="BR37" s="40">
        <f>BH37*VLOOKUP(BR$12,別紙!$B$4:$E$10,MATCH("設備利用率",別紙!$B$4:$E$4,0),0)/100*8760/10^3</f>
        <v>455.16960000000006</v>
      </c>
      <c r="BS37" s="40">
        <f>BI37*VLOOKUP(BS$12,別紙!$B$4:$E$10,MATCH("設備利用率",別紙!$B$4:$E$4,0),0)/100*8760/10^3</f>
        <v>0</v>
      </c>
      <c r="BT37" s="40">
        <f>BJ37*VLOOKUP(BT$12,別紙!$B$4:$E$10,MATCH("設備利用率",別紙!$B$4:$E$4,0),0)/100*8760/10^3</f>
        <v>0</v>
      </c>
      <c r="BU37" s="40">
        <f t="shared" si="6"/>
        <v>75463.654224000085</v>
      </c>
      <c r="BV37" s="42"/>
      <c r="BW37" s="38" t="str">
        <f t="shared" si="7"/>
        <v>23212</v>
      </c>
      <c r="BX37" s="38" t="str">
        <f t="shared" si="8"/>
        <v>安城市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1972870.3129078904</v>
      </c>
      <c r="BZ37" s="42"/>
      <c r="CA37" s="38" t="str">
        <f t="shared" si="9"/>
        <v>23212</v>
      </c>
      <c r="CB37" s="38" t="str">
        <f t="shared" si="10"/>
        <v>安城市</v>
      </c>
      <c r="CC37" s="260">
        <f t="shared" si="11"/>
        <v>2.2041625243934784E-2</v>
      </c>
      <c r="CD37" s="260">
        <f t="shared" si="16"/>
        <v>1.5934305020619832E-2</v>
      </c>
      <c r="CE37" s="260">
        <f t="shared" si="17"/>
        <v>4.4047091910423588E-5</v>
      </c>
      <c r="CF37" s="260">
        <f t="shared" si="18"/>
        <v>2.3071440480500102E-4</v>
      </c>
      <c r="CG37" s="260">
        <f t="shared" si="19"/>
        <v>0</v>
      </c>
      <c r="CH37" s="260">
        <f t="shared" si="20"/>
        <v>0</v>
      </c>
      <c r="CI37" s="260">
        <f t="shared" si="12"/>
        <v>3.8250691761270036E-2</v>
      </c>
      <c r="CK37" s="20" t="str">
        <f t="shared" si="13"/>
        <v>23212</v>
      </c>
      <c r="CL37" s="20" t="str">
        <f t="shared" si="14"/>
        <v>安城市</v>
      </c>
      <c r="CM37" s="20">
        <f>VLOOKUP($CK37&amp;"_"&amp;$AZ$7,データシート1!$A:$BS,MATCH("ca_太陽光発電（10kW未満）",データシート1!$A$1:$BS$1,0),0)</f>
        <v>7829</v>
      </c>
      <c r="CN37" s="20">
        <f>VLOOKUP($CK37&amp;"_"&amp;$AZ$5,データシート1!$A:$BS,MATCH("ab_家庭",データシート1!$A$1:$BS$1,0),0)</f>
        <v>77248</v>
      </c>
      <c r="CO37" s="260">
        <f t="shared" si="15"/>
        <v>0.10134890223695112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35203</v>
      </c>
      <c r="AY38" s="20" t="str">
        <f>IF(IFERROR(比較地域マスタ!$Z31,"")=0,"",IFERROR(比較地域マスタ!$Z31,""))</f>
        <v>山口市</v>
      </c>
      <c r="BC38" s="960" t="str">
        <f t="shared" si="0"/>
        <v>35203</v>
      </c>
      <c r="BD38" s="123" t="str">
        <f t="shared" si="2"/>
        <v>山口市</v>
      </c>
      <c r="BE38" s="40">
        <f>VLOOKUP($BC38&amp;"_"&amp;$AZ$7,データシート1!$A:$BS,MATCH("cb_"&amp;BE$12,データシート1!$A$1:$BS$1,0),0)</f>
        <v>38183.858000000037</v>
      </c>
      <c r="BF38" s="40">
        <f>VLOOKUP($BC38&amp;"_"&amp;$AZ$7,データシート1!$A:$BS,MATCH("cb_"&amp;BF$12,データシート1!$A$1:$BS$1,0),0)</f>
        <v>172365.87500000006</v>
      </c>
      <c r="BG38" s="40">
        <f>VLOOKUP($BC38&amp;"_"&amp;$AZ$7,データシート1!$A:$BS,MATCH("cb_"&amp;BG$12,データシート1!$A$1:$BS$1,0),0)</f>
        <v>0</v>
      </c>
      <c r="BH38" s="40">
        <f>VLOOKUP($BC38&amp;"_"&amp;$AZ$7,データシート1!$A:$BS,MATCH("cb_"&amp;BH$12,データシート1!$A$1:$BS$1,0),0)</f>
        <v>3.7</v>
      </c>
      <c r="BI38" s="40">
        <f>VLOOKUP($BC38&amp;"_"&amp;$AZ$7,データシート1!$A:$BS,MATCH("cb_"&amp;BI$12,データシート1!$A$1:$BS$1,0),0)</f>
        <v>0</v>
      </c>
      <c r="BJ38" s="40">
        <f>VLOOKUP($BC38&amp;"_"&amp;$AZ$7,データシート1!$A:$BS,MATCH("cb_"&amp;BJ$12,データシート1!$A$1:$BS$1,0),0)</f>
        <v>300</v>
      </c>
      <c r="BK38" s="40">
        <f t="shared" si="3"/>
        <v>210853.43300000011</v>
      </c>
      <c r="BL38" s="42"/>
      <c r="BM38" s="960" t="str">
        <f t="shared" si="4"/>
        <v>35203</v>
      </c>
      <c r="BN38" s="123" t="str">
        <f t="shared" si="5"/>
        <v>山口市</v>
      </c>
      <c r="BO38" s="40">
        <f>BE38*VLOOKUP(BO$12,別紙!$B$4:$E$10,MATCH("設備利用率",別紙!$B$4:$E$4,0),0)/100*8760/10^3</f>
        <v>45825.211662960042</v>
      </c>
      <c r="BP38" s="40">
        <f>BF38*VLOOKUP(BP$12,別紙!$B$4:$E$10,MATCH("設備利用率",別紙!$B$4:$E$4,0),0)/100*8760/10^3</f>
        <v>227998.68481500007</v>
      </c>
      <c r="BQ38" s="40">
        <f>BG38*VLOOKUP(BQ$12,別紙!$B$4:$E$10,MATCH("設備利用率",別紙!$B$4:$E$4,0),0)/100*8760/10^3</f>
        <v>0</v>
      </c>
      <c r="BR38" s="40">
        <f>BH38*VLOOKUP(BR$12,別紙!$B$4:$E$10,MATCH("設備利用率",別紙!$B$4:$E$4,0),0)/100*8760/10^3</f>
        <v>19.447200000000002</v>
      </c>
      <c r="BS38" s="40">
        <f>BI38*VLOOKUP(BS$12,別紙!$B$4:$E$10,MATCH("設備利用率",別紙!$B$4:$E$4,0),0)/100*8760/10^3</f>
        <v>0</v>
      </c>
      <c r="BT38" s="40">
        <f>BJ38*VLOOKUP(BT$12,別紙!$B$4:$E$10,MATCH("設備利用率",別紙!$B$4:$E$4,0),0)/100*8760/10^3</f>
        <v>2102.4</v>
      </c>
      <c r="BU38" s="40">
        <f t="shared" si="6"/>
        <v>275945.74367796013</v>
      </c>
      <c r="BV38" s="42"/>
      <c r="BW38" s="38" t="str">
        <f t="shared" si="7"/>
        <v>35203</v>
      </c>
      <c r="BX38" s="38" t="str">
        <f t="shared" si="8"/>
        <v>山口市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1335960.9728437392</v>
      </c>
      <c r="BZ38" s="42"/>
      <c r="CA38" s="38" t="str">
        <f t="shared" si="9"/>
        <v>35203</v>
      </c>
      <c r="CB38" s="38" t="str">
        <f t="shared" si="10"/>
        <v>山口市</v>
      </c>
      <c r="CC38" s="260">
        <f t="shared" si="11"/>
        <v>3.4301310138885314E-2</v>
      </c>
      <c r="CD38" s="260">
        <f t="shared" si="16"/>
        <v>0.17066268360345879</v>
      </c>
      <c r="CE38" s="260">
        <f t="shared" si="17"/>
        <v>0</v>
      </c>
      <c r="CF38" s="260">
        <f t="shared" si="18"/>
        <v>1.4556712655014546E-5</v>
      </c>
      <c r="CG38" s="260">
        <f t="shared" si="19"/>
        <v>0</v>
      </c>
      <c r="CH38" s="260">
        <f t="shared" si="20"/>
        <v>1.5736986654069779E-3</v>
      </c>
      <c r="CI38" s="260">
        <f t="shared" si="12"/>
        <v>0.20655224912040612</v>
      </c>
      <c r="CK38" s="20" t="str">
        <f t="shared" si="13"/>
        <v>35203</v>
      </c>
      <c r="CL38" s="20" t="str">
        <f t="shared" si="14"/>
        <v>山口市</v>
      </c>
      <c r="CM38" s="20">
        <f>VLOOKUP($CK38&amp;"_"&amp;$AZ$7,データシート1!$A:$BS,MATCH("ca_太陽光発電（10kW未満）",データシート1!$A$1:$BS$1,0),0)</f>
        <v>8348</v>
      </c>
      <c r="CN38" s="20">
        <f>VLOOKUP($CK38&amp;"_"&amp;$AZ$5,データシート1!$A:$BS,MATCH("ab_家庭",データシート1!$A$1:$BS$1,0),0)</f>
        <v>90057</v>
      </c>
      <c r="CO38" s="260">
        <f t="shared" si="15"/>
        <v>9.2696847552105888E-2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14206</v>
      </c>
      <c r="AY39" s="20" t="str">
        <f>IF(IFERROR(比較地域マスタ!$Z32,"")=0,"",IFERROR(比較地域マスタ!$Z32,""))</f>
        <v>小田原市</v>
      </c>
      <c r="BC39" s="960" t="str">
        <f t="shared" si="0"/>
        <v>14206</v>
      </c>
      <c r="BD39" s="123" t="str">
        <f t="shared" si="2"/>
        <v>小田原市</v>
      </c>
      <c r="BE39" s="40">
        <f>VLOOKUP($BC39&amp;"_"&amp;$AZ$7,データシート1!$A:$BS,MATCH("cb_"&amp;BE$12,データシート1!$A$1:$BS$1,0),0)</f>
        <v>24239.699999999921</v>
      </c>
      <c r="BF39" s="40">
        <f>VLOOKUP($BC39&amp;"_"&amp;$AZ$7,データシート1!$A:$BS,MATCH("cb_"&amp;BF$12,データシート1!$A$1:$BS$1,0),0)</f>
        <v>14269.799999999992</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38509.499999999913</v>
      </c>
      <c r="BL39" s="42"/>
      <c r="BM39" s="960" t="str">
        <f t="shared" si="4"/>
        <v>14206</v>
      </c>
      <c r="BN39" s="123" t="str">
        <f t="shared" si="5"/>
        <v>小田原市</v>
      </c>
      <c r="BO39" s="40">
        <f>BE39*VLOOKUP(BO$12,別紙!$B$4:$E$10,MATCH("設備利用率",別紙!$B$4:$E$4,0),0)/100*8760/10^3</f>
        <v>29090.548763999905</v>
      </c>
      <c r="BP39" s="40">
        <f>BF39*VLOOKUP(BP$12,別紙!$B$4:$E$10,MATCH("設備利用率",別紙!$B$4:$E$4,0),0)/100*8760/10^3</f>
        <v>18875.520647999987</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47966.069411999895</v>
      </c>
      <c r="BV39" s="42"/>
      <c r="BW39" s="38" t="str">
        <f t="shared" si="7"/>
        <v>14206</v>
      </c>
      <c r="BX39" s="38" t="str">
        <f t="shared" si="8"/>
        <v>小田原市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1155774.2929846006</v>
      </c>
      <c r="BZ39" s="42"/>
      <c r="CA39" s="38" t="str">
        <f t="shared" si="9"/>
        <v>14206</v>
      </c>
      <c r="CB39" s="38" t="str">
        <f t="shared" si="10"/>
        <v>小田原市</v>
      </c>
      <c r="CC39" s="260">
        <f t="shared" si="11"/>
        <v>2.5169748921200052E-2</v>
      </c>
      <c r="CD39" s="260">
        <f t="shared" si="16"/>
        <v>1.6331493754941546E-2</v>
      </c>
      <c r="CE39" s="260">
        <f t="shared" si="17"/>
        <v>0</v>
      </c>
      <c r="CF39" s="260">
        <f t="shared" si="18"/>
        <v>0</v>
      </c>
      <c r="CG39" s="260">
        <f t="shared" si="19"/>
        <v>0</v>
      </c>
      <c r="CH39" s="260">
        <f t="shared" si="20"/>
        <v>0</v>
      </c>
      <c r="CI39" s="260">
        <f t="shared" si="12"/>
        <v>4.1501242676141602E-2</v>
      </c>
      <c r="CK39" s="20" t="str">
        <f t="shared" si="13"/>
        <v>14206</v>
      </c>
      <c r="CL39" s="20" t="str">
        <f t="shared" si="14"/>
        <v>小田原市</v>
      </c>
      <c r="CM39" s="20">
        <f>VLOOKUP($CK39&amp;"_"&amp;$AZ$7,データシート1!$A:$BS,MATCH("ca_太陽光発電（10kW未満）",データシート1!$A$1:$BS$1,0),0)</f>
        <v>5646</v>
      </c>
      <c r="CN39" s="20">
        <f>VLOOKUP($CK39&amp;"_"&amp;$AZ$5,データシート1!$A:$BS,MATCH("ab_家庭",データシート1!$A$1:$BS$1,0),0)</f>
        <v>89474</v>
      </c>
      <c r="CO39" s="260">
        <f t="shared" si="15"/>
        <v>6.3102130227775666E-2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13212</v>
      </c>
      <c r="AY40" s="20" t="str">
        <f>IF(IFERROR(比較地域マスタ!$Z33,"")=0,"",IFERROR(比較地域マスタ!$Z33,""))</f>
        <v>日野市</v>
      </c>
      <c r="BC40" s="960" t="str">
        <f t="shared" si="0"/>
        <v>13212</v>
      </c>
      <c r="BD40" s="123" t="str">
        <f t="shared" si="2"/>
        <v>日野市</v>
      </c>
      <c r="BE40" s="40">
        <f>VLOOKUP($BC40&amp;"_"&amp;$AZ$7,データシート1!$A:$BS,MATCH("cb_"&amp;BE$12,データシート1!$A$1:$BS$1,0),0)</f>
        <v>14264.19999999999</v>
      </c>
      <c r="BF40" s="40">
        <f>VLOOKUP($BC40&amp;"_"&amp;$AZ$7,データシート1!$A:$BS,MATCH("cb_"&amp;BF$12,データシート1!$A$1:$BS$1,0),0)</f>
        <v>4489.7999999999984</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2772.654</v>
      </c>
      <c r="BK40" s="40">
        <f t="shared" si="3"/>
        <v>21526.653999999988</v>
      </c>
      <c r="BL40" s="42"/>
      <c r="BM40" s="960" t="str">
        <f t="shared" si="4"/>
        <v>13212</v>
      </c>
      <c r="BN40" s="123" t="str">
        <f t="shared" si="5"/>
        <v>日野市</v>
      </c>
      <c r="BO40" s="40">
        <f>BE40*VLOOKUP(BO$12,別紙!$B$4:$E$10,MATCH("設備利用率",別紙!$B$4:$E$4,0),0)/100*8760/10^3</f>
        <v>17118.751703999988</v>
      </c>
      <c r="BP40" s="40">
        <f>BF40*VLOOKUP(BP$12,別紙!$B$4:$E$10,MATCH("設備利用率",別紙!$B$4:$E$4,0),0)/100*8760/10^3</f>
        <v>5938.9278479999966</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19430.759232</v>
      </c>
      <c r="BU40" s="40">
        <f t="shared" si="6"/>
        <v>42488.438783999984</v>
      </c>
      <c r="BV40" s="42"/>
      <c r="BW40" s="38" t="str">
        <f t="shared" si="7"/>
        <v>13212</v>
      </c>
      <c r="BX40" s="38" t="str">
        <f t="shared" si="8"/>
        <v>日野市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674466.97138364846</v>
      </c>
      <c r="BZ40" s="42"/>
      <c r="CA40" s="38" t="str">
        <f t="shared" si="9"/>
        <v>13212</v>
      </c>
      <c r="CB40" s="38" t="str">
        <f t="shared" si="10"/>
        <v>日野市</v>
      </c>
      <c r="CC40" s="260">
        <f t="shared" si="11"/>
        <v>2.538115642472661E-2</v>
      </c>
      <c r="CD40" s="260">
        <f t="shared" si="16"/>
        <v>8.8053649770521263E-3</v>
      </c>
      <c r="CE40" s="260">
        <f t="shared" si="17"/>
        <v>0</v>
      </c>
      <c r="CF40" s="260">
        <f t="shared" si="18"/>
        <v>0</v>
      </c>
      <c r="CG40" s="260">
        <f t="shared" si="19"/>
        <v>0</v>
      </c>
      <c r="CH40" s="260">
        <f t="shared" si="20"/>
        <v>2.8809059681808271E-2</v>
      </c>
      <c r="CI40" s="260">
        <f t="shared" si="12"/>
        <v>6.2995581083587007E-2</v>
      </c>
      <c r="CK40" s="20" t="str">
        <f t="shared" si="13"/>
        <v>13212</v>
      </c>
      <c r="CL40" s="20" t="str">
        <f t="shared" si="14"/>
        <v>日野市</v>
      </c>
      <c r="CM40" s="20">
        <f>VLOOKUP($CK40&amp;"_"&amp;$AZ$7,データシート1!$A:$BS,MATCH("ca_太陽光発電（10kW未満）",データシート1!$A$1:$BS$1,0),0)</f>
        <v>3596</v>
      </c>
      <c r="CN40" s="20">
        <f>VLOOKUP($CK40&amp;"_"&amp;$AZ$5,データシート1!$A:$BS,MATCH("ab_家庭",データシート1!$A$1:$BS$1,0),0)</f>
        <v>91736</v>
      </c>
      <c r="CO40" s="260">
        <f t="shared" si="15"/>
        <v>3.9199441876689632E-2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23207</v>
      </c>
      <c r="AY41" s="20" t="str">
        <f>IF(IFERROR(比較地域マスタ!$Z34,"")=0,"",IFERROR(比較地域マスタ!$Z34,""))</f>
        <v>豊川市</v>
      </c>
      <c r="BC41" s="960" t="str">
        <f t="shared" si="0"/>
        <v>23207</v>
      </c>
      <c r="BD41" s="123" t="str">
        <f t="shared" si="2"/>
        <v>豊川市</v>
      </c>
      <c r="BE41" s="40">
        <f>VLOOKUP($BC41&amp;"_"&amp;$AZ$7,データシート1!$A:$BS,MATCH("cb_"&amp;BE$12,データシート1!$A$1:$BS$1,0),0)</f>
        <v>36606.100000000326</v>
      </c>
      <c r="BF41" s="40">
        <f>VLOOKUP($BC41&amp;"_"&amp;$AZ$7,データシート1!$A:$BS,MATCH("cb_"&amp;BF$12,データシート1!$A$1:$BS$1,0),0)</f>
        <v>89973.499999999869</v>
      </c>
      <c r="BG41" s="40">
        <f>VLOOKUP($BC41&amp;"_"&amp;$AZ$7,データシート1!$A:$BS,MATCH("cb_"&amp;BG$12,データシート1!$A$1:$BS$1,0),0)</f>
        <v>0</v>
      </c>
      <c r="BH41" s="40">
        <f>VLOOKUP($BC41&amp;"_"&amp;$AZ$7,データシート1!$A:$BS,MATCH("cb_"&amp;BH$12,データシート1!$A$1:$BS$1,0),0)</f>
        <v>49.9</v>
      </c>
      <c r="BI41" s="40">
        <f>VLOOKUP($BC41&amp;"_"&amp;$AZ$7,データシート1!$A:$BS,MATCH("cb_"&amp;BI$12,データシート1!$A$1:$BS$1,0),0)</f>
        <v>0</v>
      </c>
      <c r="BJ41" s="40">
        <f>VLOOKUP($BC41&amp;"_"&amp;$AZ$7,データシート1!$A:$BS,MATCH("cb_"&amp;BJ$12,データシート1!$A$1:$BS$1,0),0)</f>
        <v>0</v>
      </c>
      <c r="BK41" s="40">
        <f t="shared" si="3"/>
        <v>126629.50000000019</v>
      </c>
      <c r="BL41" s="42"/>
      <c r="BM41" s="960" t="str">
        <f t="shared" si="4"/>
        <v>23207</v>
      </c>
      <c r="BN41" s="123" t="str">
        <f t="shared" si="5"/>
        <v>豊川市</v>
      </c>
      <c r="BO41" s="40">
        <f>BE41*VLOOKUP(BO$12,別紙!$B$4:$E$10,MATCH("設備利用率",別紙!$B$4:$E$4,0),0)/100*8760/10^3</f>
        <v>43931.712732000386</v>
      </c>
      <c r="BP41" s="40">
        <f>BF41*VLOOKUP(BP$12,別紙!$B$4:$E$10,MATCH("設備利用率",別紙!$B$4:$E$4,0),0)/100*8760/10^3</f>
        <v>119013.34685999982</v>
      </c>
      <c r="BQ41" s="40">
        <f>BG41*VLOOKUP(BQ$12,別紙!$B$4:$E$10,MATCH("設備利用率",別紙!$B$4:$E$4,0),0)/100*8760/10^3</f>
        <v>0</v>
      </c>
      <c r="BR41" s="40">
        <f>BH41*VLOOKUP(BR$12,別紙!$B$4:$E$10,MATCH("設備利用率",別紙!$B$4:$E$4,0),0)/100*8760/10^3</f>
        <v>262.27440000000001</v>
      </c>
      <c r="BS41" s="40">
        <f>BI41*VLOOKUP(BS$12,別紙!$B$4:$E$10,MATCH("設備利用率",別紙!$B$4:$E$4,0),0)/100*8760/10^3</f>
        <v>0</v>
      </c>
      <c r="BT41" s="40">
        <f>BJ41*VLOOKUP(BT$12,別紙!$B$4:$E$10,MATCH("設備利用率",別紙!$B$4:$E$4,0),0)/100*8760/10^3</f>
        <v>0</v>
      </c>
      <c r="BU41" s="40">
        <f t="shared" si="6"/>
        <v>163207.3339920002</v>
      </c>
      <c r="BV41" s="42"/>
      <c r="BW41" s="38" t="str">
        <f t="shared" si="7"/>
        <v>23207</v>
      </c>
      <c r="BX41" s="38" t="str">
        <f t="shared" si="8"/>
        <v>豊川市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1080643.5807838794</v>
      </c>
      <c r="BZ41" s="42"/>
      <c r="CA41" s="38" t="str">
        <f t="shared" si="9"/>
        <v>23207</v>
      </c>
      <c r="CB41" s="38" t="str">
        <f t="shared" si="10"/>
        <v>豊川市</v>
      </c>
      <c r="CC41" s="260">
        <f t="shared" si="11"/>
        <v>4.065328616502132E-2</v>
      </c>
      <c r="CD41" s="260">
        <f t="shared" si="16"/>
        <v>0.11013191488508142</v>
      </c>
      <c r="CE41" s="260">
        <f t="shared" si="17"/>
        <v>0</v>
      </c>
      <c r="CF41" s="260">
        <f t="shared" si="18"/>
        <v>2.4270203854794649E-4</v>
      </c>
      <c r="CG41" s="260">
        <f t="shared" si="19"/>
        <v>0</v>
      </c>
      <c r="CH41" s="260">
        <f t="shared" si="20"/>
        <v>0</v>
      </c>
      <c r="CI41" s="260">
        <f t="shared" si="12"/>
        <v>0.15102790308865069</v>
      </c>
      <c r="CK41" s="20" t="str">
        <f t="shared" si="13"/>
        <v>23207</v>
      </c>
      <c r="CL41" s="20" t="str">
        <f t="shared" si="14"/>
        <v>豊川市</v>
      </c>
      <c r="CM41" s="20">
        <f>VLOOKUP($CK41&amp;"_"&amp;$AZ$7,データシート1!$A:$BS,MATCH("ca_太陽光発電（10kW未満）",データシート1!$A$1:$BS$1,0),0)</f>
        <v>7980</v>
      </c>
      <c r="CN41" s="20">
        <f>VLOOKUP($CK41&amp;"_"&amp;$AZ$5,データシート1!$A:$BS,MATCH("ab_家庭",データシート1!$A$1:$BS$1,0),0)</f>
        <v>79566</v>
      </c>
      <c r="CO41" s="260">
        <f t="shared" si="15"/>
        <v>0.10029409546791343</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28208</v>
      </c>
      <c r="AY72" s="20" t="str">
        <f>IF(IFERROR(比較地域マスタ!$AE7,"")=0,"",IFERROR(比較地域マスタ!$AE7,""))</f>
        <v>相生市</v>
      </c>
      <c r="AZ72" s="18"/>
      <c r="BA72" s="24">
        <v>1</v>
      </c>
      <c r="BB72" s="24">
        <v>1</v>
      </c>
      <c r="BC72" s="20" t="str">
        <f>AX72</f>
        <v>28208</v>
      </c>
      <c r="BD72" s="20" t="str">
        <f>AY72</f>
        <v>相生市</v>
      </c>
      <c r="BE72" s="953">
        <f>VLOOKUP(BC72&amp;"_令和4年度",データシート3!A:AB,MATCH("ea_"&amp;"太陽光（建物系）"&amp;"_年間発電",データシート3!$A$1:$AB$1,0),0)/10^3+VLOOKUP(BC72&amp;"_令和4年度",データシート3!A:AB,MATCH("ea_"&amp;"太陽光（土地系）"&amp;"_年間発電",データシート3!$A$1:$AB$1,0),0)/10^3</f>
        <v>310862.46399999998</v>
      </c>
      <c r="BF72" s="953">
        <f>VLOOKUP(BC72&amp;"_令和4年度",データシート3!A:AB,MATCH("ea_"&amp;"風力（陸上）"&amp;"_年間発電",データシート3!$A$1:$AB$1,0),0)/10^3</f>
        <v>121103.829</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431966.29299999995</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230280.27079384221</v>
      </c>
      <c r="BK72" s="953">
        <f t="shared" ref="BK72:BK103" si="21">BI72-BJ72</f>
        <v>201686.02220615774</v>
      </c>
      <c r="BL72" s="953">
        <f t="shared" ref="BL72:BL103" si="22">IF(BK72&gt;0,0,BK72)</f>
        <v>0</v>
      </c>
      <c r="BM72" s="953">
        <f t="shared" ref="BM72:BM103" si="23">IF(BK72&gt;0,BK72,0)</f>
        <v>201686.02220615774</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28203</v>
      </c>
      <c r="AY73" s="20" t="str">
        <f>IF(IFERROR(比較地域マスタ!$AE8,"")=0,"",IFERROR(比較地域マスタ!$AE8,""))</f>
        <v>明石市</v>
      </c>
      <c r="AZ73" s="18"/>
      <c r="BA73" s="24">
        <v>2</v>
      </c>
      <c r="BB73" s="24">
        <v>1</v>
      </c>
      <c r="BC73" s="20" t="str">
        <f t="shared" ref="BC73:BC136" si="24">AX73</f>
        <v>28203</v>
      </c>
      <c r="BD73" s="20" t="str">
        <f t="shared" ref="BD73:BD136" si="25">AY73</f>
        <v>明石市</v>
      </c>
      <c r="BE73" s="953">
        <f>VLOOKUP(BC73&amp;"_令和4年度",データシート3!A:AB,MATCH("ea_"&amp;"太陽光（建物系）"&amp;"_年間発電",データシート3!$A$1:$AB$1,0),0)/10^3+VLOOKUP(BC73&amp;"_令和4年度",データシート3!A:AB,MATCH("ea_"&amp;"太陽光（土地系）"&amp;"_年間発電",データシート3!$A$1:$AB$1,0),0)/10^3</f>
        <v>1087639.173</v>
      </c>
      <c r="BF73" s="953">
        <f>VLOOKUP(BC73&amp;"_令和4年度",データシート3!A:AB,MATCH("ea_"&amp;"風力（陸上）"&amp;"_年間発電",データシート3!$A$1:$AB$1,0),0)/10^3</f>
        <v>0</v>
      </c>
      <c r="BG73" s="953">
        <f>VLOOKUP(BC73&amp;"_令和4年度",データシート3!A:AB,MATCH("ea_"&amp;"中小水（河川）"&amp;"_年間発電",データシート3!$A$1:$AB$1,0),0)/10^3+VLOOKUP(BC73&amp;"_令和4年度",データシート3!A:AB,MATCH("ea_"&amp;"中小水（農業用水路）"&amp;"_年間発電",データシート3!$A$1:$AB$1,0),0)/10^3</f>
        <v>0</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1087639.173</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2079122.0567925558</v>
      </c>
      <c r="BK73" s="953">
        <f t="shared" si="21"/>
        <v>-991482.88379255589</v>
      </c>
      <c r="BL73" s="953">
        <f t="shared" si="22"/>
        <v>-991482.88379255589</v>
      </c>
      <c r="BM73" s="953">
        <f t="shared" si="23"/>
        <v>0</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28212</v>
      </c>
      <c r="AY74" s="20" t="str">
        <f>IF(IFERROR(比較地域マスタ!$AE9,"")=0,"",IFERROR(比較地域マスタ!$AE9,""))</f>
        <v>赤穂市</v>
      </c>
      <c r="AZ74" s="18"/>
      <c r="BA74" s="24">
        <v>3</v>
      </c>
      <c r="BB74" s="24">
        <v>1</v>
      </c>
      <c r="BC74" s="20" t="str">
        <f t="shared" si="24"/>
        <v>28212</v>
      </c>
      <c r="BD74" s="20" t="str">
        <f t="shared" si="25"/>
        <v>赤穂市</v>
      </c>
      <c r="BE74" s="953">
        <f>VLOOKUP(BC74&amp;"_令和4年度",データシート3!A:AB,MATCH("ea_"&amp;"太陽光（建物系）"&amp;"_年間発電",データシート3!$A$1:$AB$1,0),0)/10^3+VLOOKUP(BC74&amp;"_令和4年度",データシート3!A:AB,MATCH("ea_"&amp;"太陽光（土地系）"&amp;"_年間発電",データシート3!$A$1:$AB$1,0),0)/10^3</f>
        <v>575499.99300000002</v>
      </c>
      <c r="BF74" s="953">
        <f>VLOOKUP(BC74&amp;"_令和4年度",データシート3!A:AB,MATCH("ea_"&amp;"風力（陸上）"&amp;"_年間発電",データシート3!$A$1:$AB$1,0),0)/10^3</f>
        <v>203187.924</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778687.91700000002</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382321.5255874726</v>
      </c>
      <c r="BK74" s="953">
        <f t="shared" si="21"/>
        <v>396366.39141252742</v>
      </c>
      <c r="BL74" s="953">
        <f t="shared" si="22"/>
        <v>0</v>
      </c>
      <c r="BM74" s="953">
        <f t="shared" si="23"/>
        <v>396366.39141252742</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28225</v>
      </c>
      <c r="AY75" s="20" t="str">
        <f>IF(IFERROR(比較地域マスタ!$AE10,"")=0,"",IFERROR(比較地域マスタ!$AE10,""))</f>
        <v>朝来市</v>
      </c>
      <c r="AZ75" s="18"/>
      <c r="BA75" s="24">
        <v>4</v>
      </c>
      <c r="BB75" s="24">
        <v>1</v>
      </c>
      <c r="BC75" s="20" t="str">
        <f t="shared" si="24"/>
        <v>28225</v>
      </c>
      <c r="BD75" s="20" t="str">
        <f t="shared" si="25"/>
        <v>朝来市</v>
      </c>
      <c r="BE75" s="953">
        <f>VLOOKUP(BC75&amp;"_令和4年度",データシート3!A:AB,MATCH("ea_"&amp;"太陽光（建物系）"&amp;"_年間発電",データシート3!$A$1:$AB$1,0),0)/10^3+VLOOKUP(BC75&amp;"_令和4年度",データシート3!A:AB,MATCH("ea_"&amp;"太陽光（土地系）"&amp;"_年間発電",データシート3!$A$1:$AB$1,0),0)/10^3</f>
        <v>483199.37500000012</v>
      </c>
      <c r="BF75" s="953">
        <f>VLOOKUP(BC75&amp;"_令和4年度",データシート3!A:AB,MATCH("ea_"&amp;"風力（陸上）"&amp;"_年間発電",データシート3!$A$1:$AB$1,0),0)/10^3</f>
        <v>1084114.746</v>
      </c>
      <c r="BG75" s="953">
        <f>VLOOKUP(BC75&amp;"_令和4年度",データシート3!A:AB,MATCH("ea_"&amp;"中小水（河川）"&amp;"_年間発電",データシート3!$A$1:$AB$1,0),0)/10^3+VLOOKUP(BC75&amp;"_令和4年度",データシート3!A:AB,MATCH("ea_"&amp;"中小水（農業用水路）"&amp;"_年間発電",データシート3!$A$1:$AB$1,0),0)/10^3</f>
        <v>4759.38</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1572073.5010000002</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184481.42129337299</v>
      </c>
      <c r="BK75" s="953">
        <f t="shared" si="21"/>
        <v>1387592.0797066272</v>
      </c>
      <c r="BL75" s="953">
        <f t="shared" si="22"/>
        <v>0</v>
      </c>
      <c r="BM75" s="953">
        <f t="shared" si="23"/>
        <v>1387592.0797066272</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28206</v>
      </c>
      <c r="AY76" s="20" t="str">
        <f>IF(IFERROR(比較地域マスタ!$AE11,"")=0,"",IFERROR(比較地域マスタ!$AE11,""))</f>
        <v>芦屋市</v>
      </c>
      <c r="AZ76" s="18"/>
      <c r="BA76" s="24">
        <v>5</v>
      </c>
      <c r="BB76" s="24">
        <v>1</v>
      </c>
      <c r="BC76" s="20" t="str">
        <f t="shared" si="24"/>
        <v>28206</v>
      </c>
      <c r="BD76" s="20" t="str">
        <f t="shared" si="25"/>
        <v>芦屋市</v>
      </c>
      <c r="BE76" s="953">
        <f>VLOOKUP(BC76&amp;"_令和4年度",データシート3!A:AB,MATCH("ea_"&amp;"太陽光（建物系）"&amp;"_年間発電",データシート3!$A$1:$AB$1,0),0)/10^3+VLOOKUP(BC76&amp;"_令和4年度",データシート3!A:AB,MATCH("ea_"&amp;"太陽光（土地系）"&amp;"_年間発電",データシート3!$A$1:$AB$1,0),0)/10^3</f>
        <v>211909.12900000004</v>
      </c>
      <c r="BF76" s="953">
        <f>VLOOKUP(BC76&amp;"_令和4年度",データシート3!A:AB,MATCH("ea_"&amp;"風力（陸上）"&amp;"_年間発電",データシート3!$A$1:$AB$1,0),0)/10^3</f>
        <v>0</v>
      </c>
      <c r="BG76" s="953">
        <f>VLOOKUP(BC76&amp;"_令和4年度",データシート3!A:AB,MATCH("ea_"&amp;"中小水（河川）"&amp;"_年間発電",データシート3!$A$1:$AB$1,0),0)/10^3+VLOOKUP(BC76&amp;"_令和4年度",データシート3!A:AB,MATCH("ea_"&amp;"中小水（農業用水路）"&amp;"_年間発電",データシート3!$A$1:$AB$1,0),0)/10^3</f>
        <v>776.55899999999997</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3.6789999999999998</v>
      </c>
      <c r="BI76" s="953">
        <f t="shared" si="26"/>
        <v>212689.36700000006</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342611.8211970941</v>
      </c>
      <c r="BK76" s="953">
        <f t="shared" si="21"/>
        <v>-129922.45419709405</v>
      </c>
      <c r="BL76" s="953">
        <f t="shared" si="22"/>
        <v>-129922.45419709405</v>
      </c>
      <c r="BM76" s="953">
        <f t="shared" si="23"/>
        <v>0</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28202</v>
      </c>
      <c r="AY77" s="20" t="str">
        <f>IF(IFERROR(比較地域マスタ!$AE12,"")=0,"",IFERROR(比較地域マスタ!$AE12,""))</f>
        <v>尼崎市</v>
      </c>
      <c r="AZ77" s="18"/>
      <c r="BA77" s="24">
        <v>6</v>
      </c>
      <c r="BB77" s="24">
        <v>1</v>
      </c>
      <c r="BC77" s="20" t="str">
        <f t="shared" si="24"/>
        <v>28202</v>
      </c>
      <c r="BD77" s="20" t="str">
        <f t="shared" si="25"/>
        <v>尼崎市</v>
      </c>
      <c r="BE77" s="953">
        <f>VLOOKUP(BC77&amp;"_令和4年度",データシート3!A:AB,MATCH("ea_"&amp;"太陽光（建物系）"&amp;"_年間発電",データシート3!$A$1:$AB$1,0),0)/10^3+VLOOKUP(BC77&amp;"_令和4年度",データシート3!A:AB,MATCH("ea_"&amp;"太陽光（土地系）"&amp;"_年間発電",データシート3!$A$1:$AB$1,0),0)/10^3</f>
        <v>1179036.1100000001</v>
      </c>
      <c r="BF77" s="953">
        <f>VLOOKUP(BC77&amp;"_令和4年度",データシート3!A:AB,MATCH("ea_"&amp;"風力（陸上）"&amp;"_年間発電",データシート3!$A$1:$AB$1,0),0)/10^3</f>
        <v>0</v>
      </c>
      <c r="BG77" s="953">
        <f>VLOOKUP(BC77&amp;"_令和4年度",データシート3!A:AB,MATCH("ea_"&amp;"中小水（河川）"&amp;"_年間発電",データシート3!$A$1:$AB$1,0),0)/10^3+VLOOKUP(BC77&amp;"_令和4年度",データシート3!A:AB,MATCH("ea_"&amp;"中小水（農業用水路）"&amp;"_年間発電",データシート3!$A$1:$AB$1,0),0)/10^3</f>
        <v>0</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1179036.1100000001</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3005388.4561463124</v>
      </c>
      <c r="BK77" s="953">
        <f t="shared" si="21"/>
        <v>-1826352.3461463123</v>
      </c>
      <c r="BL77" s="953">
        <f t="shared" si="22"/>
        <v>-1826352.3461463123</v>
      </c>
      <c r="BM77" s="953">
        <f t="shared" si="23"/>
        <v>0</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28226</v>
      </c>
      <c r="AY78" s="20" t="str">
        <f>IF(IFERROR(比較地域マスタ!$AE13,"")=0,"",IFERROR(比較地域マスタ!$AE13,""))</f>
        <v>淡路市</v>
      </c>
      <c r="AZ78" s="18"/>
      <c r="BA78" s="24">
        <v>7</v>
      </c>
      <c r="BB78" s="24">
        <v>1</v>
      </c>
      <c r="BC78" s="20" t="str">
        <f t="shared" si="24"/>
        <v>28226</v>
      </c>
      <c r="BD78" s="20" t="str">
        <f t="shared" si="25"/>
        <v>淡路市</v>
      </c>
      <c r="BE78" s="953">
        <f>VLOOKUP(BC78&amp;"_令和4年度",データシート3!A:AB,MATCH("ea_"&amp;"太陽光（建物系）"&amp;"_年間発電",データシート3!$A$1:$AB$1,0),0)/10^3+VLOOKUP(BC78&amp;"_令和4年度",データシート3!A:AB,MATCH("ea_"&amp;"太陽光（土地系）"&amp;"_年間発電",データシート3!$A$1:$AB$1,0),0)/10^3</f>
        <v>928818.81799999997</v>
      </c>
      <c r="BF78" s="953">
        <f>VLOOKUP(BC78&amp;"_令和4年度",データシート3!A:AB,MATCH("ea_"&amp;"風力（陸上）"&amp;"_年間発電",データシート3!$A$1:$AB$1,0),0)/10^3</f>
        <v>66579.811000000002</v>
      </c>
      <c r="BG78" s="953">
        <f>VLOOKUP(BC78&amp;"_令和4年度",データシート3!A:AB,MATCH("ea_"&amp;"中小水（河川）"&amp;"_年間発電",データシート3!$A$1:$AB$1,0),0)/10^3+VLOOKUP(BC78&amp;"_令和4年度",データシート3!A:AB,MATCH("ea_"&amp;"中小水（農業用水路）"&amp;"_年間発電",データシート3!$A$1:$AB$1,0),0)/10^3</f>
        <v>1970.6959999999999</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997369.32499999995</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212233.32613028487</v>
      </c>
      <c r="BK78" s="953">
        <f t="shared" si="21"/>
        <v>785135.99886971503</v>
      </c>
      <c r="BL78" s="953">
        <f t="shared" si="22"/>
        <v>0</v>
      </c>
      <c r="BM78" s="953">
        <f t="shared" si="23"/>
        <v>785135.99886971503</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28207</v>
      </c>
      <c r="AY79" s="20" t="str">
        <f>IF(IFERROR(比較地域マスタ!$AE14,"")=0,"",IFERROR(比較地域マスタ!$AE14,""))</f>
        <v>伊丹市</v>
      </c>
      <c r="AZ79" s="18"/>
      <c r="BA79" s="24">
        <v>8</v>
      </c>
      <c r="BB79" s="24">
        <v>1</v>
      </c>
      <c r="BC79" s="20" t="str">
        <f t="shared" si="24"/>
        <v>28207</v>
      </c>
      <c r="BD79" s="20" t="str">
        <f t="shared" si="25"/>
        <v>伊丹市</v>
      </c>
      <c r="BE79" s="953">
        <f>VLOOKUP(BC79&amp;"_令和4年度",データシート3!A:AB,MATCH("ea_"&amp;"太陽光（建物系）"&amp;"_年間発電",データシート3!$A$1:$AB$1,0),0)/10^3+VLOOKUP(BC79&amp;"_令和4年度",データシート3!A:AB,MATCH("ea_"&amp;"太陽光（土地系）"&amp;"_年間発電",データシート3!$A$1:$AB$1,0),0)/10^3</f>
        <v>505850.23</v>
      </c>
      <c r="BF79" s="953">
        <f>VLOOKUP(BC79&amp;"_令和4年度",データシート3!A:AB,MATCH("ea_"&amp;"風力（陸上）"&amp;"_年間発電",データシート3!$A$1:$AB$1,0),0)/10^3</f>
        <v>0</v>
      </c>
      <c r="BG79" s="953">
        <f>VLOOKUP(BC79&amp;"_令和4年度",データシート3!A:AB,MATCH("ea_"&amp;"中小水（河川）"&amp;"_年間発電",データシート3!$A$1:$AB$1,0),0)/10^3+VLOOKUP(BC79&amp;"_令和4年度",データシート3!A:AB,MATCH("ea_"&amp;"中小水（農業用水路）"&amp;"_年間発電",データシート3!$A$1:$AB$1,0),0)/10^3</f>
        <v>0</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505850.23</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1260198.1354023432</v>
      </c>
      <c r="BK79" s="953">
        <f t="shared" si="21"/>
        <v>-754347.90540234325</v>
      </c>
      <c r="BL79" s="953">
        <f>IF(BK79&gt;0,0,BK79)</f>
        <v>-754347.90540234325</v>
      </c>
      <c r="BM79" s="953">
        <f>IF(BK79&gt;0,BK79,0)</f>
        <v>0</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28442</v>
      </c>
      <c r="AY80" s="20" t="str">
        <f>IF(IFERROR(比較地域マスタ!$AE15,"")=0,"",IFERROR(比較地域マスタ!$AE15,""))</f>
        <v>市川町</v>
      </c>
      <c r="AZ80" s="18"/>
      <c r="BA80" s="24">
        <v>9</v>
      </c>
      <c r="BB80" s="24">
        <v>1</v>
      </c>
      <c r="BC80" s="20" t="str">
        <f t="shared" si="24"/>
        <v>28442</v>
      </c>
      <c r="BD80" s="20" t="str">
        <f t="shared" si="25"/>
        <v>市川町</v>
      </c>
      <c r="BE80" s="953">
        <f>VLOOKUP(BC80&amp;"_令和4年度",データシート3!A:AB,MATCH("ea_"&amp;"太陽光（建物系）"&amp;"_年間発電",データシート3!$A$1:$AB$1,0),0)/10^3+VLOOKUP(BC80&amp;"_令和4年度",データシート3!A:AB,MATCH("ea_"&amp;"太陽光（土地系）"&amp;"_年間発電",データシート3!$A$1:$AB$1,0),0)/10^3</f>
        <v>306516.47600000002</v>
      </c>
      <c r="BF80" s="953">
        <f>VLOOKUP(BC80&amp;"_令和4年度",データシート3!A:AB,MATCH("ea_"&amp;"風力（陸上）"&amp;"_年間発電",データシート3!$A$1:$AB$1,0),0)/10^3</f>
        <v>40415.055</v>
      </c>
      <c r="BG80" s="953">
        <f>VLOOKUP(BC80&amp;"_令和4年度",データシート3!A:AB,MATCH("ea_"&amp;"中小水（河川）"&amp;"_年間発電",データシート3!$A$1:$AB$1,0),0)/10^3+VLOOKUP(BC80&amp;"_令和4年度",データシート3!A:AB,MATCH("ea_"&amp;"中小水（農業用水路）"&amp;"_年間発電",データシート3!$A$1:$AB$1,0),0)/10^3</f>
        <v>400.19938638999992</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347331.73038639</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60525.156844087665</v>
      </c>
      <c r="BK80" s="953">
        <f t="shared" si="21"/>
        <v>286806.57354230236</v>
      </c>
      <c r="BL80" s="953">
        <f t="shared" si="22"/>
        <v>0</v>
      </c>
      <c r="BM80" s="953">
        <f t="shared" si="23"/>
        <v>286806.57354230236</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28301</v>
      </c>
      <c r="AY81" s="20" t="str">
        <f>IF(IFERROR(比較地域マスタ!$AE16,"")=0,"",IFERROR(比較地域マスタ!$AE16,""))</f>
        <v>猪名川町</v>
      </c>
      <c r="AZ81" s="18"/>
      <c r="BA81" s="24">
        <v>10</v>
      </c>
      <c r="BB81" s="24">
        <v>1</v>
      </c>
      <c r="BC81" s="20" t="str">
        <f t="shared" si="24"/>
        <v>28301</v>
      </c>
      <c r="BD81" s="20" t="str">
        <f t="shared" si="25"/>
        <v>猪名川町</v>
      </c>
      <c r="BE81" s="953">
        <f>VLOOKUP(BC81&amp;"_令和4年度",データシート3!A:AB,MATCH("ea_"&amp;"太陽光（建物系）"&amp;"_年間発電",データシート3!$A$1:$AB$1,0),0)/10^3+VLOOKUP(BC81&amp;"_令和4年度",データシート3!A:AB,MATCH("ea_"&amp;"太陽光（土地系）"&amp;"_年間発電",データシート3!$A$1:$AB$1,0),0)/10^3</f>
        <v>205120.41099999999</v>
      </c>
      <c r="BF81" s="953">
        <f>VLOOKUP(BC81&amp;"_令和4年度",データシート3!A:AB,MATCH("ea_"&amp;"風力（陸上）"&amp;"_年間発電",データシート3!$A$1:$AB$1,0),0)/10^3</f>
        <v>124234.102</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329354.51299999998</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101901.97411723595</v>
      </c>
      <c r="BK81" s="953">
        <f t="shared" si="21"/>
        <v>227452.53888276403</v>
      </c>
      <c r="BL81" s="953">
        <f t="shared" si="22"/>
        <v>0</v>
      </c>
      <c r="BM81" s="953">
        <f t="shared" si="23"/>
        <v>227452.53888276403</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28381</v>
      </c>
      <c r="AY82" s="20" t="str">
        <f>IF(IFERROR(比較地域マスタ!$AE17,"")=0,"",IFERROR(比較地域マスタ!$AE17,""))</f>
        <v>稲美町</v>
      </c>
      <c r="AZ82" s="18"/>
      <c r="BA82" s="24">
        <v>11</v>
      </c>
      <c r="BB82" s="24">
        <v>1</v>
      </c>
      <c r="BC82" s="20" t="str">
        <f t="shared" si="24"/>
        <v>28381</v>
      </c>
      <c r="BD82" s="20" t="str">
        <f t="shared" si="25"/>
        <v>稲美町</v>
      </c>
      <c r="BE82" s="953">
        <f>VLOOKUP(BC82&amp;"_令和4年度",データシート3!A:AB,MATCH("ea_"&amp;"太陽光（建物系）"&amp;"_年間発電",データシート3!$A$1:$AB$1,0),0)/10^3+VLOOKUP(BC82&amp;"_令和4年度",データシート3!A:AB,MATCH("ea_"&amp;"太陽光（土地系）"&amp;"_年間発電",データシート3!$A$1:$AB$1,0),0)/10^3</f>
        <v>909411.99300000013</v>
      </c>
      <c r="BF82" s="953">
        <f>VLOOKUP(BC82&amp;"_令和4年度",データシート3!A:AB,MATCH("ea_"&amp;"風力（陸上）"&amp;"_年間発電",データシート3!$A$1:$AB$1,0),0)/10^3</f>
        <v>0</v>
      </c>
      <c r="BG82" s="953">
        <f>VLOOKUP(BC82&amp;"_令和4年度",データシート3!A:AB,MATCH("ea_"&amp;"中小水（河川）"&amp;"_年間発電",データシート3!$A$1:$AB$1,0),0)/10^3+VLOOKUP(BC82&amp;"_令和4年度",データシート3!A:AB,MATCH("ea_"&amp;"中小水（農業用水路）"&amp;"_年間発電",データシート3!$A$1:$AB$1,0),0)/10^3</f>
        <v>0</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909411.99300000013</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208655.10592963279</v>
      </c>
      <c r="BK82" s="953">
        <f t="shared" si="21"/>
        <v>700756.88707036735</v>
      </c>
      <c r="BL82" s="953">
        <f t="shared" si="22"/>
        <v>0</v>
      </c>
      <c r="BM82" s="953">
        <f t="shared" si="23"/>
        <v>700756.88707036735</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28218</v>
      </c>
      <c r="AY83" s="20" t="str">
        <f>IF(IFERROR(比較地域マスタ!$AE18,"")=0,"",IFERROR(比較地域マスタ!$AE18,""))</f>
        <v>小野市</v>
      </c>
      <c r="AZ83" s="18"/>
      <c r="BA83" s="24">
        <v>12</v>
      </c>
      <c r="BB83" s="24">
        <v>1</v>
      </c>
      <c r="BC83" s="20" t="str">
        <f t="shared" si="24"/>
        <v>28218</v>
      </c>
      <c r="BD83" s="20" t="str">
        <f t="shared" si="25"/>
        <v>小野市</v>
      </c>
      <c r="BE83" s="953">
        <f>VLOOKUP(BC83&amp;"_令和4年度",データシート3!A:AB,MATCH("ea_"&amp;"太陽光（建物系）"&amp;"_年間発電",データシート3!$A$1:$AB$1,0),0)/10^3+VLOOKUP(BC83&amp;"_令和4年度",データシート3!A:AB,MATCH("ea_"&amp;"太陽光（土地系）"&amp;"_年間発電",データシート3!$A$1:$AB$1,0),0)/10^3</f>
        <v>800631.95</v>
      </c>
      <c r="BF83" s="953">
        <f>VLOOKUP(BC83&amp;"_令和4年度",データシート3!A:AB,MATCH("ea_"&amp;"風力（陸上）"&amp;"_年間発電",データシート3!$A$1:$AB$1,0),0)/10^3</f>
        <v>5438.9160000000002</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806070.86599999992</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428950.1892301297</v>
      </c>
      <c r="BK83" s="953">
        <f t="shared" si="21"/>
        <v>377120.67676987022</v>
      </c>
      <c r="BL83" s="953">
        <f t="shared" si="22"/>
        <v>0</v>
      </c>
      <c r="BM83" s="953">
        <f t="shared" si="23"/>
        <v>377120.67676987022</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28210</v>
      </c>
      <c r="AY84" s="20" t="str">
        <f>IF(IFERROR(比較地域マスタ!$AE19,"")=0,"",IFERROR(比較地域マスタ!$AE19,""))</f>
        <v>加古川市</v>
      </c>
      <c r="AZ84" s="18"/>
      <c r="BA84" s="24">
        <v>13</v>
      </c>
      <c r="BB84" s="24">
        <v>1</v>
      </c>
      <c r="BC84" s="20" t="str">
        <f t="shared" si="24"/>
        <v>28210</v>
      </c>
      <c r="BD84" s="20" t="str">
        <f t="shared" si="25"/>
        <v>加古川市</v>
      </c>
      <c r="BE84" s="953">
        <f>VLOOKUP(BC84&amp;"_令和4年度",データシート3!A:AB,MATCH("ea_"&amp;"太陽光（建物系）"&amp;"_年間発電",データシート3!$A$1:$AB$1,0),0)/10^3+VLOOKUP(BC84&amp;"_令和4年度",データシート3!A:AB,MATCH("ea_"&amp;"太陽光（土地系）"&amp;"_年間発電",データシート3!$A$1:$AB$1,0),0)/10^3</f>
        <v>1620404.1599999997</v>
      </c>
      <c r="BF84" s="953">
        <f>VLOOKUP(BC84&amp;"_令和4年度",データシート3!A:AB,MATCH("ea_"&amp;"風力（陸上）"&amp;"_年間発電",データシート3!$A$1:$AB$1,0),0)/10^3</f>
        <v>38940.682000000001</v>
      </c>
      <c r="BG84" s="953">
        <f>VLOOKUP(BC84&amp;"_令和4年度",データシート3!A:AB,MATCH("ea_"&amp;"中小水（河川）"&amp;"_年間発電",データシート3!$A$1:$AB$1,0),0)/10^3+VLOOKUP(BC84&amp;"_令和4年度",データシート3!A:AB,MATCH("ea_"&amp;"中小水（農業用水路）"&amp;"_年間発電",データシート3!$A$1:$AB$1,0),0)/10^3</f>
        <v>0</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1659344.8419999997</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1691442.2933696059</v>
      </c>
      <c r="BK84" s="953">
        <f t="shared" si="21"/>
        <v>-32097.451369606191</v>
      </c>
      <c r="BL84" s="953">
        <f t="shared" si="22"/>
        <v>-32097.451369606191</v>
      </c>
      <c r="BM84" s="953">
        <f t="shared" si="23"/>
        <v>0</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28220</v>
      </c>
      <c r="AY85" s="20" t="str">
        <f>IF(IFERROR(比較地域マスタ!$AE20,"")=0,"",IFERROR(比較地域マスタ!$AE20,""))</f>
        <v>加西市</v>
      </c>
      <c r="AZ85" s="18"/>
      <c r="BA85" s="24">
        <v>14</v>
      </c>
      <c r="BB85" s="24">
        <v>1</v>
      </c>
      <c r="BC85" s="20" t="str">
        <f t="shared" si="24"/>
        <v>28220</v>
      </c>
      <c r="BD85" s="20" t="str">
        <f t="shared" si="25"/>
        <v>加西市</v>
      </c>
      <c r="BE85" s="953">
        <f>VLOOKUP(BC85&amp;"_令和4年度",データシート3!A:AB,MATCH("ea_"&amp;"太陽光（建物系）"&amp;"_年間発電",データシート3!$A$1:$AB$1,0),0)/10^3+VLOOKUP(BC85&amp;"_令和4年度",データシート3!A:AB,MATCH("ea_"&amp;"太陽光（土地系）"&amp;"_年間発電",データシート3!$A$1:$AB$1,0),0)/10^3</f>
        <v>1593335.6269999996</v>
      </c>
      <c r="BF85" s="953">
        <f>VLOOKUP(BC85&amp;"_令和4年度",データシート3!A:AB,MATCH("ea_"&amp;"風力（陸上）"&amp;"_年間発電",データシート3!$A$1:$AB$1,0),0)/10^3</f>
        <v>26309.221000000001</v>
      </c>
      <c r="BG85" s="953">
        <f>VLOOKUP(BC85&amp;"_令和4年度",データシート3!A:AB,MATCH("ea_"&amp;"中小水（河川）"&amp;"_年間発電",データシート3!$A$1:$AB$1,0),0)/10^3+VLOOKUP(BC85&amp;"_令和4年度",データシート3!A:AB,MATCH("ea_"&amp;"中小水（農業用水路）"&amp;"_年間発電",データシート3!$A$1:$AB$1,0),0)/10^3</f>
        <v>861.54988062000007</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1620506.3978806196</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392411.95008274267</v>
      </c>
      <c r="BK85" s="953">
        <f t="shared" si="21"/>
        <v>1228094.447797877</v>
      </c>
      <c r="BL85" s="953">
        <f t="shared" si="22"/>
        <v>0</v>
      </c>
      <c r="BM85" s="953">
        <f t="shared" si="23"/>
        <v>1228094.447797877</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28228</v>
      </c>
      <c r="AY86" s="20" t="str">
        <f>IF(IFERROR(比較地域マスタ!$AE21,"")=0,"",IFERROR(比較地域マスタ!$AE21,""))</f>
        <v>加東市</v>
      </c>
      <c r="AZ86" s="18"/>
      <c r="BA86" s="24">
        <v>15</v>
      </c>
      <c r="BB86" s="24">
        <v>1</v>
      </c>
      <c r="BC86" s="20" t="str">
        <f t="shared" si="24"/>
        <v>28228</v>
      </c>
      <c r="BD86" s="20" t="str">
        <f t="shared" si="25"/>
        <v>加東市</v>
      </c>
      <c r="BE86" s="953">
        <f>VLOOKUP(BC86&amp;"_令和4年度",データシート3!A:AB,MATCH("ea_"&amp;"太陽光（建物系）"&amp;"_年間発電",データシート3!$A$1:$AB$1,0),0)/10^3+VLOOKUP(BC86&amp;"_令和4年度",データシート3!A:AB,MATCH("ea_"&amp;"太陽光（土地系）"&amp;"_年間発電",データシート3!$A$1:$AB$1,0),0)/10^3</f>
        <v>959230.25000000023</v>
      </c>
      <c r="BF86" s="953">
        <f>VLOOKUP(BC86&amp;"_令和4年度",データシート3!A:AB,MATCH("ea_"&amp;"風力（陸上）"&amp;"_年間発電",データシート3!$A$1:$AB$1,0),0)/10^3</f>
        <v>73178.339999999982</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1032408.5900000002</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443282.42363613792</v>
      </c>
      <c r="BK86" s="953">
        <f t="shared" si="21"/>
        <v>589126.16636386234</v>
      </c>
      <c r="BL86" s="953">
        <f t="shared" si="22"/>
        <v>0</v>
      </c>
      <c r="BM86" s="953">
        <f t="shared" si="23"/>
        <v>589126.16636386234</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28446</v>
      </c>
      <c r="AY87" s="20" t="str">
        <f>IF(IFERROR(比較地域マスタ!$AE22,"")=0,"",IFERROR(比較地域マスタ!$AE22,""))</f>
        <v>神河町</v>
      </c>
      <c r="AZ87" s="18"/>
      <c r="BA87" s="24">
        <v>16</v>
      </c>
      <c r="BB87" s="24">
        <v>1</v>
      </c>
      <c r="BC87" s="20" t="str">
        <f t="shared" si="24"/>
        <v>28446</v>
      </c>
      <c r="BD87" s="20" t="str">
        <f t="shared" si="25"/>
        <v>神河町</v>
      </c>
      <c r="BE87" s="953">
        <f>VLOOKUP(BC87&amp;"_令和4年度",データシート3!A:AB,MATCH("ea_"&amp;"太陽光（建物系）"&amp;"_年間発電",データシート3!$A$1:$AB$1,0),0)/10^3+VLOOKUP(BC87&amp;"_令和4年度",データシート3!A:AB,MATCH("ea_"&amp;"太陽光（土地系）"&amp;"_年間発電",データシート3!$A$1:$AB$1,0),0)/10^3</f>
        <v>241436.18700000003</v>
      </c>
      <c r="BF87" s="953">
        <f>VLOOKUP(BC87&amp;"_令和4年度",データシート3!A:AB,MATCH("ea_"&amp;"風力（陸上）"&amp;"_年間発電",データシート3!$A$1:$AB$1,0),0)/10^3</f>
        <v>667281.10499999998</v>
      </c>
      <c r="BG87" s="953">
        <f>VLOOKUP(BC87&amp;"_令和4年度",データシート3!A:AB,MATCH("ea_"&amp;"中小水（河川）"&amp;"_年間発電",データシート3!$A$1:$AB$1,0),0)/10^3+VLOOKUP(BC87&amp;"_令和4年度",データシート3!A:AB,MATCH("ea_"&amp;"中小水（農業用水路）"&amp;"_年間発電",データシート3!$A$1:$AB$1,0),0)/10^3</f>
        <v>698.27599999999995</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909415.56799999997</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57706.120954034901</v>
      </c>
      <c r="BK87" s="953">
        <f t="shared" si="21"/>
        <v>851709.44704596512</v>
      </c>
      <c r="BL87" s="953">
        <f t="shared" si="22"/>
        <v>0</v>
      </c>
      <c r="BM87" s="953">
        <f t="shared" si="23"/>
        <v>851709.44704596512</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28481</v>
      </c>
      <c r="AY88" s="20" t="str">
        <f>IF(IFERROR(比較地域マスタ!$AE23,"")=0,"",IFERROR(比較地域マスタ!$AE23,""))</f>
        <v>上郡町</v>
      </c>
      <c r="AZ88" s="18"/>
      <c r="BA88" s="24">
        <v>17</v>
      </c>
      <c r="BB88" s="24">
        <v>1</v>
      </c>
      <c r="BC88" s="20" t="str">
        <f t="shared" si="24"/>
        <v>28481</v>
      </c>
      <c r="BD88" s="20" t="str">
        <f t="shared" si="25"/>
        <v>上郡町</v>
      </c>
      <c r="BE88" s="953">
        <f>VLOOKUP(BC88&amp;"_令和4年度",データシート3!A:AB,MATCH("ea_"&amp;"太陽光（建物系）"&amp;"_年間発電",データシート3!$A$1:$AB$1,0),0)/10^3+VLOOKUP(BC88&amp;"_令和4年度",データシート3!A:AB,MATCH("ea_"&amp;"太陽光（土地系）"&amp;"_年間発電",データシート3!$A$1:$AB$1,0),0)/10^3</f>
        <v>358295.66099999996</v>
      </c>
      <c r="BF88" s="953">
        <f>VLOOKUP(BC88&amp;"_令和4年度",データシート3!A:AB,MATCH("ea_"&amp;"風力（陸上）"&amp;"_年間発電",データシート3!$A$1:$AB$1,0),0)/10^3</f>
        <v>196481.448</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554777.10899999994</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85853.866120358507</v>
      </c>
      <c r="BK88" s="953">
        <f t="shared" si="21"/>
        <v>468923.24287964142</v>
      </c>
      <c r="BL88" s="953">
        <f t="shared" si="22"/>
        <v>0</v>
      </c>
      <c r="BM88" s="953">
        <f t="shared" si="23"/>
        <v>468923.24287964142</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28585</v>
      </c>
      <c r="AY89" s="20" t="str">
        <f>IF(IFERROR(比較地域マスタ!$AE24,"")=0,"",IFERROR(比較地域マスタ!$AE24,""))</f>
        <v>香美町</v>
      </c>
      <c r="AZ89" s="18"/>
      <c r="BA89" s="24">
        <v>18</v>
      </c>
      <c r="BB89" s="24">
        <v>1</v>
      </c>
      <c r="BC89" s="20" t="str">
        <f t="shared" si="24"/>
        <v>28585</v>
      </c>
      <c r="BD89" s="20" t="str">
        <f t="shared" si="25"/>
        <v>香美町</v>
      </c>
      <c r="BE89" s="953">
        <f>VLOOKUP(BC89&amp;"_令和4年度",データシート3!A:AB,MATCH("ea_"&amp;"太陽光（建物系）"&amp;"_年間発電",データシート3!$A$1:$AB$1,0),0)/10^3+VLOOKUP(BC89&amp;"_令和4年度",データシート3!A:AB,MATCH("ea_"&amp;"太陽光（土地系）"&amp;"_年間発電",データシート3!$A$1:$AB$1,0),0)/10^3</f>
        <v>297827.87599999999</v>
      </c>
      <c r="BF89" s="953">
        <f>VLOOKUP(BC89&amp;"_令和4年度",データシート3!A:AB,MATCH("ea_"&amp;"風力（陸上）"&amp;"_年間発電",データシート3!$A$1:$AB$1,0),0)/10^3</f>
        <v>1238078.149</v>
      </c>
      <c r="BG89" s="953">
        <f>VLOOKUP(BC89&amp;"_令和4年度",データシート3!A:AB,MATCH("ea_"&amp;"中小水（河川）"&amp;"_年間発電",データシート3!$A$1:$AB$1,0),0)/10^3+VLOOKUP(BC89&amp;"_令和4年度",データシート3!A:AB,MATCH("ea_"&amp;"中小水（農業用水路）"&amp;"_年間発電",データシート3!$A$1:$AB$1,0),0)/10^3</f>
        <v>36828.252999999997</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929.85599999999999</v>
      </c>
      <c r="BI89" s="953">
        <f t="shared" si="26"/>
        <v>1573664.1339999998</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73614.817874819695</v>
      </c>
      <c r="BK89" s="953">
        <f t="shared" si="21"/>
        <v>1500049.3161251801</v>
      </c>
      <c r="BL89" s="953">
        <f t="shared" si="22"/>
        <v>0</v>
      </c>
      <c r="BM89" s="953">
        <f t="shared" si="23"/>
        <v>1500049.3161251801</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28217</v>
      </c>
      <c r="AY90" s="20" t="str">
        <f>IF(IFERROR(比較地域マスタ!$AE25,"")=0,"",IFERROR(比較地域マスタ!$AE25,""))</f>
        <v>川西市</v>
      </c>
      <c r="AZ90" s="18"/>
      <c r="BA90" s="24">
        <v>19</v>
      </c>
      <c r="BB90" s="24">
        <v>1</v>
      </c>
      <c r="BC90" s="20" t="str">
        <f t="shared" si="24"/>
        <v>28217</v>
      </c>
      <c r="BD90" s="20" t="str">
        <f t="shared" si="25"/>
        <v>川西市</v>
      </c>
      <c r="BE90" s="953">
        <f>VLOOKUP(BC90&amp;"_令和4年度",データシート3!A:AB,MATCH("ea_"&amp;"太陽光（建物系）"&amp;"_年間発電",データシート3!$A$1:$AB$1,0),0)/10^3+VLOOKUP(BC90&amp;"_令和4年度",データシート3!A:AB,MATCH("ea_"&amp;"太陽光（土地系）"&amp;"_年間発電",データシート3!$A$1:$AB$1,0),0)/10^3</f>
        <v>505737.28499999997</v>
      </c>
      <c r="BF90" s="953">
        <f>VLOOKUP(BC90&amp;"_令和4年度",データシート3!A:AB,MATCH("ea_"&amp;"風力（陸上）"&amp;"_年間発電",データシート3!$A$1:$AB$1,0),0)/10^3</f>
        <v>5049.7020000000002</v>
      </c>
      <c r="BG90" s="953">
        <f>VLOOKUP(BC90&amp;"_令和4年度",データシート3!A:AB,MATCH("ea_"&amp;"中小水（河川）"&amp;"_年間発電",データシート3!$A$1:$AB$1,0),0)/10^3+VLOOKUP(BC90&amp;"_令和4年度",データシート3!A:AB,MATCH("ea_"&amp;"中小水（農業用水路）"&amp;"_年間発電",データシート3!$A$1:$AB$1,0),0)/10^3</f>
        <v>557.34400000000016</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511344.33099999995</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564667.95676205994</v>
      </c>
      <c r="BK90" s="953">
        <f t="shared" si="21"/>
        <v>-53323.625762059994</v>
      </c>
      <c r="BL90" s="953">
        <f t="shared" si="22"/>
        <v>-53323.625762059994</v>
      </c>
      <c r="BM90" s="953">
        <f t="shared" si="23"/>
        <v>0</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28100</v>
      </c>
      <c r="AY91" s="20" t="str">
        <f>IF(IFERROR(比較地域マスタ!$AE26,"")=0,"",IFERROR(比較地域マスタ!$AE26,""))</f>
        <v>神戸市</v>
      </c>
      <c r="BA91" s="24">
        <v>20</v>
      </c>
      <c r="BB91" s="24">
        <v>1</v>
      </c>
      <c r="BC91" s="20" t="str">
        <f t="shared" si="24"/>
        <v>28100</v>
      </c>
      <c r="BD91" s="20" t="str">
        <f t="shared" si="25"/>
        <v>神戸市</v>
      </c>
      <c r="BE91" s="953">
        <f>VLOOKUP(BC91&amp;"_令和4年度",データシート3!A:AB,MATCH("ea_"&amp;"太陽光（建物系）"&amp;"_年間発電",データシート3!$A$1:$AB$1,0),0)/10^3+VLOOKUP(BC91&amp;"_令和4年度",データシート3!A:AB,MATCH("ea_"&amp;"太陽光（土地系）"&amp;"_年間発電",データシート3!$A$1:$AB$1,0),0)/10^3</f>
        <v>5679452.5319999997</v>
      </c>
      <c r="BF91" s="953">
        <f>VLOOKUP(BC91&amp;"_令和4年度",データシート3!A:AB,MATCH("ea_"&amp;"風力（陸上）"&amp;"_年間発電",データシート3!$A$1:$AB$1,0),0)/10^3</f>
        <v>589123.92500000016</v>
      </c>
      <c r="BG91" s="953">
        <f>VLOOKUP(BC91&amp;"_令和4年度",データシート3!A:AB,MATCH("ea_"&amp;"中小水（河川）"&amp;"_年間発電",データシート3!$A$1:$AB$1,0),0)/10^3+VLOOKUP(BC91&amp;"_令和4年度",データシート3!A:AB,MATCH("ea_"&amp;"中小水（農業用水路）"&amp;"_年間発電",データシート3!$A$1:$AB$1,0),0)/10^3</f>
        <v>6242.8762148400001</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551.38900000000001</v>
      </c>
      <c r="BI91" s="953">
        <f t="shared" si="26"/>
        <v>6275370.7222148404</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9780399.1111736186</v>
      </c>
      <c r="BK91" s="953">
        <f t="shared" si="21"/>
        <v>-3505028.3889587782</v>
      </c>
      <c r="BL91" s="953">
        <f t="shared" si="22"/>
        <v>-3505028.3889587782</v>
      </c>
      <c r="BM91" s="953">
        <f t="shared" si="23"/>
        <v>0</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28501</v>
      </c>
      <c r="AY92" s="20" t="str">
        <f>IF(IFERROR(比較地域マスタ!$AE27,"")=0,"",IFERROR(比較地域マスタ!$AE27,""))</f>
        <v>佐用町</v>
      </c>
      <c r="AZ92" s="18"/>
      <c r="BA92" s="24">
        <v>21</v>
      </c>
      <c r="BB92" s="24">
        <v>1</v>
      </c>
      <c r="BC92" s="20" t="str">
        <f t="shared" si="24"/>
        <v>28501</v>
      </c>
      <c r="BD92" s="20" t="str">
        <f t="shared" si="25"/>
        <v>佐用町</v>
      </c>
      <c r="BE92" s="953">
        <f>VLOOKUP(BC92&amp;"_令和4年度",データシート3!A:AB,MATCH("ea_"&amp;"太陽光（建物系）"&amp;"_年間発電",データシート3!$A$1:$AB$1,0),0)/10^3+VLOOKUP(BC92&amp;"_令和4年度",データシート3!A:AB,MATCH("ea_"&amp;"太陽光（土地系）"&amp;"_年間発電",データシート3!$A$1:$AB$1,0),0)/10^3</f>
        <v>464991.53399999999</v>
      </c>
      <c r="BF92" s="953">
        <f>VLOOKUP(BC92&amp;"_令和4年度",データシート3!A:AB,MATCH("ea_"&amp;"風力（陸上）"&amp;"_年間発電",データシート3!$A$1:$AB$1,0),0)/10^3</f>
        <v>252876.57000000004</v>
      </c>
      <c r="BG92" s="953">
        <f>VLOOKUP(BC92&amp;"_令和4年度",データシート3!A:AB,MATCH("ea_"&amp;"中小水（河川）"&amp;"_年間発電",データシート3!$A$1:$AB$1,0),0)/10^3+VLOOKUP(BC92&amp;"_令和4年度",データシート3!A:AB,MATCH("ea_"&amp;"中小水（農業用水路）"&amp;"_年間発電",データシート3!$A$1:$AB$1,0),0)/10^3</f>
        <v>5378.9099999999989</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723247.01400000008</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81270.478883214979</v>
      </c>
      <c r="BK92" s="953">
        <f>BI92-BJ92</f>
        <v>641976.53511678509</v>
      </c>
      <c r="BL92" s="953">
        <f t="shared" si="22"/>
        <v>0</v>
      </c>
      <c r="BM92" s="953">
        <f t="shared" si="23"/>
        <v>641976.53511678509</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28219</v>
      </c>
      <c r="AY93" s="20" t="str">
        <f>IF(IFERROR(比較地域マスタ!$AE28,"")=0,"",IFERROR(比較地域マスタ!$AE28,""))</f>
        <v>三田市</v>
      </c>
      <c r="AZ93" s="18"/>
      <c r="BA93" s="24">
        <v>22</v>
      </c>
      <c r="BB93" s="24">
        <v>1</v>
      </c>
      <c r="BC93" s="20" t="str">
        <f t="shared" si="24"/>
        <v>28219</v>
      </c>
      <c r="BD93" s="20" t="str">
        <f t="shared" si="25"/>
        <v>三田市</v>
      </c>
      <c r="BE93" s="953">
        <f>VLOOKUP(BC93&amp;"_令和4年度",データシート3!A:AB,MATCH("ea_"&amp;"太陽光（建物系）"&amp;"_年間発電",データシート3!$A$1:$AB$1,0),0)/10^3+VLOOKUP(BC93&amp;"_令和4年度",データシート3!A:AB,MATCH("ea_"&amp;"太陽光（土地系）"&amp;"_年間発電",データシート3!$A$1:$AB$1,0),0)/10^3</f>
        <v>863674.52500000014</v>
      </c>
      <c r="BF93" s="953">
        <f>VLOOKUP(BC93&amp;"_令和4年度",データシート3!A:AB,MATCH("ea_"&amp;"風力（陸上）"&amp;"_年間発電",データシート3!$A$1:$AB$1,0),0)/10^3</f>
        <v>264881.14799999999</v>
      </c>
      <c r="BG93" s="953">
        <f>VLOOKUP(BC93&amp;"_令和4年度",データシート3!A:AB,MATCH("ea_"&amp;"中小水（河川）"&amp;"_年間発電",データシート3!$A$1:$AB$1,0),0)/10^3+VLOOKUP(BC93&amp;"_令和4年度",データシート3!A:AB,MATCH("ea_"&amp;"中小水（農業用水路）"&amp;"_年間発電",データシート3!$A$1:$AB$1,0),0)/10^3</f>
        <v>696.22699999999986</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1129251.9000000001</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793312.25661014637</v>
      </c>
      <c r="BK93" s="953">
        <f t="shared" si="21"/>
        <v>335939.64338985377</v>
      </c>
      <c r="BL93" s="953">
        <f t="shared" si="22"/>
        <v>0</v>
      </c>
      <c r="BM93" s="953">
        <f t="shared" si="23"/>
        <v>335939.64338985377</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28227</v>
      </c>
      <c r="AY94" s="20" t="str">
        <f>IF(IFERROR(比較地域マスタ!$AE29,"")=0,"",IFERROR(比較地域マスタ!$AE29,""))</f>
        <v>宍粟市</v>
      </c>
      <c r="AZ94" s="18"/>
      <c r="BA94" s="24">
        <v>23</v>
      </c>
      <c r="BB94" s="24">
        <v>1</v>
      </c>
      <c r="BC94" s="20" t="str">
        <f t="shared" si="24"/>
        <v>28227</v>
      </c>
      <c r="BD94" s="20" t="str">
        <f t="shared" si="25"/>
        <v>宍粟市</v>
      </c>
      <c r="BE94" s="953">
        <f>VLOOKUP(BC94&amp;"_令和4年度",データシート3!A:AB,MATCH("ea_"&amp;"太陽光（建物系）"&amp;"_年間発電",データシート3!$A$1:$AB$1,0),0)/10^3+VLOOKUP(BC94&amp;"_令和4年度",データシート3!A:AB,MATCH("ea_"&amp;"太陽光（土地系）"&amp;"_年間発電",データシート3!$A$1:$AB$1,0),0)/10^3</f>
        <v>597321.11199999996</v>
      </c>
      <c r="BF94" s="953">
        <f>VLOOKUP(BC94&amp;"_令和4年度",データシート3!A:AB,MATCH("ea_"&amp;"風力（陸上）"&amp;"_年間発電",データシート3!$A$1:$AB$1,0),0)/10^3</f>
        <v>2187508.2820000001</v>
      </c>
      <c r="BG94" s="953">
        <f>VLOOKUP(BC94&amp;"_令和4年度",データシート3!A:AB,MATCH("ea_"&amp;"中小水（河川）"&amp;"_年間発電",データシート3!$A$1:$AB$1,0),0)/10^3+VLOOKUP(BC94&amp;"_令和4年度",データシート3!A:AB,MATCH("ea_"&amp;"中小水（農業用水路）"&amp;"_年間発電",データシート3!$A$1:$AB$1,0),0)/10^3</f>
        <v>63495.123</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2848324.5170000005</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173893.66503593876</v>
      </c>
      <c r="BK94" s="953">
        <f t="shared" si="21"/>
        <v>2674430.8519640616</v>
      </c>
      <c r="BL94" s="953">
        <f t="shared" si="22"/>
        <v>0</v>
      </c>
      <c r="BM94" s="953">
        <f t="shared" si="23"/>
        <v>2674430.8519640616</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28586</v>
      </c>
      <c r="AY95" s="20" t="str">
        <f>IF(IFERROR(比較地域マスタ!$AE30,"")=0,"",IFERROR(比較地域マスタ!$AE30,""))</f>
        <v>新温泉町</v>
      </c>
      <c r="AZ95" s="18"/>
      <c r="BA95" s="24">
        <v>24</v>
      </c>
      <c r="BB95" s="24">
        <v>1</v>
      </c>
      <c r="BC95" s="20" t="str">
        <f t="shared" si="24"/>
        <v>28586</v>
      </c>
      <c r="BD95" s="20" t="str">
        <f t="shared" si="25"/>
        <v>新温泉町</v>
      </c>
      <c r="BE95" s="953">
        <f>VLOOKUP(BC95&amp;"_令和4年度",データシート3!A:AB,MATCH("ea_"&amp;"太陽光（建物系）"&amp;"_年間発電",データシート3!$A$1:$AB$1,0),0)/10^3+VLOOKUP(BC95&amp;"_令和4年度",データシート3!A:AB,MATCH("ea_"&amp;"太陽光（土地系）"&amp;"_年間発電",データシート3!$A$1:$AB$1,0),0)/10^3</f>
        <v>259374.06200000003</v>
      </c>
      <c r="BF95" s="953">
        <f>VLOOKUP(BC95&amp;"_令和4年度",データシート3!A:AB,MATCH("ea_"&amp;"風力（陸上）"&amp;"_年間発電",データシート3!$A$1:$AB$1,0),0)/10^3</f>
        <v>641595.196</v>
      </c>
      <c r="BG95" s="953">
        <f>VLOOKUP(BC95&amp;"_令和4年度",データシート3!A:AB,MATCH("ea_"&amp;"中小水（河川）"&amp;"_年間発電",データシート3!$A$1:$AB$1,0),0)/10^3+VLOOKUP(BC95&amp;"_令和4年度",データシート3!A:AB,MATCH("ea_"&amp;"中小水（農業用水路）"&amp;"_年間発電",データシート3!$A$1:$AB$1,0),0)/10^3</f>
        <v>17971.592000000001</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114.79099999999998</v>
      </c>
      <c r="BI95" s="953">
        <f t="shared" si="26"/>
        <v>919055.64099999995</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61585.551820798661</v>
      </c>
      <c r="BK95" s="953">
        <f t="shared" si="21"/>
        <v>857470.08917920128</v>
      </c>
      <c r="BL95" s="953">
        <f t="shared" si="22"/>
        <v>0</v>
      </c>
      <c r="BM95" s="953">
        <f t="shared" si="23"/>
        <v>857470.08917920128</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28205</v>
      </c>
      <c r="AY96" s="20" t="str">
        <f>IF(IFERROR(比較地域マスタ!$AE31,"")=0,"",IFERROR(比較地域マスタ!$AE31,""))</f>
        <v>洲本市</v>
      </c>
      <c r="AZ96" s="18"/>
      <c r="BA96" s="24">
        <v>25</v>
      </c>
      <c r="BB96" s="24">
        <v>1</v>
      </c>
      <c r="BC96" s="20" t="str">
        <f t="shared" si="24"/>
        <v>28205</v>
      </c>
      <c r="BD96" s="20" t="str">
        <f t="shared" si="25"/>
        <v>洲本市</v>
      </c>
      <c r="BE96" s="953">
        <f>VLOOKUP(BC96&amp;"_令和4年度",データシート3!A:AB,MATCH("ea_"&amp;"太陽光（建物系）"&amp;"_年間発電",データシート3!$A$1:$AB$1,0),0)/10^3+VLOOKUP(BC96&amp;"_令和4年度",データシート3!A:AB,MATCH("ea_"&amp;"太陽光（土地系）"&amp;"_年間発電",データシート3!$A$1:$AB$1,0),0)/10^3</f>
        <v>843765.04200000013</v>
      </c>
      <c r="BF96" s="953">
        <f>VLOOKUP(BC96&amp;"_令和4年度",データシート3!A:AB,MATCH("ea_"&amp;"風力（陸上）"&amp;"_年間発電",データシート3!$A$1:$AB$1,0),0)/10^3</f>
        <v>430591.06099999993</v>
      </c>
      <c r="BG96" s="953">
        <f>VLOOKUP(BC96&amp;"_令和4年度",データシート3!A:AB,MATCH("ea_"&amp;"中小水（河川）"&amp;"_年間発電",データシート3!$A$1:$AB$1,0),0)/10^3+VLOOKUP(BC96&amp;"_令和4年度",データシート3!A:AB,MATCH("ea_"&amp;"中小水（農業用水路）"&amp;"_年間発電",データシート3!$A$1:$AB$1,0),0)/10^3</f>
        <v>710.16800000000001</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1275066.2710000002</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217891.882026112</v>
      </c>
      <c r="BK96" s="953">
        <f t="shared" si="21"/>
        <v>1057174.3889738882</v>
      </c>
      <c r="BL96" s="953">
        <f t="shared" si="22"/>
        <v>0</v>
      </c>
      <c r="BM96" s="953">
        <f t="shared" si="23"/>
        <v>1057174.3889738882</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28464</v>
      </c>
      <c r="AY97" s="20" t="str">
        <f>IF(IFERROR(比較地域マスタ!$AE32,"")=0,"",IFERROR(比較地域マスタ!$AE32,""))</f>
        <v>太子町</v>
      </c>
      <c r="AZ97" s="18"/>
      <c r="BA97" s="24">
        <v>26</v>
      </c>
      <c r="BB97" s="24">
        <v>1</v>
      </c>
      <c r="BC97" s="20" t="str">
        <f t="shared" si="24"/>
        <v>28464</v>
      </c>
      <c r="BD97" s="20" t="str">
        <f t="shared" si="25"/>
        <v>太子町</v>
      </c>
      <c r="BE97" s="953">
        <f>VLOOKUP(BC97&amp;"_令和4年度",データシート3!A:AB,MATCH("ea_"&amp;"太陽光（建物系）"&amp;"_年間発電",データシート3!$A$1:$AB$1,0),0)/10^3+VLOOKUP(BC97&amp;"_令和4年度",データシート3!A:AB,MATCH("ea_"&amp;"太陽光（土地系）"&amp;"_年間発電",データシート3!$A$1:$AB$1,0),0)/10^3</f>
        <v>237534.10700000002</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0</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237534.10700000002</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230758.7179191185</v>
      </c>
      <c r="BK97" s="953">
        <f t="shared" si="21"/>
        <v>6775.3890808815195</v>
      </c>
      <c r="BL97" s="953">
        <f t="shared" si="22"/>
        <v>0</v>
      </c>
      <c r="BM97" s="953">
        <f t="shared" si="23"/>
        <v>6775.3890808815195</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28216</v>
      </c>
      <c r="AY98" s="20" t="str">
        <f>IF(IFERROR(比較地域マスタ!$AE33,"")=0,"",IFERROR(比較地域マスタ!$AE33,""))</f>
        <v>高砂市</v>
      </c>
      <c r="AZ98" s="18"/>
      <c r="BA98" s="24">
        <v>27</v>
      </c>
      <c r="BB98" s="24">
        <v>1</v>
      </c>
      <c r="BC98" s="20" t="str">
        <f t="shared" si="24"/>
        <v>28216</v>
      </c>
      <c r="BD98" s="20" t="str">
        <f t="shared" si="25"/>
        <v>高砂市</v>
      </c>
      <c r="BE98" s="953">
        <f>VLOOKUP(BC98&amp;"_令和4年度",データシート3!A:AB,MATCH("ea_"&amp;"太陽光（建物系）"&amp;"_年間発電",データシート3!$A$1:$AB$1,0),0)/10^3+VLOOKUP(BC98&amp;"_令和4年度",データシート3!A:AB,MATCH("ea_"&amp;"太陽光（土地系）"&amp;"_年間発電",データシート3!$A$1:$AB$1,0),0)/10^3</f>
        <v>537400.97399999993</v>
      </c>
      <c r="BF98" s="953">
        <f>VLOOKUP(BC98&amp;"_令和4年度",データシート3!A:AB,MATCH("ea_"&amp;"風力（陸上）"&amp;"_年間発電",データシート3!$A$1:$AB$1,0),0)/10^3</f>
        <v>0</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537400.97399999993</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973117.82691247191</v>
      </c>
      <c r="BK98" s="953">
        <f t="shared" si="21"/>
        <v>-435716.85291247198</v>
      </c>
      <c r="BL98" s="953">
        <f t="shared" si="22"/>
        <v>-435716.85291247198</v>
      </c>
      <c r="BM98" s="953">
        <f t="shared" si="23"/>
        <v>0</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28365</v>
      </c>
      <c r="AY99" s="20" t="str">
        <f>IF(IFERROR(比較地域マスタ!$AE34,"")=0,"",IFERROR(比較地域マスタ!$AE34,""))</f>
        <v>多可町</v>
      </c>
      <c r="AZ99" s="18"/>
      <c r="BA99" s="24">
        <v>28</v>
      </c>
      <c r="BB99" s="24">
        <v>1</v>
      </c>
      <c r="BC99" s="20" t="str">
        <f t="shared" si="24"/>
        <v>28365</v>
      </c>
      <c r="BD99" s="20" t="str">
        <f t="shared" si="25"/>
        <v>多可町</v>
      </c>
      <c r="BE99" s="953">
        <f>VLOOKUP(BC99&amp;"_令和4年度",データシート3!A:AB,MATCH("ea_"&amp;"太陽光（建物系）"&amp;"_年間発電",データシート3!$A$1:$AB$1,0),0)/10^3+VLOOKUP(BC99&amp;"_令和4年度",データシート3!A:AB,MATCH("ea_"&amp;"太陽光（土地系）"&amp;"_年間発電",データシート3!$A$1:$AB$1,0),0)/10^3</f>
        <v>501692.75399999996</v>
      </c>
      <c r="BF99" s="953">
        <f>VLOOKUP(BC99&amp;"_令和4年度",データシート3!A:AB,MATCH("ea_"&amp;"風力（陸上）"&amp;"_年間発電",データシート3!$A$1:$AB$1,0),0)/10^3</f>
        <v>224517.45800000001</v>
      </c>
      <c r="BG99" s="953">
        <f>VLOOKUP(BC99&amp;"_令和4年度",データシート3!A:AB,MATCH("ea_"&amp;"中小水（河川）"&amp;"_年間発電",データシート3!$A$1:$AB$1,0),0)/10^3+VLOOKUP(BC99&amp;"_令和4年度",データシート3!A:AB,MATCH("ea_"&amp;"中小水（農業用水路）"&amp;"_年間発電",データシート3!$A$1:$AB$1,0),0)/10^3</f>
        <v>1648.4732248500004</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0</v>
      </c>
      <c r="BI99" s="953">
        <f t="shared" si="26"/>
        <v>727858.68522484996</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104571.7243246227</v>
      </c>
      <c r="BK99" s="953">
        <f t="shared" si="21"/>
        <v>623286.96090022731</v>
      </c>
      <c r="BL99" s="953">
        <f t="shared" si="22"/>
        <v>0</v>
      </c>
      <c r="BM99" s="953">
        <f t="shared" si="23"/>
        <v>623286.96090022731</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28214</v>
      </c>
      <c r="AY100" s="20" t="str">
        <f>IF(IFERROR(比較地域マスタ!$AE35,"")=0,"",IFERROR(比較地域マスタ!$AE35,""))</f>
        <v>宝塚市</v>
      </c>
      <c r="AZ100" s="18"/>
      <c r="BA100" s="24">
        <v>29</v>
      </c>
      <c r="BB100" s="24">
        <v>1</v>
      </c>
      <c r="BC100" s="20" t="str">
        <f t="shared" si="24"/>
        <v>28214</v>
      </c>
      <c r="BD100" s="20" t="str">
        <f t="shared" si="25"/>
        <v>宝塚市</v>
      </c>
      <c r="BE100" s="953">
        <f>VLOOKUP(BC100&amp;"_令和4年度",データシート3!A:AB,MATCH("ea_"&amp;"太陽光（建物系）"&amp;"_年間発電",データシート3!$A$1:$AB$1,0),0)/10^3+VLOOKUP(BC100&amp;"_令和4年度",データシート3!A:AB,MATCH("ea_"&amp;"太陽光（土地系）"&amp;"_年間発電",データシート3!$A$1:$AB$1,0),0)/10^3</f>
        <v>700024.07700000005</v>
      </c>
      <c r="BF100" s="953">
        <f>VLOOKUP(BC100&amp;"_令和4年度",データシート3!A:AB,MATCH("ea_"&amp;"風力（陸上）"&amp;"_年間発電",データシート3!$A$1:$AB$1,0),0)/10^3</f>
        <v>166057.35500000001</v>
      </c>
      <c r="BG100" s="953">
        <f>VLOOKUP(BC100&amp;"_令和4年度",データシート3!A:AB,MATCH("ea_"&amp;"中小水（河川）"&amp;"_年間発電",データシート3!$A$1:$AB$1,0),0)/10^3+VLOOKUP(BC100&amp;"_令和4年度",データシート3!A:AB,MATCH("ea_"&amp;"中小水（農業用水路）"&amp;"_年間発電",データシート3!$A$1:$AB$1,0),0)/10^3</f>
        <v>51.657524670000008</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866133.08952467004</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808154.98559548007</v>
      </c>
      <c r="BK100" s="953">
        <f t="shared" si="21"/>
        <v>57978.103929189965</v>
      </c>
      <c r="BL100" s="953">
        <f t="shared" si="22"/>
        <v>0</v>
      </c>
      <c r="BM100" s="953">
        <f t="shared" si="23"/>
        <v>57978.103929189965</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28229</v>
      </c>
      <c r="AY101" s="20" t="str">
        <f>IF(IFERROR(比較地域マスタ!$AE36,"")=0,"",IFERROR(比較地域マスタ!$AE36,""))</f>
        <v>たつの市</v>
      </c>
      <c r="AZ101" s="18"/>
      <c r="BA101" s="24">
        <v>30</v>
      </c>
      <c r="BB101" s="24">
        <v>1</v>
      </c>
      <c r="BC101" s="20" t="str">
        <f t="shared" si="24"/>
        <v>28229</v>
      </c>
      <c r="BD101" s="20" t="str">
        <f t="shared" si="25"/>
        <v>たつの市</v>
      </c>
      <c r="BE101" s="953">
        <f>VLOOKUP(BC101&amp;"_令和4年度",データシート3!A:AB,MATCH("ea_"&amp;"太陽光（建物系）"&amp;"_年間発電",データシート3!$A$1:$AB$1,0),0)/10^3+VLOOKUP(BC101&amp;"_令和4年度",データシート3!A:AB,MATCH("ea_"&amp;"太陽光（土地系）"&amp;"_年間発電",データシート3!$A$1:$AB$1,0),0)/10^3</f>
        <v>978679.24599999993</v>
      </c>
      <c r="BF101" s="953">
        <f>VLOOKUP(BC101&amp;"_令和4年度",データシート3!A:AB,MATCH("ea_"&amp;"風力（陸上）"&amp;"_年間発電",データシート3!$A$1:$AB$1,0),0)/10^3</f>
        <v>248459.158</v>
      </c>
      <c r="BG101" s="953">
        <f>VLOOKUP(BC101&amp;"_令和4年度",データシート3!A:AB,MATCH("ea_"&amp;"中小水（河川）"&amp;"_年間発電",データシート3!$A$1:$AB$1,0),0)/10^3+VLOOKUP(BC101&amp;"_令和4年度",データシート3!A:AB,MATCH("ea_"&amp;"中小水（農業用水路）"&amp;"_年間発電",データシート3!$A$1:$AB$1,0),0)/10^3</f>
        <v>1711.3182861300002</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1228849.7222861298</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565985.19654021692</v>
      </c>
      <c r="BK101" s="953">
        <f t="shared" si="21"/>
        <v>662864.52574591292</v>
      </c>
      <c r="BL101" s="953">
        <f t="shared" si="22"/>
        <v>0</v>
      </c>
      <c r="BM101" s="953">
        <f t="shared" si="23"/>
        <v>662864.52574591292</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28221</v>
      </c>
      <c r="AY102" s="20" t="str">
        <f>IF(IFERROR(比較地域マスタ!$AE37,"")=0,"",IFERROR(比較地域マスタ!$AE37,""))</f>
        <v>丹波篠山市</v>
      </c>
      <c r="AZ102" s="18"/>
      <c r="BA102" s="24">
        <v>31</v>
      </c>
      <c r="BB102" s="24">
        <v>1</v>
      </c>
      <c r="BC102" s="20" t="str">
        <f t="shared" si="24"/>
        <v>28221</v>
      </c>
      <c r="BD102" s="20" t="str">
        <f t="shared" si="25"/>
        <v>丹波篠山市</v>
      </c>
      <c r="BE102" s="953">
        <f>VLOOKUP(BC102&amp;"_令和4年度",データシート3!A:AB,MATCH("ea_"&amp;"太陽光（建物系）"&amp;"_年間発電",データシート3!$A$1:$AB$1,0),0)/10^3+VLOOKUP(BC102&amp;"_令和4年度",データシート3!A:AB,MATCH("ea_"&amp;"太陽光（土地系）"&amp;"_年間発電",データシート3!$A$1:$AB$1,0),0)/10^3</f>
        <v>1172631.1039999998</v>
      </c>
      <c r="BF102" s="953">
        <f>VLOOKUP(BC102&amp;"_令和4年度",データシート3!A:AB,MATCH("ea_"&amp;"風力（陸上）"&amp;"_年間発電",データシート3!$A$1:$AB$1,0),0)/10^3</f>
        <v>795543.58600000001</v>
      </c>
      <c r="BG102" s="953">
        <f>VLOOKUP(BC102&amp;"_令和4年度",データシート3!A:AB,MATCH("ea_"&amp;"中小水（河川）"&amp;"_年間発電",データシート3!$A$1:$AB$1,0),0)/10^3+VLOOKUP(BC102&amp;"_令和4年度",データシート3!A:AB,MATCH("ea_"&amp;"中小水（農業用水路）"&amp;"_年間発電",データシート3!$A$1:$AB$1,0),0)/10^3</f>
        <v>0</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1968174.69</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363982.17465949</v>
      </c>
      <c r="BK102" s="953">
        <f t="shared" si="21"/>
        <v>1604192.5153405098</v>
      </c>
      <c r="BL102" s="953">
        <f t="shared" si="22"/>
        <v>0</v>
      </c>
      <c r="BM102" s="953">
        <f t="shared" si="23"/>
        <v>1604192.5153405098</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28223</v>
      </c>
      <c r="AY103" s="20" t="str">
        <f>IF(IFERROR(比較地域マスタ!$AE38,"")=0,"",IFERROR(比較地域マスタ!$AE38,""))</f>
        <v>丹波市</v>
      </c>
      <c r="AZ103" s="18"/>
      <c r="BA103" s="24">
        <v>32</v>
      </c>
      <c r="BB103" s="24">
        <v>1</v>
      </c>
      <c r="BC103" s="20" t="str">
        <f t="shared" si="24"/>
        <v>28223</v>
      </c>
      <c r="BD103" s="20" t="str">
        <f t="shared" si="25"/>
        <v>丹波市</v>
      </c>
      <c r="BE103" s="953">
        <f>VLOOKUP(BC103&amp;"_令和4年度",データシート3!A:AB,MATCH("ea_"&amp;"太陽光（建物系）"&amp;"_年間発電",データシート3!$A$1:$AB$1,0),0)/10^3+VLOOKUP(BC103&amp;"_令和4年度",データシート3!A:AB,MATCH("ea_"&amp;"太陽光（土地系）"&amp;"_年間発電",データシート3!$A$1:$AB$1,0),0)/10^3</f>
        <v>1433930.696</v>
      </c>
      <c r="BF103" s="953">
        <f>VLOOKUP(BC103&amp;"_令和4年度",データシート3!A:AB,MATCH("ea_"&amp;"風力（陸上）"&amp;"_年間発電",データシート3!$A$1:$AB$1,0),0)/10^3</f>
        <v>816818.45200000016</v>
      </c>
      <c r="BG103" s="953">
        <f>VLOOKUP(BC103&amp;"_令和4年度",データシート3!A:AB,MATCH("ea_"&amp;"中小水（河川）"&amp;"_年間発電",データシート3!$A$1:$AB$1,0),0)/10^3+VLOOKUP(BC103&amp;"_令和4年度",データシート3!A:AB,MATCH("ea_"&amp;"中小水（農業用水路）"&amp;"_年間発電",データシート3!$A$1:$AB$1,0),0)/10^3</f>
        <v>329.10599999999999</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2251078.2540000002</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401551.10603749042</v>
      </c>
      <c r="BK103" s="953">
        <f t="shared" si="21"/>
        <v>1849527.1479625097</v>
      </c>
      <c r="BL103" s="953">
        <f t="shared" si="22"/>
        <v>0</v>
      </c>
      <c r="BM103" s="953">
        <f t="shared" si="23"/>
        <v>1849527.1479625097</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28209</v>
      </c>
      <c r="AY104" s="20" t="str">
        <f>IF(IFERROR(比較地域マスタ!$AE39,"")=0,"",IFERROR(比較地域マスタ!$AE39,""))</f>
        <v>豊岡市</v>
      </c>
      <c r="AZ104" s="18"/>
      <c r="BA104" s="24">
        <v>33</v>
      </c>
      <c r="BB104" s="24">
        <v>1</v>
      </c>
      <c r="BC104" s="20" t="str">
        <f t="shared" si="24"/>
        <v>28209</v>
      </c>
      <c r="BD104" s="20" t="str">
        <f t="shared" si="25"/>
        <v>豊岡市</v>
      </c>
      <c r="BE104" s="953">
        <f>VLOOKUP(BC104&amp;"_令和4年度",データシート3!A:AB,MATCH("ea_"&amp;"太陽光（建物系）"&amp;"_年間発電",データシート3!$A$1:$AB$1,0),0)/10^3+VLOOKUP(BC104&amp;"_令和4年度",データシート3!A:AB,MATCH("ea_"&amp;"太陽光（土地系）"&amp;"_年間発電",データシート3!$A$1:$AB$1,0),0)/10^3</f>
        <v>1093790.348</v>
      </c>
      <c r="BF104" s="953">
        <f>VLOOKUP(BC104&amp;"_令和4年度",データシート3!A:AB,MATCH("ea_"&amp;"風力（陸上）"&amp;"_年間発電",データシート3!$A$1:$AB$1,0),0)/10^3</f>
        <v>1817238.757</v>
      </c>
      <c r="BG104" s="953">
        <f>VLOOKUP(BC104&amp;"_令和4年度",データシート3!A:AB,MATCH("ea_"&amp;"中小水（河川）"&amp;"_年間発電",データシート3!$A$1:$AB$1,0),0)/10^3+VLOOKUP(BC104&amp;"_令和4年度",データシート3!A:AB,MATCH("ea_"&amp;"中小水（農業用水路）"&amp;"_年間発電",データシート3!$A$1:$AB$1,0),0)/10^3</f>
        <v>7573.2650000000003</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870.25300000000004</v>
      </c>
      <c r="BI104" s="953">
        <f t="shared" si="26"/>
        <v>2919472.6230000001</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421171.05839276832</v>
      </c>
      <c r="BK104" s="953">
        <f t="shared" ref="BK104:BK135" si="27">BI104-BJ104</f>
        <v>2498301.5646072319</v>
      </c>
      <c r="BL104" s="953">
        <f t="shared" ref="BL104:BL135" si="28">IF(BK104&gt;0,0,BK104)</f>
        <v>0</v>
      </c>
      <c r="BM104" s="953">
        <f t="shared" ref="BM104:BM135" si="29">IF(BK104&gt;0,BK104,0)</f>
        <v>2498301.5646072319</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28204</v>
      </c>
      <c r="AY105" s="20" t="str">
        <f>IF(IFERROR(比較地域マスタ!$AE40,"")=0,"",IFERROR(比較地域マスタ!$AE40,""))</f>
        <v>西宮市</v>
      </c>
      <c r="AZ105" s="18"/>
      <c r="BA105" s="24">
        <v>34</v>
      </c>
      <c r="BB105" s="24">
        <v>1</v>
      </c>
      <c r="BC105" s="20" t="str">
        <f t="shared" si="24"/>
        <v>28204</v>
      </c>
      <c r="BD105" s="20" t="str">
        <f t="shared" si="25"/>
        <v>西宮市</v>
      </c>
      <c r="BE105" s="953">
        <f>VLOOKUP(BC105&amp;"_令和4年度",データシート3!A:AB,MATCH("ea_"&amp;"太陽光（建物系）"&amp;"_年間発電",データシート3!$A$1:$AB$1,0),0)/10^3+VLOOKUP(BC105&amp;"_令和4年度",データシート3!A:AB,MATCH("ea_"&amp;"太陽光（土地系）"&amp;"_年間発電",データシート3!$A$1:$AB$1,0),0)/10^3</f>
        <v>1086516.2569999998</v>
      </c>
      <c r="BF105" s="953">
        <f>VLOOKUP(BC105&amp;"_令和4年度",データシート3!A:AB,MATCH("ea_"&amp;"風力（陸上）"&amp;"_年間発電",データシート3!$A$1:$AB$1,0),0)/10^3</f>
        <v>79617.684999999998</v>
      </c>
      <c r="BG105" s="953">
        <f>VLOOKUP(BC105&amp;"_令和4年度",データシート3!A:AB,MATCH("ea_"&amp;"中小水（河川）"&amp;"_年間発電",データシート3!$A$1:$AB$1,0),0)/10^3+VLOOKUP(BC105&amp;"_令和4年度",データシート3!A:AB,MATCH("ea_"&amp;"中小水（農業用水路）"&amp;"_年間発電",データシート3!$A$1:$AB$1,0),0)/10^3</f>
        <v>8210.89</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579.351</v>
      </c>
      <c r="BI105" s="953">
        <f t="shared" si="26"/>
        <v>1174924.1829999997</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2024221.1391087933</v>
      </c>
      <c r="BK105" s="953">
        <f t="shared" si="27"/>
        <v>-849296.95610879362</v>
      </c>
      <c r="BL105" s="953">
        <f t="shared" si="28"/>
        <v>-849296.95610879362</v>
      </c>
      <c r="BM105" s="953">
        <f t="shared" si="29"/>
        <v>0</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28213</v>
      </c>
      <c r="AY106" s="20" t="str">
        <f>IF(IFERROR(比較地域マスタ!$AE41,"")=0,"",IFERROR(比較地域マスタ!$AE41,""))</f>
        <v>西脇市</v>
      </c>
      <c r="AZ106" s="18"/>
      <c r="BA106" s="24">
        <v>35</v>
      </c>
      <c r="BB106" s="24">
        <v>1</v>
      </c>
      <c r="BC106" s="20" t="str">
        <f t="shared" si="24"/>
        <v>28213</v>
      </c>
      <c r="BD106" s="20" t="str">
        <f t="shared" si="25"/>
        <v>西脇市</v>
      </c>
      <c r="BE106" s="953">
        <f>VLOOKUP(BC106&amp;"_令和4年度",データシート3!A:AB,MATCH("ea_"&amp;"太陽光（建物系）"&amp;"_年間発電",データシート3!$A$1:$AB$1,0),0)/10^3+VLOOKUP(BC106&amp;"_令和4年度",データシート3!A:AB,MATCH("ea_"&amp;"太陽光（土地系）"&amp;"_年間発電",データシート3!$A$1:$AB$1,0),0)/10^3</f>
        <v>583880.94799999997</v>
      </c>
      <c r="BF106" s="953">
        <f>VLOOKUP(BC106&amp;"_令和4年度",データシート3!A:AB,MATCH("ea_"&amp;"風力（陸上）"&amp;"_年間発電",データシート3!$A$1:$AB$1,0),0)/10^3</f>
        <v>123571.568</v>
      </c>
      <c r="BG106" s="953">
        <f>VLOOKUP(BC106&amp;"_令和4年度",データシート3!A:AB,MATCH("ea_"&amp;"中小水（河川）"&amp;"_年間発電",データシート3!$A$1:$AB$1,0),0)/10^3+VLOOKUP(BC106&amp;"_令和4年度",データシート3!A:AB,MATCH("ea_"&amp;"中小水（農業用水路）"&amp;"_年間発電",データシート3!$A$1:$AB$1,0),0)/10^3</f>
        <v>0</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0</v>
      </c>
      <c r="BI106" s="953">
        <f t="shared" si="26"/>
        <v>707452.51599999995</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215927.5791977456</v>
      </c>
      <c r="BK106" s="953">
        <f t="shared" si="27"/>
        <v>491524.93680225435</v>
      </c>
      <c r="BL106" s="953">
        <f t="shared" si="28"/>
        <v>0</v>
      </c>
      <c r="BM106" s="953">
        <f t="shared" si="29"/>
        <v>491524.93680225435</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28382</v>
      </c>
      <c r="AY107" s="20" t="str">
        <f>IF(IFERROR(比較地域マスタ!$AE42,"")=0,"",IFERROR(比較地域マスタ!$AE42,""))</f>
        <v>播磨町</v>
      </c>
      <c r="AZ107" s="18"/>
      <c r="BA107" s="24">
        <v>36</v>
      </c>
      <c r="BB107" s="24">
        <v>1</v>
      </c>
      <c r="BC107" s="20" t="str">
        <f t="shared" si="24"/>
        <v>28382</v>
      </c>
      <c r="BD107" s="20" t="str">
        <f t="shared" si="25"/>
        <v>播磨町</v>
      </c>
      <c r="BE107" s="953">
        <f>VLOOKUP(BC107&amp;"_令和4年度",データシート3!A:AB,MATCH("ea_"&amp;"太陽光（建物系）"&amp;"_年間発電",データシート3!$A$1:$AB$1,0),0)/10^3+VLOOKUP(BC107&amp;"_令和4年度",データシート3!A:AB,MATCH("ea_"&amp;"太陽光（土地系）"&amp;"_年間発電",データシート3!$A$1:$AB$1,0),0)/10^3</f>
        <v>204503.04300000001</v>
      </c>
      <c r="BF107" s="953">
        <f>VLOOKUP(BC107&amp;"_令和4年度",データシート3!A:AB,MATCH("ea_"&amp;"風力（陸上）"&amp;"_年間発電",データシート3!$A$1:$AB$1,0),0)/10^3</f>
        <v>0</v>
      </c>
      <c r="BG107" s="953">
        <f>VLOOKUP(BC107&amp;"_令和4年度",データシート3!A:AB,MATCH("ea_"&amp;"中小水（河川）"&amp;"_年間発電",データシート3!$A$1:$AB$1,0),0)/10^3+VLOOKUP(BC107&amp;"_令和4年度",データシート3!A:AB,MATCH("ea_"&amp;"中小水（農業用水路）"&amp;"_年間発電",データシート3!$A$1:$AB$1,0),0)/10^3</f>
        <v>0</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0</v>
      </c>
      <c r="BI107" s="953">
        <f t="shared" si="26"/>
        <v>204503.04300000001</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337365.13174931286</v>
      </c>
      <c r="BK107" s="953">
        <f t="shared" si="27"/>
        <v>-132862.08874931285</v>
      </c>
      <c r="BL107" s="953">
        <f t="shared" si="28"/>
        <v>-132862.08874931285</v>
      </c>
      <c r="BM107" s="953">
        <f t="shared" si="29"/>
        <v>0</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28201</v>
      </c>
      <c r="AY108" s="20" t="str">
        <f>IF(IFERROR(比較地域マスタ!$AE43,"")=0,"",IFERROR(比較地域マスタ!$AE43,""))</f>
        <v>姫路市</v>
      </c>
      <c r="AZ108" s="18"/>
      <c r="BA108" s="24">
        <v>37</v>
      </c>
      <c r="BB108" s="24">
        <v>1</v>
      </c>
      <c r="BC108" s="20" t="str">
        <f t="shared" si="24"/>
        <v>28201</v>
      </c>
      <c r="BD108" s="20" t="str">
        <f t="shared" si="25"/>
        <v>姫路市</v>
      </c>
      <c r="BE108" s="953">
        <f>VLOOKUP(BC108&amp;"_令和4年度",データシート3!A:AB,MATCH("ea_"&amp;"太陽光（建物系）"&amp;"_年間発電",データシート3!$A$1:$AB$1,0),0)/10^3+VLOOKUP(BC108&amp;"_令和4年度",データシート3!A:AB,MATCH("ea_"&amp;"太陽光（土地系）"&amp;"_年間発電",データシート3!$A$1:$AB$1,0),0)/10^3</f>
        <v>3563140.1370000001</v>
      </c>
      <c r="BF108" s="953">
        <f>VLOOKUP(BC108&amp;"_令和4年度",データシート3!A:AB,MATCH("ea_"&amp;"風力（陸上）"&amp;"_年間発電",データシート3!$A$1:$AB$1,0),0)/10^3</f>
        <v>237829.26</v>
      </c>
      <c r="BG108" s="953">
        <f>VLOOKUP(BC108&amp;"_令和4年度",データシート3!A:AB,MATCH("ea_"&amp;"中小水（河川）"&amp;"_年間発電",データシート3!$A$1:$AB$1,0),0)/10^3+VLOOKUP(BC108&amp;"_令和4年度",データシート3!A:AB,MATCH("ea_"&amp;"中小水（農業用水路）"&amp;"_年間発電",データシート3!$A$1:$AB$1,0),0)/10^3</f>
        <v>0</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3">
        <f t="shared" si="26"/>
        <v>3800969.3969999999</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4100435.4736131206</v>
      </c>
      <c r="BK108" s="953">
        <f t="shared" si="27"/>
        <v>-299466.07661312073</v>
      </c>
      <c r="BL108" s="953">
        <f t="shared" si="28"/>
        <v>-299466.07661312073</v>
      </c>
      <c r="BM108" s="953">
        <f t="shared" si="29"/>
        <v>0</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28443</v>
      </c>
      <c r="AY109" s="20" t="str">
        <f>IF(IFERROR(比較地域マスタ!$AE44,"")=0,"",IFERROR(比較地域マスタ!$AE44,""))</f>
        <v>福崎町</v>
      </c>
      <c r="AZ109" s="18"/>
      <c r="BA109" s="24">
        <v>38</v>
      </c>
      <c r="BB109" s="24">
        <v>1</v>
      </c>
      <c r="BC109" s="20" t="str">
        <f t="shared" si="24"/>
        <v>28443</v>
      </c>
      <c r="BD109" s="20" t="str">
        <f t="shared" si="25"/>
        <v>福崎町</v>
      </c>
      <c r="BE109" s="953">
        <f>VLOOKUP(BC109&amp;"_令和4年度",データシート3!A:AB,MATCH("ea_"&amp;"太陽光（建物系）"&amp;"_年間発電",データシート3!$A$1:$AB$1,0),0)/10^3+VLOOKUP(BC109&amp;"_令和4年度",データシート3!A:AB,MATCH("ea_"&amp;"太陽光（土地系）"&amp;"_年間発電",データシート3!$A$1:$AB$1,0),0)/10^3</f>
        <v>361089.90799999994</v>
      </c>
      <c r="BF109" s="953">
        <f>VLOOKUP(BC109&amp;"_令和4年度",データシート3!A:AB,MATCH("ea_"&amp;"風力（陸上）"&amp;"_年間発電",データシート3!$A$1:$AB$1,0),0)/10^3</f>
        <v>13630.449000000001</v>
      </c>
      <c r="BG109" s="953">
        <f>VLOOKUP(BC109&amp;"_令和4年度",データシート3!A:AB,MATCH("ea_"&amp;"中小水（河川）"&amp;"_年間発電",データシート3!$A$1:$AB$1,0),0)/10^3+VLOOKUP(BC109&amp;"_令和4年度",データシート3!A:AB,MATCH("ea_"&amp;"中小水（農業用水路）"&amp;"_年間発電",データシート3!$A$1:$AB$1,0),0)/10^3</f>
        <v>0</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0</v>
      </c>
      <c r="BI109" s="953">
        <f t="shared" si="26"/>
        <v>374720.35699999996</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234555.60525646326</v>
      </c>
      <c r="BK109" s="953">
        <f t="shared" si="27"/>
        <v>140164.7517435367</v>
      </c>
      <c r="BL109" s="953">
        <f t="shared" si="28"/>
        <v>0</v>
      </c>
      <c r="BM109" s="953">
        <f t="shared" si="29"/>
        <v>140164.7517435367</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28215</v>
      </c>
      <c r="AY110" s="20" t="str">
        <f>IF(IFERROR(比較地域マスタ!$AE45,"")=0,"",IFERROR(比較地域マスタ!$AE45,""))</f>
        <v>三木市</v>
      </c>
      <c r="AZ110" s="18"/>
      <c r="BA110" s="24">
        <v>39</v>
      </c>
      <c r="BB110" s="24">
        <v>1</v>
      </c>
      <c r="BC110" s="20" t="str">
        <f t="shared" si="24"/>
        <v>28215</v>
      </c>
      <c r="BD110" s="20" t="str">
        <f t="shared" si="25"/>
        <v>三木市</v>
      </c>
      <c r="BE110" s="953">
        <f>VLOOKUP(BC110&amp;"_令和4年度",データシート3!A:AB,MATCH("ea_"&amp;"太陽光（建物系）"&amp;"_年間発電",データシート3!$A$1:$AB$1,0),0)/10^3+VLOOKUP(BC110&amp;"_令和4年度",データシート3!A:AB,MATCH("ea_"&amp;"太陽光（土地系）"&amp;"_年間発電",データシート3!$A$1:$AB$1,0),0)/10^3</f>
        <v>1169246.892</v>
      </c>
      <c r="BF110" s="953">
        <f>VLOOKUP(BC110&amp;"_令和4年度",データシート3!A:AB,MATCH("ea_"&amp;"風力（陸上）"&amp;"_年間発電",データシート3!$A$1:$AB$1,0),0)/10^3</f>
        <v>52150.63900000001</v>
      </c>
      <c r="BG110" s="953">
        <f>VLOOKUP(BC110&amp;"_令和4年度",データシート3!A:AB,MATCH("ea_"&amp;"中小水（河川）"&amp;"_年間発電",データシート3!$A$1:$AB$1,0),0)/10^3+VLOOKUP(BC110&amp;"_令和4年度",データシート3!A:AB,MATCH("ea_"&amp;"中小水（農業用水路）"&amp;"_年間発電",データシート3!$A$1:$AB$1,0),0)/10^3</f>
        <v>3645.6436479399995</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0</v>
      </c>
      <c r="BI110" s="953">
        <f t="shared" si="26"/>
        <v>1225043.1746479399</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488810.68980047246</v>
      </c>
      <c r="BK110" s="953">
        <f t="shared" si="27"/>
        <v>736232.48484746739</v>
      </c>
      <c r="BL110" s="953">
        <f t="shared" si="28"/>
        <v>0</v>
      </c>
      <c r="BM110" s="953">
        <f t="shared" si="29"/>
        <v>736232.48484746739</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28224</v>
      </c>
      <c r="AY111" s="20" t="str">
        <f>IF(IFERROR(比較地域マスタ!$AE46,"")=0,"",IFERROR(比較地域マスタ!$AE46,""))</f>
        <v>南あわじ市</v>
      </c>
      <c r="AZ111" s="18"/>
      <c r="BA111" s="24">
        <v>40</v>
      </c>
      <c r="BB111" s="24">
        <v>1</v>
      </c>
      <c r="BC111" s="20" t="str">
        <f t="shared" si="24"/>
        <v>28224</v>
      </c>
      <c r="BD111" s="20" t="str">
        <f t="shared" si="25"/>
        <v>南あわじ市</v>
      </c>
      <c r="BE111" s="953">
        <f>VLOOKUP(BC111&amp;"_令和4年度",データシート3!A:AB,MATCH("ea_"&amp;"太陽光（建物系）"&amp;"_年間発電",データシート3!$A$1:$AB$1,0),0)/10^3+VLOOKUP(BC111&amp;"_令和4年度",データシート3!A:AB,MATCH("ea_"&amp;"太陽光（土地系）"&amp;"_年間発電",データシート3!$A$1:$AB$1,0),0)/10^3</f>
        <v>1410863.953</v>
      </c>
      <c r="BF111" s="953">
        <f>VLOOKUP(BC111&amp;"_令和4年度",データシート3!A:AB,MATCH("ea_"&amp;"風力（陸上）"&amp;"_年間発電",データシート3!$A$1:$AB$1,0),0)/10^3</f>
        <v>402369.103</v>
      </c>
      <c r="BG111" s="953">
        <f>VLOOKUP(BC111&amp;"_令和4年度",データシート3!A:AB,MATCH("ea_"&amp;"中小水（河川）"&amp;"_年間発電",データシート3!$A$1:$AB$1,0),0)/10^3+VLOOKUP(BC111&amp;"_令和4年度",データシート3!A:AB,MATCH("ea_"&amp;"中小水（農業用水路）"&amp;"_年間発電",データシート3!$A$1:$AB$1,0),0)/10^3</f>
        <v>492.79</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1813725.8459999999</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221155.45345354115</v>
      </c>
      <c r="BK111" s="953">
        <f t="shared" si="27"/>
        <v>1592570.3925464586</v>
      </c>
      <c r="BL111" s="953">
        <f t="shared" si="28"/>
        <v>0</v>
      </c>
      <c r="BM111" s="953">
        <f t="shared" si="29"/>
        <v>1592570.3925464586</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28222</v>
      </c>
      <c r="AY112" s="20" t="str">
        <f>IF(IFERROR(比較地域マスタ!$AE47,"")=0,"",IFERROR(比較地域マスタ!$AE47,""))</f>
        <v>養父市</v>
      </c>
      <c r="AZ112" s="18"/>
      <c r="BA112" s="24">
        <v>41</v>
      </c>
      <c r="BB112" s="24">
        <v>1</v>
      </c>
      <c r="BC112" s="20" t="str">
        <f t="shared" si="24"/>
        <v>28222</v>
      </c>
      <c r="BD112" s="20" t="str">
        <f t="shared" si="25"/>
        <v>養父市</v>
      </c>
      <c r="BE112" s="953">
        <f>VLOOKUP(BC112&amp;"_令和4年度",データシート3!A:AB,MATCH("ea_"&amp;"太陽光（建物系）"&amp;"_年間発電",データシート3!$A$1:$AB$1,0),0)/10^3+VLOOKUP(BC112&amp;"_令和4年度",データシート3!A:AB,MATCH("ea_"&amp;"太陽光（土地系）"&amp;"_年間発電",データシート3!$A$1:$AB$1,0),0)/10^3</f>
        <v>398081.36100000003</v>
      </c>
      <c r="BF112" s="953">
        <f>VLOOKUP(BC112&amp;"_令和4年度",データシート3!A:AB,MATCH("ea_"&amp;"風力（陸上）"&amp;"_年間発電",データシート3!$A$1:$AB$1,0),0)/10^3</f>
        <v>1181155.977</v>
      </c>
      <c r="BG112" s="953">
        <f>VLOOKUP(BC112&amp;"_令和4年度",データシート3!A:AB,MATCH("ea_"&amp;"中小水（河川）"&amp;"_年間発電",データシート3!$A$1:$AB$1,0),0)/10^3+VLOOKUP(BC112&amp;"_令和4年度",データシート3!A:AB,MATCH("ea_"&amp;"中小水（農業用水路）"&amp;"_年間発電",データシート3!$A$1:$AB$1,0),0)/10^3</f>
        <v>29679.797999999995</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0</v>
      </c>
      <c r="BI112" s="953">
        <f t="shared" si="26"/>
        <v>1608917.1359999999</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120731.50390991788</v>
      </c>
      <c r="BK112" s="953">
        <f t="shared" si="27"/>
        <v>1488185.6320900822</v>
      </c>
      <c r="BL112" s="953">
        <f t="shared" si="28"/>
        <v>0</v>
      </c>
      <c r="BM112" s="953">
        <f t="shared" si="29"/>
        <v>1488185.6320900822</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伊丹市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28207</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25</v>
      </c>
      <c r="H7" s="786">
        <f t="shared" si="2"/>
        <v>24</v>
      </c>
      <c r="I7" s="786">
        <f t="shared" si="2"/>
        <v>28</v>
      </c>
      <c r="J7" s="786">
        <f t="shared" si="2"/>
        <v>28</v>
      </c>
      <c r="K7" s="787">
        <f t="shared" si="2"/>
        <v>27</v>
      </c>
      <c r="L7" s="787">
        <f t="shared" si="2"/>
        <v>24</v>
      </c>
      <c r="M7" s="787">
        <f t="shared" si="2"/>
        <v>23</v>
      </c>
      <c r="N7" s="787">
        <f t="shared" si="2"/>
        <v>23</v>
      </c>
      <c r="O7" s="787">
        <f>SUM(O8:O13)</f>
        <v>23</v>
      </c>
      <c r="P7" s="787">
        <f t="shared" si="2"/>
        <v>23</v>
      </c>
      <c r="Q7" s="788">
        <f>SUM(Q8:Q13)</f>
        <v>22</v>
      </c>
      <c r="R7" s="1028">
        <f t="shared" si="2"/>
        <v>242.72799999999998</v>
      </c>
      <c r="S7" s="1029">
        <f t="shared" si="2"/>
        <v>230.215</v>
      </c>
      <c r="T7" s="1029">
        <f t="shared" si="2"/>
        <v>295.12899999999996</v>
      </c>
      <c r="U7" s="1029">
        <f t="shared" si="2"/>
        <v>313.35699999999997</v>
      </c>
      <c r="V7" s="1029">
        <f t="shared" si="2"/>
        <v>303.98099999999999</v>
      </c>
      <c r="W7" s="1029">
        <f t="shared" si="2"/>
        <v>284.28199999999998</v>
      </c>
      <c r="X7" s="1029">
        <f t="shared" si="2"/>
        <v>269.47199999999998</v>
      </c>
      <c r="Y7" s="1029">
        <f t="shared" si="2"/>
        <v>262.10899999999998</v>
      </c>
      <c r="Z7" s="1029">
        <f>SUM(Z8:Z13)</f>
        <v>235.898</v>
      </c>
      <c r="AA7" s="1029">
        <f>SUM(AA8:AA13)</f>
        <v>200.57399999999998</v>
      </c>
      <c r="AB7" s="1030">
        <f t="shared" si="2"/>
        <v>194.23599999999999</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19</v>
      </c>
      <c r="H10" s="803">
        <f>VLOOKUP($D$3&amp;"_"&amp;H$3,データシート1!$A:$BT,MATCH($G$2&amp;"_"&amp;$C10,データシート1!$A$1:$BT$1,0),0)</f>
        <v>18</v>
      </c>
      <c r="I10" s="803">
        <f>VLOOKUP($D$3&amp;"_"&amp;I$3,データシート1!$A:$BT,MATCH($G$2&amp;"_"&amp;$C10,データシート1!$A$1:$BT$1,0),0)</f>
        <v>21</v>
      </c>
      <c r="J10" s="803">
        <f>VLOOKUP($D$3&amp;"_"&amp;J$3,データシート1!$A:$BT,MATCH($G$2&amp;"_"&amp;$C10,データシート1!$A$1:$BT$1,0),0)</f>
        <v>21</v>
      </c>
      <c r="K10" s="804">
        <f>VLOOKUP($D$3&amp;"_"&amp;K$3,データシート1!$A:$BT,MATCH($G$2&amp;"_"&amp;$C10,データシート1!$A$1:$BT$1,0),0)</f>
        <v>20</v>
      </c>
      <c r="L10" s="804">
        <f>VLOOKUP($D$3&amp;"_"&amp;L$3,データシート1!$A:$BT,MATCH($G$2&amp;"_"&amp;$C10,データシート1!$A$1:$BT$1,0),0)</f>
        <v>17</v>
      </c>
      <c r="M10" s="804">
        <f>VLOOKUP($D$3&amp;"_"&amp;M$3,データシート1!$A:$BT,MATCH($G$2&amp;"_"&amp;$C10,データシート1!$A$1:$BT$1,0),0)</f>
        <v>16</v>
      </c>
      <c r="N10" s="804">
        <f>VLOOKUP($D$3&amp;"_"&amp;N$3,データシート1!$A:$BT,MATCH($G$2&amp;"_"&amp;$C10,データシート1!$A$1:$BT$1,0),0)</f>
        <v>16</v>
      </c>
      <c r="O10" s="804">
        <f>VLOOKUP($D$3&amp;"_"&amp;O$3,データシート1!$A:$BT,MATCH($G$2&amp;"_"&amp;$C10,データシート1!$A$1:$BT$1,0),0)</f>
        <v>16</v>
      </c>
      <c r="P10" s="804">
        <f>VLOOKUP($D$3&amp;"_"&amp;P$3,データシート1!$A:$BT,MATCH($G$2&amp;"_"&amp;$C10,データシート1!$A$1:$BT$1,0),0)</f>
        <v>17</v>
      </c>
      <c r="Q10" s="805">
        <f>VLOOKUP($D$3&amp;"_"&amp;Q$3,データシート1!$A:$BT,MATCH($G$2&amp;"_"&amp;$C10,データシート1!$A$1:$BT$1,0),0)</f>
        <v>16</v>
      </c>
      <c r="R10" s="1034">
        <f>VLOOKUP($D$3&amp;"_"&amp;R$3,データシート1!$A:$BT,MATCH($R$2&amp;"_"&amp;$C10,データシート1!$A$1:$BT$1,0),0)</f>
        <v>220.14</v>
      </c>
      <c r="S10" s="1035">
        <f>VLOOKUP($D$3&amp;"_"&amp;S$3,データシート1!$A:$BT,MATCH($R$2&amp;"_"&amp;$C10,データシート1!$A$1:$BT$1,0),0)</f>
        <v>211.447</v>
      </c>
      <c r="T10" s="1035">
        <f>VLOOKUP($D$3&amp;"_"&amp;T$3,データシート1!$A:$BT,MATCH($R$2&amp;"_"&amp;$C10,データシート1!$A$1:$BT$1,0),0)</f>
        <v>267.83499999999998</v>
      </c>
      <c r="U10" s="1035">
        <f>VLOOKUP($D$3&amp;"_"&amp;U$3,データシート1!$A:$BT,MATCH($R$2&amp;"_"&amp;$C10,データシート1!$A$1:$BT$1,0),0)</f>
        <v>284.54199999999997</v>
      </c>
      <c r="V10" s="1035">
        <f>VLOOKUP($D$3&amp;"_"&amp;V$3,データシート1!$A:$BT,MATCH($R$2&amp;"_"&amp;$C10,データシート1!$A$1:$BT$1,0),0)</f>
        <v>274.47899999999998</v>
      </c>
      <c r="W10" s="1035">
        <f>VLOOKUP($D$3&amp;"_"&amp;W$3,データシート1!$A:$BT,MATCH($R$2&amp;"_"&amp;$C10,データシート1!$A$1:$BT$1,0),0)</f>
        <v>253.57599999999999</v>
      </c>
      <c r="X10" s="1035">
        <f>VLOOKUP($D$3&amp;"_"&amp;X$3,データシート1!$A:$BT,MATCH($R$2&amp;"_"&amp;$C10,データシート1!$A$1:$BT$1,0),0)</f>
        <v>240.37799999999999</v>
      </c>
      <c r="Y10" s="1035">
        <f>VLOOKUP($D$3&amp;"_"&amp;Y$3,データシート1!$A:$BT,MATCH($R$2&amp;"_"&amp;$C10,データシート1!$A$1:$BT$1,0),0)</f>
        <v>232.66</v>
      </c>
      <c r="Z10" s="1035">
        <f>VLOOKUP($D$3&amp;"_"&amp;Z$3,データシート1!$A:$BT,MATCH($R$2&amp;"_"&amp;$C10,データシート1!$A$1:$BT$1,0),0)</f>
        <v>209.893</v>
      </c>
      <c r="AA10" s="1035">
        <f>VLOOKUP($D$3&amp;"_"&amp;AA$3,データシート1!$A:$BT,MATCH($R$2&amp;"_"&amp;$C10,データシート1!$A$1:$BT$1,0),0)</f>
        <v>181.04499999999999</v>
      </c>
      <c r="AB10" s="1036">
        <f>VLOOKUP($D$3&amp;"_"&amp;AB$3,データシート1!$A:$BT,MATCH($R$2&amp;"_"&amp;$C10,データシート1!$A$1:$BT$1,0),0)</f>
        <v>176.321</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6</v>
      </c>
      <c r="H11" s="803">
        <f>VLOOKUP($D$3&amp;"_"&amp;H$3,データシート1!$A:$BT,MATCH($G$2&amp;"_"&amp;$C11,データシート1!$A$1:$BT$1,0),0)</f>
        <v>6</v>
      </c>
      <c r="I11" s="803">
        <f>VLOOKUP($D$3&amp;"_"&amp;I$3,データシート1!$A:$BT,MATCH($G$2&amp;"_"&amp;$C11,データシート1!$A$1:$BT$1,0),0)</f>
        <v>7</v>
      </c>
      <c r="J11" s="803">
        <f>VLOOKUP($D$3&amp;"_"&amp;J$3,データシート1!$A:$BT,MATCH($G$2&amp;"_"&amp;$C11,データシート1!$A$1:$BT$1,0),0)</f>
        <v>7</v>
      </c>
      <c r="K11" s="804">
        <f>VLOOKUP($D$3&amp;"_"&amp;K$3,データシート1!$A:$BT,MATCH($G$2&amp;"_"&amp;$C11,データシート1!$A$1:$BT$1,0),0)</f>
        <v>7</v>
      </c>
      <c r="L11" s="804">
        <f>VLOOKUP($D$3&amp;"_"&amp;L$3,データシート1!$A:$BT,MATCH($G$2&amp;"_"&amp;$C11,データシート1!$A$1:$BT$1,0),0)</f>
        <v>7</v>
      </c>
      <c r="M11" s="804">
        <f>VLOOKUP($D$3&amp;"_"&amp;M$3,データシート1!$A:$BT,MATCH($G$2&amp;"_"&amp;$C11,データシート1!$A$1:$BT$1,0),0)</f>
        <v>7</v>
      </c>
      <c r="N11" s="804">
        <f>VLOOKUP($D$3&amp;"_"&amp;N$3,データシート1!$A:$BT,MATCH($G$2&amp;"_"&amp;$C11,データシート1!$A$1:$BT$1,0),0)</f>
        <v>7</v>
      </c>
      <c r="O11" s="804">
        <f>VLOOKUP($D$3&amp;"_"&amp;O$3,データシート1!$A:$BT,MATCH($G$2&amp;"_"&amp;$C11,データシート1!$A$1:$BT$1,0),0)</f>
        <v>7</v>
      </c>
      <c r="P11" s="804">
        <f>VLOOKUP($D$3&amp;"_"&amp;P$3,データシート1!$A:$BT,MATCH($G$2&amp;"_"&amp;$C11,データシート1!$A$1:$BT$1,0),0)</f>
        <v>6</v>
      </c>
      <c r="Q11" s="805">
        <f>VLOOKUP($D$3&amp;"_"&amp;Q$3,データシート1!$A:$BT,MATCH($G$2&amp;"_"&amp;$C11,データシート1!$A$1:$BT$1,0),0)</f>
        <v>6</v>
      </c>
      <c r="R11" s="1034">
        <f>VLOOKUP($D$3&amp;"_"&amp;R$3,データシート1!$A:$BT,MATCH($R$2&amp;"_"&amp;$C11,データシート1!$A$1:$BT$1,0),0)</f>
        <v>22.588000000000001</v>
      </c>
      <c r="S11" s="1035">
        <f>VLOOKUP($D$3&amp;"_"&amp;S$3,データシート1!$A:$BT,MATCH($R$2&amp;"_"&amp;$C11,データシート1!$A$1:$BT$1,0),0)</f>
        <v>18.768000000000001</v>
      </c>
      <c r="T11" s="1035">
        <f>VLOOKUP($D$3&amp;"_"&amp;T$3,データシート1!$A:$BT,MATCH($R$2&amp;"_"&amp;$C11,データシート1!$A$1:$BT$1,0),0)</f>
        <v>27.294</v>
      </c>
      <c r="U11" s="1035">
        <f>VLOOKUP($D$3&amp;"_"&amp;U$3,データシート1!$A:$BT,MATCH($R$2&amp;"_"&amp;$C11,データシート1!$A$1:$BT$1,0),0)</f>
        <v>28.814999999999998</v>
      </c>
      <c r="V11" s="1035">
        <f>VLOOKUP($D$3&amp;"_"&amp;V$3,データシート1!$A:$BT,MATCH($R$2&amp;"_"&amp;$C11,データシート1!$A$1:$BT$1,0),0)</f>
        <v>29.502000000000002</v>
      </c>
      <c r="W11" s="1035">
        <f>VLOOKUP($D$3&amp;"_"&amp;W$3,データシート1!$A:$BT,MATCH($R$2&amp;"_"&amp;$C11,データシート1!$A$1:$BT$1,0),0)</f>
        <v>30.706</v>
      </c>
      <c r="X11" s="1035">
        <f>VLOOKUP($D$3&amp;"_"&amp;X$3,データシート1!$A:$BT,MATCH($R$2&amp;"_"&amp;$C11,データシート1!$A$1:$BT$1,0),0)</f>
        <v>29.093999999999998</v>
      </c>
      <c r="Y11" s="1035">
        <f>VLOOKUP($D$3&amp;"_"&amp;Y$3,データシート1!$A:$BT,MATCH($R$2&amp;"_"&amp;$C11,データシート1!$A$1:$BT$1,0),0)</f>
        <v>29.448999999999998</v>
      </c>
      <c r="Z11" s="1035">
        <f>VLOOKUP($D$3&amp;"_"&amp;Z$3,データシート1!$A:$BT,MATCH($R$2&amp;"_"&amp;$C11,データシート1!$A$1:$BT$1,0),0)</f>
        <v>26.004999999999999</v>
      </c>
      <c r="AA11" s="1035">
        <f>VLOOKUP($D$3&amp;"_"&amp;AA$3,データシート1!$A:$BT,MATCH($R$2&amp;"_"&amp;$C11,データシート1!$A$1:$BT$1,0),0)</f>
        <v>19.529</v>
      </c>
      <c r="AB11" s="1036">
        <f>VLOOKUP($D$3&amp;"_"&amp;AB$3,データシート1!$A:$BT,MATCH($R$2&amp;"_"&amp;$C11,データシート1!$A$1:$BT$1,0),0)</f>
        <v>17.914999999999999</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19</v>
      </c>
      <c r="H26" s="829">
        <f>VLOOKUP($D$3&amp;"_"&amp;H$3,データシート2!$A:$SI,MATCH($G$2&amp;"_"&amp;$B26,データシート2!$A$1:$SI$1,0),0)</f>
        <v>18</v>
      </c>
      <c r="I26" s="829">
        <f>VLOOKUP($D$3&amp;"_"&amp;I$3,データシート2!$A:$SI,MATCH($G$2&amp;"_"&amp;$B26,データシート2!$A$1:$SI$1,0),0)</f>
        <v>21</v>
      </c>
      <c r="J26" s="829">
        <f>VLOOKUP($D$3&amp;"_"&amp;J$3,データシート2!$A:$SI,MATCH($G$2&amp;"_"&amp;$B26,データシート2!$A$1:$SI$1,0),0)</f>
        <v>21</v>
      </c>
      <c r="K26" s="830">
        <f>VLOOKUP($D$3&amp;"_"&amp;K$3,データシート2!$A:$SI,MATCH($G$2&amp;"_"&amp;$B26,データシート2!$A$1:$SI$1,0),0)</f>
        <v>20</v>
      </c>
      <c r="L26" s="830">
        <f>VLOOKUP($D$3&amp;"_"&amp;L$3,データシート2!$A:$SI,MATCH($G$2&amp;"_"&amp;$B26,データシート2!$A$1:$SI$1,0),0)</f>
        <v>17</v>
      </c>
      <c r="M26" s="830">
        <f>VLOOKUP($D$3&amp;"_"&amp;M$3,データシート2!$A:$SI,MATCH($G$2&amp;"_"&amp;$B26,データシート2!$A$1:$SI$1,0),0)</f>
        <v>16</v>
      </c>
      <c r="N26" s="830">
        <f>VLOOKUP($D$3&amp;"_"&amp;N$3,データシート2!$A:$SI,MATCH($G$2&amp;"_"&amp;$B26,データシート2!$A$1:$SI$1,0),0)</f>
        <v>16</v>
      </c>
      <c r="O26" s="830">
        <f>VLOOKUP($D$3&amp;"_"&amp;O$3,データシート2!$A:$SI,MATCH($G$2&amp;"_"&amp;$B26,データシート2!$A$1:$SI$1,0),0)</f>
        <v>16</v>
      </c>
      <c r="P26" s="830">
        <f>VLOOKUP($D$3&amp;"_"&amp;P$3,データシート2!$A:$SI,MATCH($G$2&amp;"_"&amp;$B26,データシート2!$A$1:$SI$1,0),0)</f>
        <v>17</v>
      </c>
      <c r="Q26" s="831">
        <f>VLOOKUP($D$3&amp;"_"&amp;Q$3,データシート2!$A:$SI,MATCH($G$2&amp;"_"&amp;$B26,データシート2!$A$1:$SI$1,0),0)</f>
        <v>16</v>
      </c>
      <c r="R26" s="1043">
        <f>VLOOKUP($D$3&amp;"_"&amp;R$3,データシート2!$A:$SI,MATCH($R$2&amp;"_"&amp;$B26,データシート2!$A$1:$SI$1,0),0)</f>
        <v>220.14</v>
      </c>
      <c r="S26" s="1044">
        <f>VLOOKUP($D$3&amp;"_"&amp;S$3,データシート2!$A:$SI,MATCH($R$2&amp;"_"&amp;$B26,データシート2!$A$1:$SI$1,0),0)</f>
        <v>211.447</v>
      </c>
      <c r="T26" s="1044">
        <f>VLOOKUP($D$3&amp;"_"&amp;T$3,データシート2!$A:$SI,MATCH($R$2&amp;"_"&amp;$B26,データシート2!$A$1:$SI$1,0),0)</f>
        <v>267.83499999999998</v>
      </c>
      <c r="U26" s="1044">
        <f>VLOOKUP($D$3&amp;"_"&amp;U$3,データシート2!$A:$SI,MATCH($R$2&amp;"_"&amp;$B26,データシート2!$A$1:$SI$1,0),0)</f>
        <v>284.54199999999997</v>
      </c>
      <c r="V26" s="1044">
        <f>VLOOKUP($D$3&amp;"_"&amp;V$3,データシート2!$A:$SI,MATCH($R$2&amp;"_"&amp;$B26,データシート2!$A$1:$SI$1,0),0)</f>
        <v>274.47899999999998</v>
      </c>
      <c r="W26" s="1044">
        <f>VLOOKUP($D$3&amp;"_"&amp;W$3,データシート2!$A:$SI,MATCH($R$2&amp;"_"&amp;$B26,データシート2!$A$1:$SI$1,0),0)</f>
        <v>253.57599999999999</v>
      </c>
      <c r="X26" s="1044">
        <f>VLOOKUP($D$3&amp;"_"&amp;X$3,データシート2!$A:$SI,MATCH($R$2&amp;"_"&amp;$B26,データシート2!$A$1:$SI$1,0),0)</f>
        <v>240.37799999999999</v>
      </c>
      <c r="Y26" s="1044">
        <f>VLOOKUP($D$3&amp;"_"&amp;Y$3,データシート2!$A:$SI,MATCH($R$2&amp;"_"&amp;$B26,データシート2!$A$1:$SI$1,0),0)</f>
        <v>232.66</v>
      </c>
      <c r="Z26" s="1044">
        <f>VLOOKUP($D$3&amp;"_"&amp;Z$3,データシート2!$A:$SI,MATCH($R$2&amp;"_"&amp;$B26,データシート2!$A$1:$SI$1,0),0)</f>
        <v>209.893</v>
      </c>
      <c r="AA26" s="1044">
        <f>VLOOKUP($D$3&amp;"_"&amp;AA$3,データシート2!$A:$SI,MATCH($R$2&amp;"_"&amp;$B26,データシート2!$A$1:$SI$1,0),0)</f>
        <v>181.04499999999999</v>
      </c>
      <c r="AB26" s="1045">
        <f>VLOOKUP($D$3&amp;"_"&amp;AB$3,データシート2!$A:$SI,MATCH($R$2&amp;"_"&amp;$B26,データシート2!$A$1:$SI$1,0),0)</f>
        <v>176.321</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4</v>
      </c>
      <c r="H27" s="838">
        <f>VLOOKUP($D$3&amp;"_"&amp;H$3,データシート2!$A:$SI,MATCH($G$2&amp;"_"&amp;$C27,データシート2!$A$1:$SI$1,0),0)</f>
        <v>5</v>
      </c>
      <c r="I27" s="838">
        <f>VLOOKUP($D$3&amp;"_"&amp;I$3,データシート2!$A:$SI,MATCH($G$2&amp;"_"&amp;$C27,データシート2!$A$1:$SI$1,0),0)</f>
        <v>6</v>
      </c>
      <c r="J27" s="838">
        <f>VLOOKUP($D$3&amp;"_"&amp;J$3,データシート2!$A:$SI,MATCH($G$2&amp;"_"&amp;$C27,データシート2!$A$1:$SI$1,0),0)</f>
        <v>6</v>
      </c>
      <c r="K27" s="839">
        <f>VLOOKUP($D$3&amp;"_"&amp;K$3,データシート2!$A:$SI,MATCH($G$2&amp;"_"&amp;$C27,データシート2!$A$1:$SI$1,0),0)</f>
        <v>5</v>
      </c>
      <c r="L27" s="839">
        <f>VLOOKUP($D$3&amp;"_"&amp;L$3,データシート2!$A:$SI,MATCH($G$2&amp;"_"&amp;$C27,データシート2!$A$1:$SI$1,0),0)</f>
        <v>5</v>
      </c>
      <c r="M27" s="839">
        <f>VLOOKUP($D$3&amp;"_"&amp;M$3,データシート2!$A:$SI,MATCH($G$2&amp;"_"&amp;$C27,データシート2!$A$1:$SI$1,0),0)</f>
        <v>5</v>
      </c>
      <c r="N27" s="839">
        <f>VLOOKUP($D$3&amp;"_"&amp;N$3,データシート2!$A:$SI,MATCH($G$2&amp;"_"&amp;$C27,データシート2!$A$1:$SI$1,0),0)</f>
        <v>5</v>
      </c>
      <c r="O27" s="839">
        <f>VLOOKUP($D$3&amp;"_"&amp;O$3,データシート2!$A:$SI,MATCH($G$2&amp;"_"&amp;$C27,データシート2!$A$1:$SI$1,0),0)</f>
        <v>5</v>
      </c>
      <c r="P27" s="839">
        <f>VLOOKUP($D$3&amp;"_"&amp;P$3,データシート2!$A:$SI,MATCH($G$2&amp;"_"&amp;$C27,データシート2!$A$1:$SI$1,0),0)</f>
        <v>4</v>
      </c>
      <c r="Q27" s="840">
        <f>VLOOKUP($D$3&amp;"_"&amp;Q$3,データシート2!$A:$SI,MATCH($G$2&amp;"_"&amp;$C27,データシート2!$A$1:$SI$1,0),0)</f>
        <v>5</v>
      </c>
      <c r="R27" s="1052">
        <f>VLOOKUP($D$3&amp;"_"&amp;R$3,データシート2!$A:$SI,MATCH($R$2&amp;"_"&amp;$C27,データシート2!$A$1:$SI$1,0),0)</f>
        <v>70.736000000000004</v>
      </c>
      <c r="S27" s="1047">
        <f>VLOOKUP($D$3&amp;"_"&amp;S$3,データシート2!$A:$SI,MATCH($R$2&amp;"_"&amp;$C27,データシート2!$A$1:$SI$1,0),0)</f>
        <v>72.921999999999997</v>
      </c>
      <c r="T27" s="1047">
        <f>VLOOKUP($D$3&amp;"_"&amp;T$3,データシート2!$A:$SI,MATCH($R$2&amp;"_"&amp;$C27,データシート2!$A$1:$SI$1,0),0)</f>
        <v>81.290999999999997</v>
      </c>
      <c r="U27" s="1047">
        <f>VLOOKUP($D$3&amp;"_"&amp;U$3,データシート2!$A:$SI,MATCH($R$2&amp;"_"&amp;$C27,データシート2!$A$1:$SI$1,0),0)</f>
        <v>83.774000000000001</v>
      </c>
      <c r="V27" s="1047">
        <f>VLOOKUP($D$3&amp;"_"&amp;V$3,データシート2!$A:$SI,MATCH($R$2&amp;"_"&amp;$C27,データシート2!$A$1:$SI$1,0),0)</f>
        <v>82.822000000000003</v>
      </c>
      <c r="W27" s="1047">
        <f>VLOOKUP($D$3&amp;"_"&amp;W$3,データシート2!$A:$SI,MATCH($R$2&amp;"_"&amp;$C27,データシート2!$A$1:$SI$1,0),0)</f>
        <v>80.691000000000003</v>
      </c>
      <c r="X27" s="1047">
        <f>VLOOKUP($D$3&amp;"_"&amp;X$3,データシート2!$A:$SI,MATCH($R$2&amp;"_"&amp;$C27,データシート2!$A$1:$SI$1,0),0)</f>
        <v>78.777000000000001</v>
      </c>
      <c r="Y27" s="1047">
        <f>VLOOKUP($D$3&amp;"_"&amp;Y$3,データシート2!$A:$SI,MATCH($R$2&amp;"_"&amp;$C27,データシート2!$A$1:$SI$1,0),0)</f>
        <v>75.709999999999994</v>
      </c>
      <c r="Z27" s="1047">
        <f>VLOOKUP($D$3&amp;"_"&amp;Z$3,データシート2!$A:$SI,MATCH($R$2&amp;"_"&amp;$C27,データシート2!$A$1:$SI$1,0),0)</f>
        <v>75.259</v>
      </c>
      <c r="AA27" s="1047">
        <f>VLOOKUP($D$3&amp;"_"&amp;AA$3,データシート2!$A:$SI,MATCH($R$2&amp;"_"&amp;$C27,データシート2!$A$1:$SI$1,0),0)</f>
        <v>67.936999999999998</v>
      </c>
      <c r="AB27" s="1048">
        <f>VLOOKUP($D$3&amp;"_"&amp;AB$3,データシート2!$A:$SI,MATCH($R$2&amp;"_"&amp;$C27,データシート2!$A$1:$SI$1,0),0)</f>
        <v>74.338999999999999</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1</v>
      </c>
      <c r="H28" s="866">
        <f>VLOOKUP($D$3&amp;"_"&amp;H$3,データシート2!$A:$SI,MATCH($G$2&amp;"_"&amp;$C28,データシート2!$A$1:$SI$1,0),0)</f>
        <v>1</v>
      </c>
      <c r="I28" s="866">
        <f>VLOOKUP($D$3&amp;"_"&amp;I$3,データシート2!$A:$SI,MATCH($G$2&amp;"_"&amp;$C28,データシート2!$A$1:$SI$1,0),0)</f>
        <v>1</v>
      </c>
      <c r="J28" s="866">
        <f>VLOOKUP($D$3&amp;"_"&amp;J$3,データシート2!$A:$SI,MATCH($G$2&amp;"_"&amp;$C28,データシート2!$A$1:$SI$1,0),0)</f>
        <v>1</v>
      </c>
      <c r="K28" s="867">
        <f>VLOOKUP($D$3&amp;"_"&amp;K$3,データシート2!$A:$SI,MATCH($G$2&amp;"_"&amp;$C28,データシート2!$A$1:$SI$1,0),0)</f>
        <v>1</v>
      </c>
      <c r="L28" s="867">
        <f>VLOOKUP($D$3&amp;"_"&amp;L$3,データシート2!$A:$SI,MATCH($G$2&amp;"_"&amp;$C28,データシート2!$A$1:$SI$1,0),0)</f>
        <v>1</v>
      </c>
      <c r="M28" s="867">
        <f>VLOOKUP($D$3&amp;"_"&amp;M$3,データシート2!$A:$SI,MATCH($G$2&amp;"_"&amp;$C28,データシート2!$A$1:$SI$1,0),0)</f>
        <v>1</v>
      </c>
      <c r="N28" s="867">
        <f>VLOOKUP($D$3&amp;"_"&amp;N$3,データシート2!$A:$SI,MATCH($G$2&amp;"_"&amp;$C28,データシート2!$A$1:$SI$1,0),0)</f>
        <v>1</v>
      </c>
      <c r="O28" s="867">
        <f>VLOOKUP($D$3&amp;"_"&amp;O$3,データシート2!$A:$SI,MATCH($G$2&amp;"_"&amp;$C28,データシート2!$A$1:$SI$1,0),0)</f>
        <v>1</v>
      </c>
      <c r="P28" s="867">
        <f>VLOOKUP($D$3&amp;"_"&amp;P$3,データシート2!$A:$SI,MATCH($G$2&amp;"_"&amp;$C28,データシート2!$A$1:$SI$1,0),0)</f>
        <v>1</v>
      </c>
      <c r="Q28" s="868">
        <f>VLOOKUP($D$3&amp;"_"&amp;Q$3,データシート2!$A:$SI,MATCH($G$2&amp;"_"&amp;$C28,データシート2!$A$1:$SI$1,0),0)</f>
        <v>1</v>
      </c>
      <c r="R28" s="1056">
        <f>VLOOKUP($D$3&amp;"_"&amp;R$3,データシート2!$A:$SI,MATCH($R$2&amp;"_"&amp;$C28,データシート2!$A$1:$SI$1,0),0)</f>
        <v>5.7649999999999997</v>
      </c>
      <c r="S28" s="1057">
        <f>VLOOKUP($D$3&amp;"_"&amp;S$3,データシート2!$A:$SI,MATCH($R$2&amp;"_"&amp;$C28,データシート2!$A$1:$SI$1,0),0)</f>
        <v>5.7130000000000001</v>
      </c>
      <c r="T28" s="1057">
        <f>VLOOKUP($D$3&amp;"_"&amp;T$3,データシート2!$A:$SI,MATCH($R$2&amp;"_"&amp;$C28,データシート2!$A$1:$SI$1,0),0)</f>
        <v>6.3760000000000003</v>
      </c>
      <c r="U28" s="1057">
        <f>VLOOKUP($D$3&amp;"_"&amp;U$3,データシート2!$A:$SI,MATCH($R$2&amp;"_"&amp;$C28,データシート2!$A$1:$SI$1,0),0)</f>
        <v>6.5030000000000001</v>
      </c>
      <c r="V28" s="1057">
        <f>VLOOKUP($D$3&amp;"_"&amp;V$3,データシート2!$A:$SI,MATCH($R$2&amp;"_"&amp;$C28,データシート2!$A$1:$SI$1,0),0)</f>
        <v>6.16</v>
      </c>
      <c r="W28" s="1057">
        <f>VLOOKUP($D$3&amp;"_"&amp;W$3,データシート2!$A:$SI,MATCH($R$2&amp;"_"&amp;$C28,データシート2!$A$1:$SI$1,0),0)</f>
        <v>6.0110000000000001</v>
      </c>
      <c r="X28" s="1057">
        <f>VLOOKUP($D$3&amp;"_"&amp;X$3,データシート2!$A:$SI,MATCH($R$2&amp;"_"&amp;$C28,データシート2!$A$1:$SI$1,0),0)</f>
        <v>4.9800000000000004</v>
      </c>
      <c r="Y28" s="1057">
        <f>VLOOKUP($D$3&amp;"_"&amp;Y$3,データシート2!$A:$SI,MATCH($R$2&amp;"_"&amp;$C28,データシート2!$A$1:$SI$1,0),0)</f>
        <v>4.6689999999999996</v>
      </c>
      <c r="Z28" s="1057">
        <f>VLOOKUP($D$3&amp;"_"&amp;Z$3,データシート2!$A:$SI,MATCH($R$2&amp;"_"&amp;$C28,データシート2!$A$1:$SI$1,0),0)</f>
        <v>4.657</v>
      </c>
      <c r="AA28" s="1057">
        <f>VLOOKUP($D$3&amp;"_"&amp;AA$3,データシート2!$A:$SI,MATCH($R$2&amp;"_"&amp;$C28,データシート2!$A$1:$SI$1,0),0)</f>
        <v>3.7709999999999999</v>
      </c>
      <c r="AB28" s="1058">
        <f>VLOOKUP($D$3&amp;"_"&amp;AB$3,データシート2!$A:$SI,MATCH($R$2&amp;"_"&amp;$C28,データシート2!$A$1:$SI$1,0),0)</f>
        <v>3.5129999999999999</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2</v>
      </c>
      <c r="H29" s="866">
        <f>VLOOKUP($D$3&amp;"_"&amp;H$3,データシート2!$A:$SI,MATCH($G$2&amp;"_"&amp;$C29,データシート2!$A$1:$SI$1,0),0)</f>
        <v>1</v>
      </c>
      <c r="I29" s="866">
        <f>VLOOKUP($D$3&amp;"_"&amp;I$3,データシート2!$A:$SI,MATCH($G$2&amp;"_"&amp;$C29,データシート2!$A$1:$SI$1,0),0)</f>
        <v>1</v>
      </c>
      <c r="J29" s="866">
        <f>VLOOKUP($D$3&amp;"_"&amp;J$3,データシート2!$A:$SI,MATCH($G$2&amp;"_"&amp;$C29,データシート2!$A$1:$SI$1,0),0)</f>
        <v>1</v>
      </c>
      <c r="K29" s="867">
        <f>VLOOKUP($D$3&amp;"_"&amp;K$3,データシート2!$A:$SI,MATCH($G$2&amp;"_"&amp;$C29,データシート2!$A$1:$SI$1,0),0)</f>
        <v>1</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2</v>
      </c>
      <c r="Q29" s="868">
        <f>VLOOKUP($D$3&amp;"_"&amp;Q$3,データシート2!$A:$SI,MATCH($G$2&amp;"_"&amp;$C29,データシート2!$A$1:$SI$1,0),0)</f>
        <v>1</v>
      </c>
      <c r="R29" s="1056">
        <f>VLOOKUP($D$3&amp;"_"&amp;R$3,データシート2!$A:$SI,MATCH($R$2&amp;"_"&amp;$C29,データシート2!$A$1:$SI$1,0),0)</f>
        <v>5.3230000000000004</v>
      </c>
      <c r="S29" s="1057">
        <f>VLOOKUP($D$3&amp;"_"&amp;S$3,データシート2!$A:$SI,MATCH($R$2&amp;"_"&amp;$C29,データシート2!$A$1:$SI$1,0),0)</f>
        <v>2.8220000000000001</v>
      </c>
      <c r="T29" s="1057">
        <f>VLOOKUP($D$3&amp;"_"&amp;T$3,データシート2!$A:$SI,MATCH($R$2&amp;"_"&amp;$C29,データシート2!$A$1:$SI$1,0),0)</f>
        <v>2.6589999999999998</v>
      </c>
      <c r="U29" s="1057">
        <f>VLOOKUP($D$3&amp;"_"&amp;U$3,データシート2!$A:$SI,MATCH($R$2&amp;"_"&amp;$C29,データシート2!$A$1:$SI$1,0),0)</f>
        <v>3.0009999999999999</v>
      </c>
      <c r="V29" s="1057">
        <f>VLOOKUP($D$3&amp;"_"&amp;V$3,データシート2!$A:$SI,MATCH($R$2&amp;"_"&amp;$C29,データシート2!$A$1:$SI$1,0),0)</f>
        <v>2.6539999999999999</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4.907</v>
      </c>
      <c r="AB29" s="1058">
        <f>VLOOKUP($D$3&amp;"_"&amp;AB$3,データシート2!$A:$SI,MATCH($R$2&amp;"_"&amp;$C29,データシート2!$A$1:$SI$1,0),0)</f>
        <v>2.5819999999999999</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1</v>
      </c>
      <c r="H32" s="866">
        <f>VLOOKUP($D$3&amp;"_"&amp;H$3,データシート2!$A:$SI,MATCH($G$2&amp;"_"&amp;$C32,データシート2!$A$1:$SI$1,0),0)</f>
        <v>0</v>
      </c>
      <c r="I32" s="866">
        <f>VLOOKUP($D$3&amp;"_"&amp;I$3,データシート2!$A:$SI,MATCH($G$2&amp;"_"&amp;$C32,データシート2!$A$1:$SI$1,0),0)</f>
        <v>2</v>
      </c>
      <c r="J32" s="866">
        <f>VLOOKUP($D$3&amp;"_"&amp;J$3,データシート2!$A:$SI,MATCH($G$2&amp;"_"&amp;$C32,データシート2!$A$1:$SI$1,0),0)</f>
        <v>2</v>
      </c>
      <c r="K32" s="867">
        <f>VLOOKUP($D$3&amp;"_"&amp;K$3,データシート2!$A:$SI,MATCH($G$2&amp;"_"&amp;$C32,データシート2!$A$1:$SI$1,0),0)</f>
        <v>2</v>
      </c>
      <c r="L32" s="867">
        <f>VLOOKUP($D$3&amp;"_"&amp;L$3,データシート2!$A:$SI,MATCH($G$2&amp;"_"&amp;$C32,データシート2!$A$1:$SI$1,0),0)</f>
        <v>2</v>
      </c>
      <c r="M32" s="867">
        <f>VLOOKUP($D$3&amp;"_"&amp;M$3,データシート2!$A:$SI,MATCH($G$2&amp;"_"&amp;$C32,データシート2!$A$1:$SI$1,0),0)</f>
        <v>1</v>
      </c>
      <c r="N32" s="867">
        <f>VLOOKUP($D$3&amp;"_"&amp;N$3,データシート2!$A:$SI,MATCH($G$2&amp;"_"&amp;$C32,データシート2!$A$1:$SI$1,0),0)</f>
        <v>1</v>
      </c>
      <c r="O32" s="867">
        <f>VLOOKUP($D$3&amp;"_"&amp;O$3,データシート2!$A:$SI,MATCH($G$2&amp;"_"&amp;$C32,データシート2!$A$1:$SI$1,0),0)</f>
        <v>1</v>
      </c>
      <c r="P32" s="867">
        <f>VLOOKUP($D$3&amp;"_"&amp;P$3,データシート2!$A:$SI,MATCH($G$2&amp;"_"&amp;$C32,データシート2!$A$1:$SI$1,0),0)</f>
        <v>2</v>
      </c>
      <c r="Q32" s="868">
        <f>VLOOKUP($D$3&amp;"_"&amp;Q$3,データシート2!$A:$SI,MATCH($G$2&amp;"_"&amp;$C32,データシート2!$A$1:$SI$1,0),0)</f>
        <v>1</v>
      </c>
      <c r="R32" s="1056">
        <f>VLOOKUP($D$3&amp;"_"&amp;R$3,データシート2!$A:$SI,MATCH($R$2&amp;"_"&amp;$C32,データシート2!$A$1:$SI$1,0),0)</f>
        <v>5.101</v>
      </c>
      <c r="S32" s="1057">
        <f>VLOOKUP($D$3&amp;"_"&amp;S$3,データシート2!$A:$SI,MATCH($R$2&amp;"_"&amp;$C32,データシート2!$A$1:$SI$1,0),0)</f>
        <v>0</v>
      </c>
      <c r="T32" s="1057">
        <f>VLOOKUP($D$3&amp;"_"&amp;T$3,データシート2!$A:$SI,MATCH($R$2&amp;"_"&amp;$C32,データシート2!$A$1:$SI$1,0),0)</f>
        <v>10.486000000000001</v>
      </c>
      <c r="U32" s="1057">
        <f>VLOOKUP($D$3&amp;"_"&amp;U$3,データシート2!$A:$SI,MATCH($R$2&amp;"_"&amp;$C32,データシート2!$A$1:$SI$1,0),0)</f>
        <v>11.602</v>
      </c>
      <c r="V32" s="1057">
        <f>VLOOKUP($D$3&amp;"_"&amp;V$3,データシート2!$A:$SI,MATCH($R$2&amp;"_"&amp;$C32,データシート2!$A$1:$SI$1,0),0)</f>
        <v>11.151999999999999</v>
      </c>
      <c r="W32" s="1057">
        <f>VLOOKUP($D$3&amp;"_"&amp;W$3,データシート2!$A:$SI,MATCH($R$2&amp;"_"&amp;$C32,データシート2!$A$1:$SI$1,0),0)</f>
        <v>11.089</v>
      </c>
      <c r="X32" s="1057">
        <f>VLOOKUP($D$3&amp;"_"&amp;X$3,データシート2!$A:$SI,MATCH($R$2&amp;"_"&amp;$C32,データシート2!$A$1:$SI$1,0),0)</f>
        <v>4.2629999999999999</v>
      </c>
      <c r="Y32" s="1057">
        <f>VLOOKUP($D$3&amp;"_"&amp;Y$3,データシート2!$A:$SI,MATCH($R$2&amp;"_"&amp;$C32,データシート2!$A$1:$SI$1,0),0)</f>
        <v>4.4480000000000004</v>
      </c>
      <c r="Z32" s="1057">
        <f>VLOOKUP($D$3&amp;"_"&amp;Z$3,データシート2!$A:$SI,MATCH($R$2&amp;"_"&amp;$C32,データシート2!$A$1:$SI$1,0),0)</f>
        <v>4.3</v>
      </c>
      <c r="AA32" s="1057">
        <f>VLOOKUP($D$3&amp;"_"&amp;AA$3,データシート2!$A:$SI,MATCH($R$2&amp;"_"&amp;$C32,データシート2!$A$1:$SI$1,0),0)</f>
        <v>8.4580000000000002</v>
      </c>
      <c r="AB32" s="1058">
        <f>VLOOKUP($D$3&amp;"_"&amp;AB$3,データシート2!$A:$SI,MATCH($R$2&amp;"_"&amp;$C32,データシート2!$A$1:$SI$1,0),0)</f>
        <v>4.0590000000000002</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4</v>
      </c>
      <c r="H34" s="866">
        <f>VLOOKUP($D$3&amp;"_"&amp;H$3,データシート2!$A:$SI,MATCH($G$2&amp;"_"&amp;$C34,データシート2!$A$1:$SI$1,0),0)</f>
        <v>4</v>
      </c>
      <c r="I34" s="866">
        <f>VLOOKUP($D$3&amp;"_"&amp;I$3,データシート2!$A:$SI,MATCH($G$2&amp;"_"&amp;$C34,データシート2!$A$1:$SI$1,0),0)</f>
        <v>4</v>
      </c>
      <c r="J34" s="866">
        <f>VLOOKUP($D$3&amp;"_"&amp;J$3,データシート2!$A:$SI,MATCH($G$2&amp;"_"&amp;$C34,データシート2!$A$1:$SI$1,0),0)</f>
        <v>4</v>
      </c>
      <c r="K34" s="867">
        <f>VLOOKUP($D$3&amp;"_"&amp;K$3,データシート2!$A:$SI,MATCH($G$2&amp;"_"&amp;$C34,データシート2!$A$1:$SI$1,0),0)</f>
        <v>4</v>
      </c>
      <c r="L34" s="867">
        <f>VLOOKUP($D$3&amp;"_"&amp;L$3,データシート2!$A:$SI,MATCH($G$2&amp;"_"&amp;$C34,データシート2!$A$1:$SI$1,0),0)</f>
        <v>4</v>
      </c>
      <c r="M34" s="867">
        <f>VLOOKUP($D$3&amp;"_"&amp;M$3,データシート2!$A:$SI,MATCH($G$2&amp;"_"&amp;$C34,データシート2!$A$1:$SI$1,0),0)</f>
        <v>4</v>
      </c>
      <c r="N34" s="867">
        <f>VLOOKUP($D$3&amp;"_"&amp;N$3,データシート2!$A:$SI,MATCH($G$2&amp;"_"&amp;$C34,データシート2!$A$1:$SI$1,0),0)</f>
        <v>4</v>
      </c>
      <c r="O34" s="867">
        <f>VLOOKUP($D$3&amp;"_"&amp;O$3,データシート2!$A:$SI,MATCH($G$2&amp;"_"&amp;$C34,データシート2!$A$1:$SI$1,0),0)</f>
        <v>4</v>
      </c>
      <c r="P34" s="867">
        <f>VLOOKUP($D$3&amp;"_"&amp;P$3,データシート2!$A:$SI,MATCH($G$2&amp;"_"&amp;$C34,データシート2!$A$1:$SI$1,0),0)</f>
        <v>4</v>
      </c>
      <c r="Q34" s="868">
        <f>VLOOKUP($D$3&amp;"_"&amp;Q$3,データシート2!$A:$SI,MATCH($G$2&amp;"_"&amp;$C34,データシート2!$A$1:$SI$1,0),0)</f>
        <v>3</v>
      </c>
      <c r="R34" s="1056">
        <f>VLOOKUP($D$3&amp;"_"&amp;R$3,データシート2!$A:$SI,MATCH($R$2&amp;"_"&amp;$C34,データシート2!$A$1:$SI$1,0),0)</f>
        <v>14.744999999999999</v>
      </c>
      <c r="S34" s="1057">
        <f>VLOOKUP($D$3&amp;"_"&amp;S$3,データシート2!$A:$SI,MATCH($R$2&amp;"_"&amp;$C34,データシート2!$A$1:$SI$1,0),0)</f>
        <v>13.962999999999999</v>
      </c>
      <c r="T34" s="1057">
        <f>VLOOKUP($D$3&amp;"_"&amp;T$3,データシート2!$A:$SI,MATCH($R$2&amp;"_"&amp;$C34,データシート2!$A$1:$SI$1,0),0)</f>
        <v>17.167000000000002</v>
      </c>
      <c r="U34" s="1057">
        <f>VLOOKUP($D$3&amp;"_"&amp;U$3,データシート2!$A:$SI,MATCH($R$2&amp;"_"&amp;$C34,データシート2!$A$1:$SI$1,0),0)</f>
        <v>19.335999999999999</v>
      </c>
      <c r="V34" s="1057">
        <f>VLOOKUP($D$3&amp;"_"&amp;V$3,データシート2!$A:$SI,MATCH($R$2&amp;"_"&amp;$C34,データシート2!$A$1:$SI$1,0),0)</f>
        <v>18.143000000000001</v>
      </c>
      <c r="W34" s="1057">
        <f>VLOOKUP($D$3&amp;"_"&amp;W$3,データシート2!$A:$SI,MATCH($R$2&amp;"_"&amp;$C34,データシート2!$A$1:$SI$1,0),0)</f>
        <v>17.116</v>
      </c>
      <c r="X34" s="1057">
        <f>VLOOKUP($D$3&amp;"_"&amp;X$3,データシート2!$A:$SI,MATCH($R$2&amp;"_"&amp;$C34,データシート2!$A$1:$SI$1,0),0)</f>
        <v>16.776</v>
      </c>
      <c r="Y34" s="1057">
        <f>VLOOKUP($D$3&amp;"_"&amp;Y$3,データシート2!$A:$SI,MATCH($R$2&amp;"_"&amp;$C34,データシート2!$A$1:$SI$1,0),0)</f>
        <v>17.231000000000002</v>
      </c>
      <c r="Z34" s="1057">
        <f>VLOOKUP($D$3&amp;"_"&amp;Z$3,データシート2!$A:$SI,MATCH($R$2&amp;"_"&amp;$C34,データシート2!$A$1:$SI$1,0),0)</f>
        <v>15.742000000000001</v>
      </c>
      <c r="AA34" s="1057">
        <f>VLOOKUP($D$3&amp;"_"&amp;AA$3,データシート2!$A:$SI,MATCH($R$2&amp;"_"&amp;$C34,データシート2!$A$1:$SI$1,0),0)</f>
        <v>13.712999999999999</v>
      </c>
      <c r="AB34" s="1058">
        <f>VLOOKUP($D$3&amp;"_"&amp;AB$3,データシート2!$A:$SI,MATCH($R$2&amp;"_"&amp;$C34,データシート2!$A$1:$SI$1,0),0)</f>
        <v>9.2509999999999994</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1</v>
      </c>
      <c r="H38" s="866">
        <f>VLOOKUP($D$3&amp;"_"&amp;H$3,データシート2!$A:$SI,MATCH($G$2&amp;"_"&amp;$C38,データシート2!$A$1:$SI$1,0),0)</f>
        <v>1</v>
      </c>
      <c r="I38" s="866">
        <f>VLOOKUP($D$3&amp;"_"&amp;I$3,データシート2!$A:$SI,MATCH($G$2&amp;"_"&amp;$C38,データシート2!$A$1:$SI$1,0),0)</f>
        <v>1</v>
      </c>
      <c r="J38" s="866">
        <f>VLOOKUP($D$3&amp;"_"&amp;J$3,データシート2!$A:$SI,MATCH($G$2&amp;"_"&amp;$C38,データシート2!$A$1:$SI$1,0),0)</f>
        <v>1</v>
      </c>
      <c r="K38" s="867">
        <f>VLOOKUP($D$3&amp;"_"&amp;K$3,データシート2!$A:$SI,MATCH($G$2&amp;"_"&amp;$C38,データシート2!$A$1:$SI$1,0),0)</f>
        <v>1</v>
      </c>
      <c r="L38" s="867">
        <f>VLOOKUP($D$3&amp;"_"&amp;L$3,データシート2!$A:$SI,MATCH($G$2&amp;"_"&amp;$C38,データシート2!$A$1:$SI$1,0),0)</f>
        <v>1</v>
      </c>
      <c r="M38" s="867">
        <f>VLOOKUP($D$3&amp;"_"&amp;M$3,データシート2!$A:$SI,MATCH($G$2&amp;"_"&amp;$C38,データシート2!$A$1:$SI$1,0),0)</f>
        <v>1</v>
      </c>
      <c r="N38" s="867">
        <f>VLOOKUP($D$3&amp;"_"&amp;N$3,データシート2!$A:$SI,MATCH($G$2&amp;"_"&amp;$C38,データシート2!$A$1:$SI$1,0),0)</f>
        <v>1</v>
      </c>
      <c r="O38" s="867">
        <f>VLOOKUP($D$3&amp;"_"&amp;O$3,データシート2!$A:$SI,MATCH($G$2&amp;"_"&amp;$C38,データシート2!$A$1:$SI$1,0),0)</f>
        <v>1</v>
      </c>
      <c r="P38" s="867">
        <f>VLOOKUP($D$3&amp;"_"&amp;P$3,データシート2!$A:$SI,MATCH($G$2&amp;"_"&amp;$C38,データシート2!$A$1:$SI$1,0),0)</f>
        <v>1</v>
      </c>
      <c r="Q38" s="868">
        <f>VLOOKUP($D$3&amp;"_"&amp;Q$3,データシート2!$A:$SI,MATCH($G$2&amp;"_"&amp;$C38,データシート2!$A$1:$SI$1,0),0)</f>
        <v>1</v>
      </c>
      <c r="R38" s="1056">
        <f>VLOOKUP($D$3&amp;"_"&amp;R$3,データシート2!$A:$SI,MATCH($R$2&amp;"_"&amp;$C38,データシート2!$A$1:$SI$1,0),0)</f>
        <v>7.9370000000000003</v>
      </c>
      <c r="S38" s="1057">
        <f>VLOOKUP($D$3&amp;"_"&amp;S$3,データシート2!$A:$SI,MATCH($R$2&amp;"_"&amp;$C38,データシート2!$A$1:$SI$1,0),0)</f>
        <v>8.6790000000000003</v>
      </c>
      <c r="T38" s="1057">
        <f>VLOOKUP($D$3&amp;"_"&amp;T$3,データシート2!$A:$SI,MATCH($R$2&amp;"_"&amp;$C38,データシート2!$A$1:$SI$1,0),0)</f>
        <v>10.938000000000001</v>
      </c>
      <c r="U38" s="1057">
        <f>VLOOKUP($D$3&amp;"_"&amp;U$3,データシート2!$A:$SI,MATCH($R$2&amp;"_"&amp;$C38,データシート2!$A$1:$SI$1,0),0)</f>
        <v>10.85</v>
      </c>
      <c r="V38" s="1057">
        <f>VLOOKUP($D$3&amp;"_"&amp;V$3,データシート2!$A:$SI,MATCH($R$2&amp;"_"&amp;$C38,データシート2!$A$1:$SI$1,0),0)</f>
        <v>11.093</v>
      </c>
      <c r="W38" s="1057">
        <f>VLOOKUP($D$3&amp;"_"&amp;W$3,データシート2!$A:$SI,MATCH($R$2&amp;"_"&amp;$C38,データシート2!$A$1:$SI$1,0),0)</f>
        <v>10.407</v>
      </c>
      <c r="X38" s="1057">
        <f>VLOOKUP($D$3&amp;"_"&amp;X$3,データシート2!$A:$SI,MATCH($R$2&amp;"_"&amp;$C38,データシート2!$A$1:$SI$1,0),0)</f>
        <v>10.154999999999999</v>
      </c>
      <c r="Y38" s="1057">
        <f>VLOOKUP($D$3&amp;"_"&amp;Y$3,データシート2!$A:$SI,MATCH($R$2&amp;"_"&amp;$C38,データシート2!$A$1:$SI$1,0),0)</f>
        <v>9.2680000000000007</v>
      </c>
      <c r="Z38" s="1057">
        <f>VLOOKUP($D$3&amp;"_"&amp;Z$3,データシート2!$A:$SI,MATCH($R$2&amp;"_"&amp;$C38,データシート2!$A$1:$SI$1,0),0)</f>
        <v>8.1940000000000008</v>
      </c>
      <c r="AA38" s="1057">
        <f>VLOOKUP($D$3&amp;"_"&amp;AA$3,データシート2!$A:$SI,MATCH($R$2&amp;"_"&amp;$C38,データシート2!$A$1:$SI$1,0),0)</f>
        <v>7.0789999999999997</v>
      </c>
      <c r="AB38" s="1058">
        <f>VLOOKUP($D$3&amp;"_"&amp;AB$3,データシート2!$A:$SI,MATCH($R$2&amp;"_"&amp;$C38,データシート2!$A$1:$SI$1,0),0)</f>
        <v>6.5910000000000002</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1</v>
      </c>
      <c r="H41" s="866">
        <f>VLOOKUP($D$3&amp;"_"&amp;H$3,データシート2!$A:$SI,MATCH($G$2&amp;"_"&amp;$C41,データシート2!$A$1:$SI$1,0),0)</f>
        <v>1</v>
      </c>
      <c r="I41" s="866">
        <f>VLOOKUP($D$3&amp;"_"&amp;I$3,データシート2!$A:$SI,MATCH($G$2&amp;"_"&amp;$C41,データシート2!$A$1:$SI$1,0),0)</f>
        <v>1</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4.0439999999999996</v>
      </c>
      <c r="S41" s="1057">
        <f>VLOOKUP($D$3&amp;"_"&amp;S$3,データシート2!$A:$SI,MATCH($R$2&amp;"_"&amp;$C41,データシート2!$A$1:$SI$1,0),0)</f>
        <v>4.46</v>
      </c>
      <c r="T41" s="1057">
        <f>VLOOKUP($D$3&amp;"_"&amp;T$3,データシート2!$A:$SI,MATCH($R$2&amp;"_"&amp;$C41,データシート2!$A$1:$SI$1,0),0)</f>
        <v>6.17</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1</v>
      </c>
      <c r="H42" s="866">
        <f>VLOOKUP($D$3&amp;"_"&amp;H$3,データシート2!$A:$SI,MATCH($G$2&amp;"_"&amp;$C42,データシート2!$A$1:$SI$1,0),0)</f>
        <v>1</v>
      </c>
      <c r="I42" s="866">
        <f>VLOOKUP($D$3&amp;"_"&amp;I$3,データシート2!$A:$SI,MATCH($G$2&amp;"_"&amp;$C42,データシート2!$A$1:$SI$1,0),0)</f>
        <v>1</v>
      </c>
      <c r="J42" s="866">
        <f>VLOOKUP($D$3&amp;"_"&amp;J$3,データシート2!$A:$SI,MATCH($G$2&amp;"_"&amp;$C42,データシート2!$A$1:$SI$1,0),0)</f>
        <v>1</v>
      </c>
      <c r="K42" s="867">
        <f>VLOOKUP($D$3&amp;"_"&amp;K$3,データシート2!$A:$SI,MATCH($G$2&amp;"_"&amp;$C42,データシート2!$A$1:$SI$1,0),0)</f>
        <v>1</v>
      </c>
      <c r="L42" s="867">
        <f>VLOOKUP($D$3&amp;"_"&amp;L$3,データシート2!$A:$SI,MATCH($G$2&amp;"_"&amp;$C42,データシート2!$A$1:$SI$1,0),0)</f>
        <v>1</v>
      </c>
      <c r="M42" s="867">
        <f>VLOOKUP($D$3&amp;"_"&amp;M$3,データシート2!$A:$SI,MATCH($G$2&amp;"_"&amp;$C42,データシート2!$A$1:$SI$1,0),0)</f>
        <v>1</v>
      </c>
      <c r="N42" s="867">
        <f>VLOOKUP($D$3&amp;"_"&amp;N$3,データシート2!$A:$SI,MATCH($G$2&amp;"_"&amp;$C42,データシート2!$A$1:$SI$1,0),0)</f>
        <v>1</v>
      </c>
      <c r="O42" s="867">
        <f>VLOOKUP($D$3&amp;"_"&amp;O$3,データシート2!$A:$SI,MATCH($G$2&amp;"_"&amp;$C42,データシート2!$A$1:$SI$1,0),0)</f>
        <v>1</v>
      </c>
      <c r="P42" s="867">
        <f>VLOOKUP($D$3&amp;"_"&amp;P$3,データシート2!$A:$SI,MATCH($G$2&amp;"_"&amp;$C42,データシート2!$A$1:$SI$1,0),0)</f>
        <v>1</v>
      </c>
      <c r="Q42" s="868">
        <f>VLOOKUP($D$3&amp;"_"&amp;Q$3,データシート2!$A:$SI,MATCH($G$2&amp;"_"&amp;$C42,データシート2!$A$1:$SI$1,0),0)</f>
        <v>1</v>
      </c>
      <c r="R42" s="1056">
        <f>VLOOKUP($D$3&amp;"_"&amp;R$3,データシート2!$A:$SI,MATCH($R$2&amp;"_"&amp;$C42,データシート2!$A$1:$SI$1,0),0)</f>
        <v>64.367000000000004</v>
      </c>
      <c r="S42" s="1057">
        <f>VLOOKUP($D$3&amp;"_"&amp;S$3,データシート2!$A:$SI,MATCH($R$2&amp;"_"&amp;$C42,データシート2!$A$1:$SI$1,0),0)</f>
        <v>61.828000000000003</v>
      </c>
      <c r="T42" s="1057">
        <f>VLOOKUP($D$3&amp;"_"&amp;T$3,データシート2!$A:$SI,MATCH($R$2&amp;"_"&amp;$C42,データシート2!$A$1:$SI$1,0),0)</f>
        <v>79.713999999999999</v>
      </c>
      <c r="U42" s="1057">
        <f>VLOOKUP($D$3&amp;"_"&amp;U$3,データシート2!$A:$SI,MATCH($R$2&amp;"_"&amp;$C42,データシート2!$A$1:$SI$1,0),0)</f>
        <v>87.304000000000002</v>
      </c>
      <c r="V42" s="1057">
        <f>VLOOKUP($D$3&amp;"_"&amp;V$3,データシート2!$A:$SI,MATCH($R$2&amp;"_"&amp;$C42,データシート2!$A$1:$SI$1,0),0)</f>
        <v>83.456999999999994</v>
      </c>
      <c r="W42" s="1057">
        <f>VLOOKUP($D$3&amp;"_"&amp;W$3,データシート2!$A:$SI,MATCH($R$2&amp;"_"&amp;$C42,データシート2!$A$1:$SI$1,0),0)</f>
        <v>82.846000000000004</v>
      </c>
      <c r="X42" s="1057">
        <f>VLOOKUP($D$3&amp;"_"&amp;X$3,データシート2!$A:$SI,MATCH($R$2&amp;"_"&amp;$C42,データシート2!$A$1:$SI$1,0),0)</f>
        <v>79.921000000000006</v>
      </c>
      <c r="Y42" s="1057">
        <f>VLOOKUP($D$3&amp;"_"&amp;Y$3,データシート2!$A:$SI,MATCH($R$2&amp;"_"&amp;$C42,データシート2!$A$1:$SI$1,0),0)</f>
        <v>74.728999999999999</v>
      </c>
      <c r="Z42" s="1057">
        <f>VLOOKUP($D$3&amp;"_"&amp;Z$3,データシート2!$A:$SI,MATCH($R$2&amp;"_"&amp;$C42,データシート2!$A$1:$SI$1,0),0)</f>
        <v>64.64</v>
      </c>
      <c r="AA42" s="1057">
        <f>VLOOKUP($D$3&amp;"_"&amp;AA$3,データシート2!$A:$SI,MATCH($R$2&amp;"_"&amp;$C42,データシート2!$A$1:$SI$1,0),0)</f>
        <v>47.283999999999999</v>
      </c>
      <c r="AB42" s="1058">
        <f>VLOOKUP($D$3&amp;"_"&amp;AB$3,データシート2!$A:$SI,MATCH($R$2&amp;"_"&amp;$C42,データシート2!$A$1:$SI$1,0),0)</f>
        <v>48.232999999999997</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2</v>
      </c>
      <c r="H46" s="866">
        <f>VLOOKUP($D$3&amp;"_"&amp;H$3,データシート2!$A:$SI,MATCH($G$2&amp;"_"&amp;$C46,データシート2!$A$1:$SI$1,0),0)</f>
        <v>2</v>
      </c>
      <c r="I46" s="866">
        <f>VLOOKUP($D$3&amp;"_"&amp;I$3,データシート2!$A:$SI,MATCH($G$2&amp;"_"&amp;$C46,データシート2!$A$1:$SI$1,0),0)</f>
        <v>2</v>
      </c>
      <c r="J46" s="866">
        <f>VLOOKUP($D$3&amp;"_"&amp;J$3,データシート2!$A:$SI,MATCH($G$2&amp;"_"&amp;$C46,データシート2!$A$1:$SI$1,0),0)</f>
        <v>2</v>
      </c>
      <c r="K46" s="867">
        <f>VLOOKUP($D$3&amp;"_"&amp;K$3,データシート2!$A:$SI,MATCH($G$2&amp;"_"&amp;$C46,データシート2!$A$1:$SI$1,0),0)</f>
        <v>2</v>
      </c>
      <c r="L46" s="867">
        <f>VLOOKUP($D$3&amp;"_"&amp;L$3,データシート2!$A:$SI,MATCH($G$2&amp;"_"&amp;$C46,データシート2!$A$1:$SI$1,0),0)</f>
        <v>2</v>
      </c>
      <c r="M46" s="867">
        <f>VLOOKUP($D$3&amp;"_"&amp;M$3,データシート2!$A:$SI,MATCH($G$2&amp;"_"&amp;$C46,データシート2!$A$1:$SI$1,0),0)</f>
        <v>2</v>
      </c>
      <c r="N46" s="867">
        <f>VLOOKUP($D$3&amp;"_"&amp;N$3,データシート2!$A:$SI,MATCH($G$2&amp;"_"&amp;$C46,データシート2!$A$1:$SI$1,0),0)</f>
        <v>2</v>
      </c>
      <c r="O46" s="867">
        <f>VLOOKUP($D$3&amp;"_"&amp;O$3,データシート2!$A:$SI,MATCH($G$2&amp;"_"&amp;$C46,データシート2!$A$1:$SI$1,0),0)</f>
        <v>2</v>
      </c>
      <c r="P46" s="867">
        <f>VLOOKUP($D$3&amp;"_"&amp;P$3,データシート2!$A:$SI,MATCH($G$2&amp;"_"&amp;$C46,データシート2!$A$1:$SI$1,0),0)</f>
        <v>1</v>
      </c>
      <c r="Q46" s="868">
        <f>VLOOKUP($D$3&amp;"_"&amp;Q$3,データシート2!$A:$SI,MATCH($G$2&amp;"_"&amp;$C46,データシート2!$A$1:$SI$1,0),0)</f>
        <v>2</v>
      </c>
      <c r="R46" s="1056">
        <f>VLOOKUP($D$3&amp;"_"&amp;R$3,データシート2!$A:$SI,MATCH($R$2&amp;"_"&amp;$C46,データシート2!$A$1:$SI$1,0),0)</f>
        <v>6.7389999999999999</v>
      </c>
      <c r="S46" s="1057">
        <f>VLOOKUP($D$3&amp;"_"&amp;S$3,データシート2!$A:$SI,MATCH($R$2&amp;"_"&amp;$C46,データシート2!$A$1:$SI$1,0),0)</f>
        <v>7.2530000000000001</v>
      </c>
      <c r="T46" s="1057">
        <f>VLOOKUP($D$3&amp;"_"&amp;T$3,データシート2!$A:$SI,MATCH($R$2&amp;"_"&amp;$C46,データシート2!$A$1:$SI$1,0),0)</f>
        <v>9.3710000000000004</v>
      </c>
      <c r="U46" s="1057">
        <f>VLOOKUP($D$3&amp;"_"&amp;U$3,データシート2!$A:$SI,MATCH($R$2&amp;"_"&amp;$C46,データシート2!$A$1:$SI$1,0),0)</f>
        <v>9.1389999999999993</v>
      </c>
      <c r="V46" s="1057">
        <f>VLOOKUP($D$3&amp;"_"&amp;V$3,データシート2!$A:$SI,MATCH($R$2&amp;"_"&amp;$C46,データシート2!$A$1:$SI$1,0),0)</f>
        <v>9.4540000000000006</v>
      </c>
      <c r="W46" s="1057">
        <f>VLOOKUP($D$3&amp;"_"&amp;W$3,データシート2!$A:$SI,MATCH($R$2&amp;"_"&amp;$C46,データシート2!$A$1:$SI$1,0),0)</f>
        <v>9.2799999999999994</v>
      </c>
      <c r="X46" s="1057">
        <f>VLOOKUP($D$3&amp;"_"&amp;X$3,データシート2!$A:$SI,MATCH($R$2&amp;"_"&amp;$C46,データシート2!$A$1:$SI$1,0),0)</f>
        <v>9.5190000000000001</v>
      </c>
      <c r="Y46" s="1057">
        <f>VLOOKUP($D$3&amp;"_"&amp;Y$3,データシート2!$A:$SI,MATCH($R$2&amp;"_"&amp;$C46,データシート2!$A$1:$SI$1,0),0)</f>
        <v>9.5879999999999992</v>
      </c>
      <c r="Z46" s="1057">
        <f>VLOOKUP($D$3&amp;"_"&amp;Z$3,データシート2!$A:$SI,MATCH($R$2&amp;"_"&amp;$C46,データシート2!$A$1:$SI$1,0),0)</f>
        <v>8.5020000000000007</v>
      </c>
      <c r="AA46" s="1057">
        <f>VLOOKUP($D$3&amp;"_"&amp;AA$3,データシート2!$A:$SI,MATCH($R$2&amp;"_"&amp;$C46,データシート2!$A$1:$SI$1,0),0)</f>
        <v>5.8739999999999997</v>
      </c>
      <c r="AB46" s="1058">
        <f>VLOOKUP($D$3&amp;"_"&amp;AB$3,データシート2!$A:$SI,MATCH($R$2&amp;"_"&amp;$C46,データシート2!$A$1:$SI$1,0),0)</f>
        <v>5.7649999999999997</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1</v>
      </c>
      <c r="K47" s="867">
        <f>VLOOKUP($D$3&amp;"_"&amp;K$3,データシート2!$A:$SI,MATCH($G$2&amp;"_"&amp;$C47,データシート2!$A$1:$SI$1,0),0)</f>
        <v>1</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3.9729999999999999</v>
      </c>
      <c r="V47" s="1057">
        <f>VLOOKUP($D$3&amp;"_"&amp;V$3,データシート2!$A:$SI,MATCH($R$2&amp;"_"&amp;$C47,データシート2!$A$1:$SI$1,0),0)</f>
        <v>1.5249999999999999</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2</v>
      </c>
      <c r="H48" s="866">
        <f>VLOOKUP($D$3&amp;"_"&amp;H$3,データシート2!$A:$SI,MATCH($G$2&amp;"_"&amp;$C48,データシート2!$A$1:$SI$1,0),0)</f>
        <v>2</v>
      </c>
      <c r="I48" s="866">
        <f>VLOOKUP($D$3&amp;"_"&amp;I$3,データシート2!$A:$SI,MATCH($G$2&amp;"_"&amp;$C48,データシート2!$A$1:$SI$1,0),0)</f>
        <v>2</v>
      </c>
      <c r="J48" s="866">
        <f>VLOOKUP($D$3&amp;"_"&amp;J$3,データシート2!$A:$SI,MATCH($G$2&amp;"_"&amp;$C48,データシート2!$A$1:$SI$1,0),0)</f>
        <v>2</v>
      </c>
      <c r="K48" s="867">
        <f>VLOOKUP($D$3&amp;"_"&amp;K$3,データシート2!$A:$SI,MATCH($G$2&amp;"_"&amp;$C48,データシート2!$A$1:$SI$1,0),0)</f>
        <v>2</v>
      </c>
      <c r="L48" s="867">
        <f>VLOOKUP($D$3&amp;"_"&amp;L$3,データシート2!$A:$SI,MATCH($G$2&amp;"_"&amp;$C48,データシート2!$A$1:$SI$1,0),0)</f>
        <v>1</v>
      </c>
      <c r="M48" s="867">
        <f>VLOOKUP($D$3&amp;"_"&amp;M$3,データシート2!$A:$SI,MATCH($G$2&amp;"_"&amp;$C48,データシート2!$A$1:$SI$1,0),0)</f>
        <v>1</v>
      </c>
      <c r="N48" s="867">
        <f>VLOOKUP($D$3&amp;"_"&amp;N$3,データシート2!$A:$SI,MATCH($G$2&amp;"_"&amp;$C48,データシート2!$A$1:$SI$1,0),0)</f>
        <v>1</v>
      </c>
      <c r="O48" s="867">
        <f>VLOOKUP($D$3&amp;"_"&amp;O$3,データシート2!$A:$SI,MATCH($G$2&amp;"_"&amp;$C48,データシート2!$A$1:$SI$1,0),0)</f>
        <v>1</v>
      </c>
      <c r="P48" s="867">
        <f>VLOOKUP($D$3&amp;"_"&amp;P$3,データシート2!$A:$SI,MATCH($G$2&amp;"_"&amp;$C48,データシート2!$A$1:$SI$1,0),0)</f>
        <v>0</v>
      </c>
      <c r="Q48" s="868">
        <f>VLOOKUP($D$3&amp;"_"&amp;Q$3,データシート2!$A:$SI,MATCH($G$2&amp;"_"&amp;$C48,データシート2!$A$1:$SI$1,0),0)</f>
        <v>1</v>
      </c>
      <c r="R48" s="1056">
        <f>VLOOKUP($D$3&amp;"_"&amp;R$3,データシート2!$A:$SI,MATCH($R$2&amp;"_"&amp;$C48,データシート2!$A$1:$SI$1,0),0)</f>
        <v>35.383000000000003</v>
      </c>
      <c r="S48" s="1057">
        <f>VLOOKUP($D$3&amp;"_"&amp;S$3,データシート2!$A:$SI,MATCH($R$2&amp;"_"&amp;$C48,データシート2!$A$1:$SI$1,0),0)</f>
        <v>33.807000000000002</v>
      </c>
      <c r="T48" s="1057">
        <f>VLOOKUP($D$3&amp;"_"&amp;T$3,データシート2!$A:$SI,MATCH($R$2&amp;"_"&amp;$C48,データシート2!$A$1:$SI$1,0),0)</f>
        <v>43.662999999999997</v>
      </c>
      <c r="U48" s="1057">
        <f>VLOOKUP($D$3&amp;"_"&amp;U$3,データシート2!$A:$SI,MATCH($R$2&amp;"_"&amp;$C48,データシート2!$A$1:$SI$1,0),0)</f>
        <v>49.06</v>
      </c>
      <c r="V48" s="1057">
        <f>VLOOKUP($D$3&amp;"_"&amp;V$3,データシート2!$A:$SI,MATCH($R$2&amp;"_"&amp;$C48,データシート2!$A$1:$SI$1,0),0)</f>
        <v>48.018999999999998</v>
      </c>
      <c r="W48" s="1057">
        <f>VLOOKUP($D$3&amp;"_"&amp;W$3,データシート2!$A:$SI,MATCH($R$2&amp;"_"&amp;$C48,データシート2!$A$1:$SI$1,0),0)</f>
        <v>36.136000000000003</v>
      </c>
      <c r="X48" s="1057">
        <f>VLOOKUP($D$3&amp;"_"&amp;X$3,データシート2!$A:$SI,MATCH($R$2&amp;"_"&amp;$C48,データシート2!$A$1:$SI$1,0),0)</f>
        <v>35.987000000000002</v>
      </c>
      <c r="Y48" s="1057">
        <f>VLOOKUP($D$3&amp;"_"&amp;Y$3,データシート2!$A:$SI,MATCH($R$2&amp;"_"&amp;$C48,データシート2!$A$1:$SI$1,0),0)</f>
        <v>37.017000000000003</v>
      </c>
      <c r="Z48" s="1057">
        <f>VLOOKUP($D$3&amp;"_"&amp;Z$3,データシート2!$A:$SI,MATCH($R$2&amp;"_"&amp;$C48,データシート2!$A$1:$SI$1,0),0)</f>
        <v>28.599</v>
      </c>
      <c r="AA48" s="1057">
        <f>VLOOKUP($D$3&amp;"_"&amp;AA$3,データシート2!$A:$SI,MATCH($R$2&amp;"_"&amp;$C48,データシート2!$A$1:$SI$1,0),0)</f>
        <v>0</v>
      </c>
      <c r="AB48" s="1058">
        <f>VLOOKUP($D$3&amp;"_"&amp;AB$3,データシート2!$A:$SI,MATCH($R$2&amp;"_"&amp;$C48,データシート2!$A$1:$SI$1,0),0)</f>
        <v>21.988</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1</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22.021999999999998</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1</v>
      </c>
      <c r="H53" s="829">
        <f>VLOOKUP($D$3&amp;"_"&amp;H$3,データシート2!$A:$SI,MATCH($G$2&amp;"_"&amp;$B53,データシート2!$A$1:$SI$1,0),0)</f>
        <v>1</v>
      </c>
      <c r="I53" s="829">
        <f>VLOOKUP($D$3&amp;"_"&amp;I$3,データシート2!$A:$SI,MATCH($G$2&amp;"_"&amp;$B53,データシート2!$A$1:$SI$1,0),0)</f>
        <v>1</v>
      </c>
      <c r="J53" s="829">
        <f>VLOOKUP($D$3&amp;"_"&amp;J$3,データシート2!$A:$SI,MATCH($G$2&amp;"_"&amp;$B53,データシート2!$A$1:$SI$1,0),0)</f>
        <v>1</v>
      </c>
      <c r="K53" s="830">
        <f>VLOOKUP($D$3&amp;"_"&amp;K$3,データシート2!$A:$SI,MATCH($G$2&amp;"_"&amp;$B53,データシート2!$A$1:$SI$1,0),0)</f>
        <v>1</v>
      </c>
      <c r="L53" s="830">
        <f>VLOOKUP($D$3&amp;"_"&amp;L$3,データシート2!$A:$SI,MATCH($G$2&amp;"_"&amp;$B53,データシート2!$A$1:$SI$1,0),0)</f>
        <v>1</v>
      </c>
      <c r="M53" s="830">
        <f>VLOOKUP($D$3&amp;"_"&amp;M$3,データシート2!$A:$SI,MATCH($G$2&amp;"_"&amp;$B53,データシート2!$A$1:$SI$1,0),0)</f>
        <v>1</v>
      </c>
      <c r="N53" s="830">
        <f>VLOOKUP($D$3&amp;"_"&amp;N$3,データシート2!$A:$SI,MATCH($G$2&amp;"_"&amp;$B53,データシート2!$A$1:$SI$1,0),0)</f>
        <v>1</v>
      </c>
      <c r="O53" s="830">
        <f>VLOOKUP($D$3&amp;"_"&amp;O$3,データシート2!$A:$SI,MATCH($G$2&amp;"_"&amp;$B53,データシート2!$A$1:$SI$1,0),0)</f>
        <v>1</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1.952</v>
      </c>
      <c r="S53" s="1044">
        <f>VLOOKUP($D$3&amp;"_"&amp;S$3,データシート2!$A:$SI,MATCH($R$2&amp;"_"&amp;$B53,データシート2!$A$1:$SI$1,0),0)</f>
        <v>2.0230000000000001</v>
      </c>
      <c r="T53" s="1044">
        <f>VLOOKUP($D$3&amp;"_"&amp;T$3,データシート2!$A:$SI,MATCH($R$2&amp;"_"&amp;$B53,データシート2!$A$1:$SI$1,0),0)</f>
        <v>2.8679999999999999</v>
      </c>
      <c r="U53" s="1044">
        <f>VLOOKUP($D$3&amp;"_"&amp;U$3,データシート2!$A:$SI,MATCH($R$2&amp;"_"&amp;$B53,データシート2!$A$1:$SI$1,0),0)</f>
        <v>3.2570000000000001</v>
      </c>
      <c r="V53" s="1044">
        <f>VLOOKUP($D$3&amp;"_"&amp;V$3,データシート2!$A:$SI,MATCH($R$2&amp;"_"&amp;$B53,データシート2!$A$1:$SI$1,0),0)</f>
        <v>3.2320000000000002</v>
      </c>
      <c r="W53" s="1044">
        <f>VLOOKUP($D$3&amp;"_"&amp;W$3,データシート2!$A:$SI,MATCH($R$2&amp;"_"&amp;$B53,データシート2!$A$1:$SI$1,0),0)</f>
        <v>3.2069999999999999</v>
      </c>
      <c r="X53" s="1044">
        <f>VLOOKUP($D$3&amp;"_"&amp;X$3,データシート2!$A:$SI,MATCH($R$2&amp;"_"&amp;$B53,データシート2!$A$1:$SI$1,0),0)</f>
        <v>2.9910000000000001</v>
      </c>
      <c r="Y53" s="1044">
        <f>VLOOKUP($D$3&amp;"_"&amp;Y$3,データシート2!$A:$SI,MATCH($R$2&amp;"_"&amp;$B53,データシート2!$A$1:$SI$1,0),0)</f>
        <v>2.976</v>
      </c>
      <c r="Z53" s="1044">
        <f>VLOOKUP($D$3&amp;"_"&amp;Z$3,データシート2!$A:$SI,MATCH($R$2&amp;"_"&amp;$B53,データシート2!$A$1:$SI$1,0),0)</f>
        <v>2.4969999999999999</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1</v>
      </c>
      <c r="H61" s="899">
        <f>VLOOKUP($D$3&amp;"_"&amp;H$3,データシート2!$A:$SI,MATCH($G$2&amp;"_"&amp;$C61,データシート2!$A$1:$SI$1,0),0)</f>
        <v>1</v>
      </c>
      <c r="I61" s="899">
        <f>VLOOKUP($D$3&amp;"_"&amp;I$3,データシート2!$A:$SI,MATCH($G$2&amp;"_"&amp;$C61,データシート2!$A$1:$SI$1,0),0)</f>
        <v>1</v>
      </c>
      <c r="J61" s="899">
        <f>VLOOKUP($D$3&amp;"_"&amp;J$3,データシート2!$A:$SI,MATCH($G$2&amp;"_"&amp;$C61,データシート2!$A$1:$SI$1,0),0)</f>
        <v>1</v>
      </c>
      <c r="K61" s="900">
        <f>VLOOKUP($D$3&amp;"_"&amp;K$3,データシート2!$A:$SI,MATCH($G$2&amp;"_"&amp;$C61,データシート2!$A$1:$SI$1,0),0)</f>
        <v>1</v>
      </c>
      <c r="L61" s="900">
        <f>VLOOKUP($D$3&amp;"_"&amp;L$3,データシート2!$A:$SI,MATCH($G$2&amp;"_"&amp;$C61,データシート2!$A$1:$SI$1,0),0)</f>
        <v>1</v>
      </c>
      <c r="M61" s="900">
        <f>VLOOKUP($D$3&amp;"_"&amp;M$3,データシート2!$A:$SI,MATCH($G$2&amp;"_"&amp;$C61,データシート2!$A$1:$SI$1,0),0)</f>
        <v>1</v>
      </c>
      <c r="N61" s="900">
        <f>VLOOKUP($D$3&amp;"_"&amp;N$3,データシート2!$A:$SI,MATCH($G$2&amp;"_"&amp;$C61,データシート2!$A$1:$SI$1,0),0)</f>
        <v>1</v>
      </c>
      <c r="O61" s="900">
        <f>VLOOKUP($D$3&amp;"_"&amp;O$3,データシート2!$A:$SI,MATCH($G$2&amp;"_"&amp;$C61,データシート2!$A$1:$SI$1,0),0)</f>
        <v>1</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1.952</v>
      </c>
      <c r="S61" s="1063">
        <f>VLOOKUP($D$3&amp;"_"&amp;S$3,データシート2!$A:$SI,MATCH($R$2&amp;"_"&amp;$C61,データシート2!$A$1:$SI$1,0),0)</f>
        <v>2.0230000000000001</v>
      </c>
      <c r="T61" s="1063">
        <f>VLOOKUP($D$3&amp;"_"&amp;T$3,データシート2!$A:$SI,MATCH($R$2&amp;"_"&amp;$C61,データシート2!$A$1:$SI$1,0),0)</f>
        <v>2.8679999999999999</v>
      </c>
      <c r="U61" s="1063">
        <f>VLOOKUP($D$3&amp;"_"&amp;U$3,データシート2!$A:$SI,MATCH($R$2&amp;"_"&amp;$C61,データシート2!$A$1:$SI$1,0),0)</f>
        <v>3.2570000000000001</v>
      </c>
      <c r="V61" s="1063">
        <f>VLOOKUP($D$3&amp;"_"&amp;V$3,データシート2!$A:$SI,MATCH($R$2&amp;"_"&amp;$C61,データシート2!$A$1:$SI$1,0),0)</f>
        <v>3.2320000000000002</v>
      </c>
      <c r="W61" s="1063">
        <f>VLOOKUP($D$3&amp;"_"&amp;W$3,データシート2!$A:$SI,MATCH($R$2&amp;"_"&amp;$C61,データシート2!$A$1:$SI$1,0),0)</f>
        <v>3.2069999999999999</v>
      </c>
      <c r="X61" s="1063">
        <f>VLOOKUP($D$3&amp;"_"&amp;X$3,データシート2!$A:$SI,MATCH($R$2&amp;"_"&amp;$C61,データシート2!$A$1:$SI$1,0),0)</f>
        <v>2.9910000000000001</v>
      </c>
      <c r="Y61" s="1063">
        <f>VLOOKUP($D$3&amp;"_"&amp;Y$3,データシート2!$A:$SI,MATCH($R$2&amp;"_"&amp;$C61,データシート2!$A$1:$SI$1,0),0)</f>
        <v>2.976</v>
      </c>
      <c r="Z61" s="1063">
        <f>VLOOKUP($D$3&amp;"_"&amp;Z$3,データシート2!$A:$SI,MATCH($R$2&amp;"_"&amp;$C61,データシート2!$A$1:$SI$1,0),0)</f>
        <v>2.4969999999999999</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1</v>
      </c>
      <c r="H77" s="829">
        <f>VLOOKUP($D$3&amp;"_"&amp;H$3,データシート2!$A:$SI,MATCH($G$2&amp;"_"&amp;$B77,データシート2!$A$1:$SI$1,0),0)</f>
        <v>1</v>
      </c>
      <c r="I77" s="829">
        <f>VLOOKUP($D$3&amp;"_"&amp;I$3,データシート2!$A:$SI,MATCH($G$2&amp;"_"&amp;$B77,データシート2!$A$1:$SI$1,0),0)</f>
        <v>2</v>
      </c>
      <c r="J77" s="829">
        <f>VLOOKUP($D$3&amp;"_"&amp;J$3,データシート2!$A:$SI,MATCH($G$2&amp;"_"&amp;$B77,データシート2!$A$1:$SI$1,0),0)</f>
        <v>2</v>
      </c>
      <c r="K77" s="830">
        <f>VLOOKUP($D$3&amp;"_"&amp;K$3,データシート2!$A:$SI,MATCH($G$2&amp;"_"&amp;$B77,データシート2!$A$1:$SI$1,0),0)</f>
        <v>2</v>
      </c>
      <c r="L77" s="830">
        <f>VLOOKUP($D$3&amp;"_"&amp;L$3,データシート2!$A:$SI,MATCH($G$2&amp;"_"&amp;$B77,データシート2!$A$1:$SI$1,0),0)</f>
        <v>2</v>
      </c>
      <c r="M77" s="830">
        <f>VLOOKUP($D$3&amp;"_"&amp;M$3,データシート2!$A:$SI,MATCH($G$2&amp;"_"&amp;$B77,データシート2!$A$1:$SI$1,0),0)</f>
        <v>2</v>
      </c>
      <c r="N77" s="830">
        <f>VLOOKUP($D$3&amp;"_"&amp;N$3,データシート2!$A:$SI,MATCH($G$2&amp;"_"&amp;$B77,データシート2!$A$1:$SI$1,0),0)</f>
        <v>2</v>
      </c>
      <c r="O77" s="830">
        <f>VLOOKUP($D$3&amp;"_"&amp;O$3,データシート2!$A:$SI,MATCH($G$2&amp;"_"&amp;$B77,データシート2!$A$1:$SI$1,0),0)</f>
        <v>2</v>
      </c>
      <c r="P77" s="830">
        <f>VLOOKUP($D$3&amp;"_"&amp;P$3,データシート2!$A:$SI,MATCH($G$2&amp;"_"&amp;$B77,データシート2!$A$1:$SI$1,0),0)</f>
        <v>2</v>
      </c>
      <c r="Q77" s="831">
        <f>VLOOKUP($D$3&amp;"_"&amp;Q$3,データシート2!$A:$SI,MATCH($G$2&amp;"_"&amp;$B77,データシート2!$A$1:$SI$1,0),0)</f>
        <v>2</v>
      </c>
      <c r="R77" s="1043">
        <f>VLOOKUP($D$3&amp;"_"&amp;R$3,データシート2!$A:$SI,MATCH($R$2&amp;"_"&amp;$B77,データシート2!$A$1:$SI$1,0),0)</f>
        <v>2.7120000000000002</v>
      </c>
      <c r="S77" s="1044">
        <f>VLOOKUP($D$3&amp;"_"&amp;S$3,データシート2!$A:$SI,MATCH($R$2&amp;"_"&amp;$B77,データシート2!$A$1:$SI$1,0),0)</f>
        <v>2.3140000000000001</v>
      </c>
      <c r="T77" s="1044">
        <f>VLOOKUP($D$3&amp;"_"&amp;T$3,データシート2!$A:$SI,MATCH($R$2&amp;"_"&amp;$B77,データシート2!$A$1:$SI$1,0),0)</f>
        <v>7.3920000000000003</v>
      </c>
      <c r="U77" s="1044">
        <f>VLOOKUP($D$3&amp;"_"&amp;U$3,データシート2!$A:$SI,MATCH($R$2&amp;"_"&amp;$B77,データシート2!$A$1:$SI$1,0),0)</f>
        <v>8.1479999999999997</v>
      </c>
      <c r="V77" s="1044">
        <f>VLOOKUP($D$3&amp;"_"&amp;V$3,データシート2!$A:$SI,MATCH($R$2&amp;"_"&amp;$B77,データシート2!$A$1:$SI$1,0),0)</f>
        <v>7.899</v>
      </c>
      <c r="W77" s="1044">
        <f>VLOOKUP($D$3&amp;"_"&amp;W$3,データシート2!$A:$SI,MATCH($R$2&amp;"_"&amp;$B77,データシート2!$A$1:$SI$1,0),0)</f>
        <v>8.2249999999999996</v>
      </c>
      <c r="X77" s="1044">
        <f>VLOOKUP($D$3&amp;"_"&amp;X$3,データシート2!$A:$SI,MATCH($R$2&amp;"_"&amp;$B77,データシート2!$A$1:$SI$1,0),0)</f>
        <v>8.0429999999999993</v>
      </c>
      <c r="Y77" s="1044">
        <f>VLOOKUP($D$3&amp;"_"&amp;Y$3,データシート2!$A:$SI,MATCH($R$2&amp;"_"&amp;$B77,データシート2!$A$1:$SI$1,0),0)</f>
        <v>7.9180000000000001</v>
      </c>
      <c r="Z77" s="1044">
        <f>VLOOKUP($D$3&amp;"_"&amp;Z$3,データシート2!$A:$SI,MATCH($R$2&amp;"_"&amp;$B77,データシート2!$A$1:$SI$1,0),0)</f>
        <v>6.7709999999999999</v>
      </c>
      <c r="AA77" s="1044">
        <f>VLOOKUP($D$3&amp;"_"&amp;AA$3,データシート2!$A:$SI,MATCH($R$2&amp;"_"&amp;$B77,データシート2!$A$1:$SI$1,0),0)</f>
        <v>5.4009999999999998</v>
      </c>
      <c r="AB77" s="1045">
        <f>VLOOKUP($D$3&amp;"_"&amp;AB$3,データシート2!$A:$SI,MATCH($R$2&amp;"_"&amp;$B77,データシート2!$A$1:$SI$1,0),0)</f>
        <v>5.0090000000000003</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1</v>
      </c>
      <c r="H84" s="866">
        <f>VLOOKUP($D$3&amp;"_"&amp;H$3,データシート2!$A:$SI,MATCH($G$2&amp;"_"&amp;$C84,データシート2!$A$1:$SI$1,0),0)</f>
        <v>1</v>
      </c>
      <c r="I84" s="866">
        <f>VLOOKUP($D$3&amp;"_"&amp;I$3,データシート2!$A:$SI,MATCH($G$2&amp;"_"&amp;$C84,データシート2!$A$1:$SI$1,0),0)</f>
        <v>2</v>
      </c>
      <c r="J84" s="866">
        <f>VLOOKUP($D$3&amp;"_"&amp;J$3,データシート2!$A:$SI,MATCH($G$2&amp;"_"&amp;$C84,データシート2!$A$1:$SI$1,0),0)</f>
        <v>2</v>
      </c>
      <c r="K84" s="867">
        <f>VLOOKUP($D$3&amp;"_"&amp;K$3,データシート2!$A:$SI,MATCH($G$2&amp;"_"&amp;$C84,データシート2!$A$1:$SI$1,0),0)</f>
        <v>2</v>
      </c>
      <c r="L84" s="867">
        <f>VLOOKUP($D$3&amp;"_"&amp;L$3,データシート2!$A:$SI,MATCH($G$2&amp;"_"&amp;$C84,データシート2!$A$1:$SI$1,0),0)</f>
        <v>2</v>
      </c>
      <c r="M84" s="867">
        <f>VLOOKUP($D$3&amp;"_"&amp;M$3,データシート2!$A:$SI,MATCH($G$2&amp;"_"&amp;$C84,データシート2!$A$1:$SI$1,0),0)</f>
        <v>2</v>
      </c>
      <c r="N84" s="867">
        <f>VLOOKUP($D$3&amp;"_"&amp;N$3,データシート2!$A:$SI,MATCH($G$2&amp;"_"&amp;$C84,データシート2!$A$1:$SI$1,0),0)</f>
        <v>2</v>
      </c>
      <c r="O84" s="867">
        <f>VLOOKUP($D$3&amp;"_"&amp;O$3,データシート2!$A:$SI,MATCH($G$2&amp;"_"&amp;$C84,データシート2!$A$1:$SI$1,0),0)</f>
        <v>2</v>
      </c>
      <c r="P84" s="867">
        <f>VLOOKUP($D$3&amp;"_"&amp;P$3,データシート2!$A:$SI,MATCH($G$2&amp;"_"&amp;$C84,データシート2!$A$1:$SI$1,0),0)</f>
        <v>2</v>
      </c>
      <c r="Q84" s="868">
        <f>VLOOKUP($D$3&amp;"_"&amp;Q$3,データシート2!$A:$SI,MATCH($G$2&amp;"_"&amp;$C84,データシート2!$A$1:$SI$1,0),0)</f>
        <v>2</v>
      </c>
      <c r="R84" s="1056">
        <f>VLOOKUP($D$3&amp;"_"&amp;R$3,データシート2!$A:$SI,MATCH($R$2&amp;"_"&amp;$C84,データシート2!$A$1:$SI$1,0),0)</f>
        <v>2.7120000000000002</v>
      </c>
      <c r="S84" s="1057">
        <f>VLOOKUP($D$3&amp;"_"&amp;S$3,データシート2!$A:$SI,MATCH($R$2&amp;"_"&amp;$C84,データシート2!$A$1:$SI$1,0),0)</f>
        <v>2.3140000000000001</v>
      </c>
      <c r="T84" s="1057">
        <f>VLOOKUP($D$3&amp;"_"&amp;T$3,データシート2!$A:$SI,MATCH($R$2&amp;"_"&amp;$C84,データシート2!$A$1:$SI$1,0),0)</f>
        <v>7.3920000000000003</v>
      </c>
      <c r="U84" s="1057">
        <f>VLOOKUP($D$3&amp;"_"&amp;U$3,データシート2!$A:$SI,MATCH($R$2&amp;"_"&amp;$C84,データシート2!$A$1:$SI$1,0),0)</f>
        <v>8.1479999999999997</v>
      </c>
      <c r="V84" s="1057">
        <f>VLOOKUP($D$3&amp;"_"&amp;V$3,データシート2!$A:$SI,MATCH($R$2&amp;"_"&amp;$C84,データシート2!$A$1:$SI$1,0),0)</f>
        <v>7.899</v>
      </c>
      <c r="W84" s="1057">
        <f>VLOOKUP($D$3&amp;"_"&amp;W$3,データシート2!$A:$SI,MATCH($R$2&amp;"_"&amp;$C84,データシート2!$A$1:$SI$1,0),0)</f>
        <v>8.2249999999999996</v>
      </c>
      <c r="X84" s="1057">
        <f>VLOOKUP($D$3&amp;"_"&amp;X$3,データシート2!$A:$SI,MATCH($R$2&amp;"_"&amp;$C84,データシート2!$A$1:$SI$1,0),0)</f>
        <v>8.0429999999999993</v>
      </c>
      <c r="Y84" s="1057">
        <f>VLOOKUP($D$3&amp;"_"&amp;Y$3,データシート2!$A:$SI,MATCH($R$2&amp;"_"&amp;$C84,データシート2!$A$1:$SI$1,0),0)</f>
        <v>7.9180000000000001</v>
      </c>
      <c r="Z84" s="1057">
        <f>VLOOKUP($D$3&amp;"_"&amp;Z$3,データシート2!$A:$SI,MATCH($R$2&amp;"_"&amp;$C84,データシート2!$A$1:$SI$1,0),0)</f>
        <v>6.7709999999999999</v>
      </c>
      <c r="AA84" s="1057">
        <f>VLOOKUP($D$3&amp;"_"&amp;AA$3,データシート2!$A:$SI,MATCH($R$2&amp;"_"&amp;$C84,データシート2!$A$1:$SI$1,0),0)</f>
        <v>5.4009999999999998</v>
      </c>
      <c r="AB84" s="1058">
        <f>VLOOKUP($D$3&amp;"_"&amp;AB$3,データシート2!$A:$SI,MATCH($R$2&amp;"_"&amp;$C84,データシート2!$A$1:$SI$1,0),0)</f>
        <v>5.0090000000000003</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1</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3.5089999999999999</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1</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3.5089999999999999</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1</v>
      </c>
      <c r="H97" s="829">
        <f>VLOOKUP($D$3&amp;"_"&amp;H$3,データシート2!$A:$SI,MATCH($G$2&amp;"_"&amp;$B97,データシート2!$A$1:$SI$1,0),0)</f>
        <v>1</v>
      </c>
      <c r="I97" s="829">
        <f>VLOOKUP($D$3&amp;"_"&amp;I$3,データシート2!$A:$SI,MATCH($G$2&amp;"_"&amp;$B97,データシート2!$A$1:$SI$1,0),0)</f>
        <v>1</v>
      </c>
      <c r="J97" s="829">
        <f>VLOOKUP($D$3&amp;"_"&amp;J$3,データシート2!$A:$SI,MATCH($G$2&amp;"_"&amp;$B97,データシート2!$A$1:$SI$1,0),0)</f>
        <v>1</v>
      </c>
      <c r="K97" s="830">
        <f>VLOOKUP($D$3&amp;"_"&amp;K$3,データシート2!$A:$SI,MATCH($G$2&amp;"_"&amp;$B97,データシート2!$A$1:$SI$1,0),0)</f>
        <v>1</v>
      </c>
      <c r="L97" s="830">
        <f>VLOOKUP($D$3&amp;"_"&amp;L$3,データシート2!$A:$SI,MATCH($G$2&amp;"_"&amp;$B97,データシート2!$A$1:$SI$1,0),0)</f>
        <v>1</v>
      </c>
      <c r="M97" s="830">
        <f>VLOOKUP($D$3&amp;"_"&amp;M$3,データシート2!$A:$SI,MATCH($G$2&amp;"_"&amp;$B97,データシート2!$A$1:$SI$1,0),0)</f>
        <v>1</v>
      </c>
      <c r="N97" s="830">
        <f>VLOOKUP($D$3&amp;"_"&amp;N$3,データシート2!$A:$SI,MATCH($G$2&amp;"_"&amp;$B97,データシート2!$A$1:$SI$1,0),0)</f>
        <v>1</v>
      </c>
      <c r="O97" s="830">
        <f>VLOOKUP($D$3&amp;"_"&amp;O$3,データシート2!$A:$SI,MATCH($G$2&amp;"_"&amp;$B97,データシート2!$A$1:$SI$1,0),0)</f>
        <v>1</v>
      </c>
      <c r="P97" s="830">
        <f>VLOOKUP($D$3&amp;"_"&amp;P$3,データシート2!$A:$SI,MATCH($G$2&amp;"_"&amp;$B97,データシート2!$A$1:$SI$1,0),0)</f>
        <v>1</v>
      </c>
      <c r="Q97" s="831">
        <f>VLOOKUP($D$3&amp;"_"&amp;Q$3,データシート2!$A:$SI,MATCH($G$2&amp;"_"&amp;$B97,データシート2!$A$1:$SI$1,0),0)</f>
        <v>1</v>
      </c>
      <c r="R97" s="1043">
        <f>VLOOKUP($D$3&amp;"_"&amp;R$3,データシート2!$A:$SI,MATCH($R$2&amp;"_"&amp;$B97,データシート2!$A$1:$SI$1,0),0)</f>
        <v>3.855</v>
      </c>
      <c r="S97" s="1044">
        <f>VLOOKUP($D$3&amp;"_"&amp;S$3,データシート2!$A:$SI,MATCH($R$2&amp;"_"&amp;$B97,データシート2!$A$1:$SI$1,0),0)</f>
        <v>3.0219999999999998</v>
      </c>
      <c r="T97" s="1044">
        <f>VLOOKUP($D$3&amp;"_"&amp;T$3,データシート2!$A:$SI,MATCH($R$2&amp;"_"&amp;$B97,データシート2!$A$1:$SI$1,0),0)</f>
        <v>4.165</v>
      </c>
      <c r="U97" s="1044">
        <f>VLOOKUP($D$3&amp;"_"&amp;U$3,データシート2!$A:$SI,MATCH($R$2&amp;"_"&amp;$B97,データシート2!$A$1:$SI$1,0),0)</f>
        <v>4.7300000000000004</v>
      </c>
      <c r="V97" s="1044">
        <f>VLOOKUP($D$3&amp;"_"&amp;V$3,データシート2!$A:$SI,MATCH($R$2&amp;"_"&amp;$B97,データシート2!$A$1:$SI$1,0),0)</f>
        <v>4.9370000000000003</v>
      </c>
      <c r="W97" s="1044">
        <f>VLOOKUP($D$3&amp;"_"&amp;W$3,データシート2!$A:$SI,MATCH($R$2&amp;"_"&amp;$B97,データシート2!$A$1:$SI$1,0),0)</f>
        <v>4.617</v>
      </c>
      <c r="X97" s="1044">
        <f>VLOOKUP($D$3&amp;"_"&amp;X$3,データシート2!$A:$SI,MATCH($R$2&amp;"_"&amp;$B97,データシート2!$A$1:$SI$1,0),0)</f>
        <v>4.335</v>
      </c>
      <c r="Y97" s="1044">
        <f>VLOOKUP($D$3&amp;"_"&amp;Y$3,データシート2!$A:$SI,MATCH($R$2&amp;"_"&amp;$B97,データシート2!$A$1:$SI$1,0),0)</f>
        <v>4.1369999999999996</v>
      </c>
      <c r="Z97" s="1044">
        <f>VLOOKUP($D$3&amp;"_"&amp;Z$3,データシート2!$A:$SI,MATCH($R$2&amp;"_"&amp;$B97,データシート2!$A$1:$SI$1,0),0)</f>
        <v>3.2480000000000002</v>
      </c>
      <c r="AA97" s="1044">
        <f>VLOOKUP($D$3&amp;"_"&amp;AA$3,データシート2!$A:$SI,MATCH($R$2&amp;"_"&amp;$B97,データシート2!$A$1:$SI$1,0),0)</f>
        <v>2.3439999999999999</v>
      </c>
      <c r="AB97" s="1045">
        <f>VLOOKUP($D$3&amp;"_"&amp;AB$3,データシート2!$A:$SI,MATCH($R$2&amp;"_"&amp;$B97,データシート2!$A$1:$SI$1,0),0)</f>
        <v>2.09</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1</v>
      </c>
      <c r="H99" s="866">
        <f>VLOOKUP($D$3&amp;"_"&amp;H$3,データシート2!$A:$SI,MATCH($G$2&amp;"_"&amp;$C99,データシート2!$A$1:$SI$1,0),0)</f>
        <v>1</v>
      </c>
      <c r="I99" s="866">
        <f>VLOOKUP($D$3&amp;"_"&amp;I$3,データシート2!$A:$SI,MATCH($G$2&amp;"_"&amp;$C99,データシート2!$A$1:$SI$1,0),0)</f>
        <v>1</v>
      </c>
      <c r="J99" s="866">
        <f>VLOOKUP($D$3&amp;"_"&amp;J$3,データシート2!$A:$SI,MATCH($G$2&amp;"_"&amp;$C99,データシート2!$A$1:$SI$1,0),0)</f>
        <v>1</v>
      </c>
      <c r="K99" s="867">
        <f>VLOOKUP($D$3&amp;"_"&amp;K$3,データシート2!$A:$SI,MATCH($G$2&amp;"_"&amp;$C99,データシート2!$A$1:$SI$1,0),0)</f>
        <v>1</v>
      </c>
      <c r="L99" s="867">
        <f>VLOOKUP($D$3&amp;"_"&amp;L$3,データシート2!$A:$SI,MATCH($G$2&amp;"_"&amp;$C99,データシート2!$A$1:$SI$1,0),0)</f>
        <v>1</v>
      </c>
      <c r="M99" s="867">
        <f>VLOOKUP($D$3&amp;"_"&amp;M$3,データシート2!$A:$SI,MATCH($G$2&amp;"_"&amp;$C99,データシート2!$A$1:$SI$1,0),0)</f>
        <v>1</v>
      </c>
      <c r="N99" s="867">
        <f>VLOOKUP($D$3&amp;"_"&amp;N$3,データシート2!$A:$SI,MATCH($G$2&amp;"_"&amp;$C99,データシート2!$A$1:$SI$1,0),0)</f>
        <v>1</v>
      </c>
      <c r="O99" s="867">
        <f>VLOOKUP($D$3&amp;"_"&amp;O$3,データシート2!$A:$SI,MATCH($G$2&amp;"_"&amp;$C99,データシート2!$A$1:$SI$1,0),0)</f>
        <v>1</v>
      </c>
      <c r="P99" s="867">
        <f>VLOOKUP($D$3&amp;"_"&amp;P$3,データシート2!$A:$SI,MATCH($G$2&amp;"_"&amp;$C99,データシート2!$A$1:$SI$1,0),0)</f>
        <v>1</v>
      </c>
      <c r="Q99" s="868">
        <f>VLOOKUP($D$3&amp;"_"&amp;Q$3,データシート2!$A:$SI,MATCH($G$2&amp;"_"&amp;$C99,データシート2!$A$1:$SI$1,0),0)</f>
        <v>1</v>
      </c>
      <c r="R99" s="1056">
        <f>VLOOKUP($D$3&amp;"_"&amp;R$3,データシート2!$A:$SI,MATCH($R$2&amp;"_"&amp;$C99,データシート2!$A$1:$SI$1,0),0)</f>
        <v>3.855</v>
      </c>
      <c r="S99" s="1057">
        <f>VLOOKUP($D$3&amp;"_"&amp;S$3,データシート2!$A:$SI,MATCH($R$2&amp;"_"&amp;$C99,データシート2!$A$1:$SI$1,0),0)</f>
        <v>3.0219999999999998</v>
      </c>
      <c r="T99" s="1057">
        <f>VLOOKUP($D$3&amp;"_"&amp;T$3,データシート2!$A:$SI,MATCH($R$2&amp;"_"&amp;$C99,データシート2!$A$1:$SI$1,0),0)</f>
        <v>4.165</v>
      </c>
      <c r="U99" s="1057">
        <f>VLOOKUP($D$3&amp;"_"&amp;U$3,データシート2!$A:$SI,MATCH($R$2&amp;"_"&amp;$C99,データシート2!$A$1:$SI$1,0),0)</f>
        <v>4.7300000000000004</v>
      </c>
      <c r="V99" s="1057">
        <f>VLOOKUP($D$3&amp;"_"&amp;V$3,データシート2!$A:$SI,MATCH($R$2&amp;"_"&amp;$C99,データシート2!$A$1:$SI$1,0),0)</f>
        <v>4.9370000000000003</v>
      </c>
      <c r="W99" s="1057">
        <f>VLOOKUP($D$3&amp;"_"&amp;W$3,データシート2!$A:$SI,MATCH($R$2&amp;"_"&amp;$C99,データシート2!$A$1:$SI$1,0),0)</f>
        <v>4.617</v>
      </c>
      <c r="X99" s="1057">
        <f>VLOOKUP($D$3&amp;"_"&amp;X$3,データシート2!$A:$SI,MATCH($R$2&amp;"_"&amp;$C99,データシート2!$A$1:$SI$1,0),0)</f>
        <v>4.335</v>
      </c>
      <c r="Y99" s="1057">
        <f>VLOOKUP($D$3&amp;"_"&amp;Y$3,データシート2!$A:$SI,MATCH($R$2&amp;"_"&amp;$C99,データシート2!$A$1:$SI$1,0),0)</f>
        <v>4.1369999999999996</v>
      </c>
      <c r="Z99" s="1057">
        <f>VLOOKUP($D$3&amp;"_"&amp;Z$3,データシート2!$A:$SI,MATCH($R$2&amp;"_"&amp;$C99,データシート2!$A$1:$SI$1,0),0)</f>
        <v>3.2480000000000002</v>
      </c>
      <c r="AA99" s="1057">
        <f>VLOOKUP($D$3&amp;"_"&amp;AA$3,データシート2!$A:$SI,MATCH($R$2&amp;"_"&amp;$C99,データシート2!$A$1:$SI$1,0),0)</f>
        <v>2.3439999999999999</v>
      </c>
      <c r="AB99" s="1058">
        <f>VLOOKUP($D$3&amp;"_"&amp;AB$3,データシート2!$A:$SI,MATCH($R$2&amp;"_"&amp;$C99,データシート2!$A$1:$SI$1,0),0)</f>
        <v>2.09</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2</v>
      </c>
      <c r="H117" s="829">
        <f>VLOOKUP($D$3&amp;"_"&amp;H$3,データシート2!$A:$SI,MATCH($G$2&amp;"_"&amp;$B117,データシート2!$A$1:$SI$1,0),0)</f>
        <v>2</v>
      </c>
      <c r="I117" s="829">
        <f>VLOOKUP($D$3&amp;"_"&amp;I$3,データシート2!$A:$SI,MATCH($G$2&amp;"_"&amp;$B117,データシート2!$A$1:$SI$1,0),0)</f>
        <v>2</v>
      </c>
      <c r="J117" s="829">
        <f>VLOOKUP($D$3&amp;"_"&amp;J$3,データシート2!$A:$SI,MATCH($G$2&amp;"_"&amp;$B117,データシート2!$A$1:$SI$1,0),0)</f>
        <v>2</v>
      </c>
      <c r="K117" s="830">
        <f>VLOOKUP($D$3&amp;"_"&amp;K$3,データシート2!$A:$SI,MATCH($G$2&amp;"_"&amp;$B117,データシート2!$A$1:$SI$1,0),0)</f>
        <v>2</v>
      </c>
      <c r="L117" s="830">
        <f>VLOOKUP($D$3&amp;"_"&amp;L$3,データシート2!$A:$SI,MATCH($G$2&amp;"_"&amp;$B117,データシート2!$A$1:$SI$1,0),0)</f>
        <v>2</v>
      </c>
      <c r="M117" s="830">
        <f>VLOOKUP($D$3&amp;"_"&amp;M$3,データシート2!$A:$SI,MATCH($G$2&amp;"_"&amp;$B117,データシート2!$A$1:$SI$1,0),0)</f>
        <v>2</v>
      </c>
      <c r="N117" s="830">
        <f>VLOOKUP($D$3&amp;"_"&amp;N$3,データシート2!$A:$SI,MATCH($G$2&amp;"_"&amp;$B117,データシート2!$A$1:$SI$1,0),0)</f>
        <v>2</v>
      </c>
      <c r="O117" s="830">
        <f>VLOOKUP($D$3&amp;"_"&amp;O$3,データシート2!$A:$SI,MATCH($G$2&amp;"_"&amp;$B117,データシート2!$A$1:$SI$1,0),0)</f>
        <v>2</v>
      </c>
      <c r="P117" s="830">
        <f>VLOOKUP($D$3&amp;"_"&amp;P$3,データシート2!$A:$SI,MATCH($G$2&amp;"_"&amp;$B117,データシート2!$A$1:$SI$1,0),0)</f>
        <v>1</v>
      </c>
      <c r="Q117" s="831">
        <f>VLOOKUP($D$3&amp;"_"&amp;Q$3,データシート2!$A:$SI,MATCH($G$2&amp;"_"&amp;$B117,データシート2!$A$1:$SI$1,0),0)</f>
        <v>2</v>
      </c>
      <c r="R117" s="1043">
        <f>VLOOKUP($D$3&amp;"_"&amp;R$3,データシート2!$A:$SI,MATCH($R$2&amp;"_"&amp;$B117,データシート2!$A$1:$SI$1,0),0)</f>
        <v>6.8789999999999996</v>
      </c>
      <c r="S117" s="1044">
        <f>VLOOKUP($D$3&amp;"_"&amp;S$3,データシート2!$A:$SI,MATCH($R$2&amp;"_"&amp;$B117,データシート2!$A$1:$SI$1,0),0)</f>
        <v>6.5839999999999996</v>
      </c>
      <c r="T117" s="1044">
        <f>VLOOKUP($D$3&amp;"_"&amp;T$3,データシート2!$A:$SI,MATCH($R$2&amp;"_"&amp;$B117,データシート2!$A$1:$SI$1,0),0)</f>
        <v>7.5839999999999996</v>
      </c>
      <c r="U117" s="1044">
        <f>VLOOKUP($D$3&amp;"_"&amp;U$3,データシート2!$A:$SI,MATCH($R$2&amp;"_"&amp;$B117,データシート2!$A$1:$SI$1,0),0)</f>
        <v>8.3360000000000003</v>
      </c>
      <c r="V117" s="1044">
        <f>VLOOKUP($D$3&amp;"_"&amp;V$3,データシート2!$A:$SI,MATCH($R$2&amp;"_"&amp;$B117,データシート2!$A$1:$SI$1,0),0)</f>
        <v>8.2349999999999994</v>
      </c>
      <c r="W117" s="1044">
        <f>VLOOKUP($D$3&amp;"_"&amp;W$3,データシート2!$A:$SI,MATCH($R$2&amp;"_"&amp;$B117,データシート2!$A$1:$SI$1,0),0)</f>
        <v>8.3320000000000007</v>
      </c>
      <c r="X117" s="1044">
        <f>VLOOKUP($D$3&amp;"_"&amp;X$3,データシート2!$A:$SI,MATCH($R$2&amp;"_"&amp;$B117,データシート2!$A$1:$SI$1,0),0)</f>
        <v>8.26</v>
      </c>
      <c r="Y117" s="1044">
        <f>VLOOKUP($D$3&amp;"_"&amp;Y$3,データシート2!$A:$SI,MATCH($R$2&amp;"_"&amp;$B117,データシート2!$A$1:$SI$1,0),0)</f>
        <v>8.5239999999999991</v>
      </c>
      <c r="Z117" s="1044">
        <f>VLOOKUP($D$3&amp;"_"&amp;Z$3,データシート2!$A:$SI,MATCH($R$2&amp;"_"&amp;$B117,データシート2!$A$1:$SI$1,0),0)</f>
        <v>7.9749999999999996</v>
      </c>
      <c r="AA117" s="1044">
        <f>VLOOKUP($D$3&amp;"_"&amp;AA$3,データシート2!$A:$SI,MATCH($R$2&amp;"_"&amp;$B117,データシート2!$A$1:$SI$1,0),0)</f>
        <v>4.2229999999999999</v>
      </c>
      <c r="AB117" s="1045">
        <f>VLOOKUP($D$3&amp;"_"&amp;AB$3,データシート2!$A:$SI,MATCH($R$2&amp;"_"&amp;$B117,データシート2!$A$1:$SI$1,0),0)</f>
        <v>7.6689999999999996</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2</v>
      </c>
      <c r="H118" s="838">
        <f>VLOOKUP($D$3&amp;"_"&amp;H$3,データシート2!$A:$SI,MATCH($G$2&amp;"_"&amp;$C118,データシート2!$A$1:$SI$1,0),0)</f>
        <v>2</v>
      </c>
      <c r="I118" s="838">
        <f>VLOOKUP($D$3&amp;"_"&amp;I$3,データシート2!$A:$SI,MATCH($G$2&amp;"_"&amp;$C118,データシート2!$A$1:$SI$1,0),0)</f>
        <v>2</v>
      </c>
      <c r="J118" s="838">
        <f>VLOOKUP($D$3&amp;"_"&amp;J$3,データシート2!$A:$SI,MATCH($G$2&amp;"_"&amp;$C118,データシート2!$A$1:$SI$1,0),0)</f>
        <v>2</v>
      </c>
      <c r="K118" s="839">
        <f>VLOOKUP($D$3&amp;"_"&amp;K$3,データシート2!$A:$SI,MATCH($G$2&amp;"_"&amp;$C118,データシート2!$A$1:$SI$1,0),0)</f>
        <v>2</v>
      </c>
      <c r="L118" s="839">
        <f>VLOOKUP($D$3&amp;"_"&amp;L$3,データシート2!$A:$SI,MATCH($G$2&amp;"_"&amp;$C118,データシート2!$A$1:$SI$1,0),0)</f>
        <v>2</v>
      </c>
      <c r="M118" s="839">
        <f>VLOOKUP($D$3&amp;"_"&amp;M$3,データシート2!$A:$SI,MATCH($G$2&amp;"_"&amp;$C118,データシート2!$A$1:$SI$1,0),0)</f>
        <v>2</v>
      </c>
      <c r="N118" s="839">
        <f>VLOOKUP($D$3&amp;"_"&amp;N$3,データシート2!$A:$SI,MATCH($G$2&amp;"_"&amp;$C118,データシート2!$A$1:$SI$1,0),0)</f>
        <v>2</v>
      </c>
      <c r="O118" s="839">
        <f>VLOOKUP($D$3&amp;"_"&amp;O$3,データシート2!$A:$SI,MATCH($G$2&amp;"_"&amp;$C118,データシート2!$A$1:$SI$1,0),0)</f>
        <v>2</v>
      </c>
      <c r="P118" s="839">
        <f>VLOOKUP($D$3&amp;"_"&amp;P$3,データシート2!$A:$SI,MATCH($G$2&amp;"_"&amp;$C118,データシート2!$A$1:$SI$1,0),0)</f>
        <v>1</v>
      </c>
      <c r="Q118" s="840">
        <f>VLOOKUP($D$3&amp;"_"&amp;Q$3,データシート2!$A:$SI,MATCH($G$2&amp;"_"&amp;$C118,データシート2!$A$1:$SI$1,0),0)</f>
        <v>2</v>
      </c>
      <c r="R118" s="1052">
        <f>VLOOKUP($D$3&amp;"_"&amp;R$3,データシート2!$A:$SI,MATCH($R$2&amp;"_"&amp;$C118,データシート2!$A$1:$SI$1,0),0)</f>
        <v>6.8789999999999996</v>
      </c>
      <c r="S118" s="1047">
        <f>VLOOKUP($D$3&amp;"_"&amp;S$3,データシート2!$A:$SI,MATCH($R$2&amp;"_"&amp;$C118,データシート2!$A$1:$SI$1,0),0)</f>
        <v>6.5839999999999996</v>
      </c>
      <c r="T118" s="1047">
        <f>VLOOKUP($D$3&amp;"_"&amp;T$3,データシート2!$A:$SI,MATCH($R$2&amp;"_"&amp;$C118,データシート2!$A$1:$SI$1,0),0)</f>
        <v>7.5839999999999996</v>
      </c>
      <c r="U118" s="1047">
        <f>VLOOKUP($D$3&amp;"_"&amp;U$3,データシート2!$A:$SI,MATCH($R$2&amp;"_"&amp;$C118,データシート2!$A$1:$SI$1,0),0)</f>
        <v>8.3360000000000003</v>
      </c>
      <c r="V118" s="1047">
        <f>VLOOKUP($D$3&amp;"_"&amp;V$3,データシート2!$A:$SI,MATCH($R$2&amp;"_"&amp;$C118,データシート2!$A$1:$SI$1,0),0)</f>
        <v>8.2349999999999994</v>
      </c>
      <c r="W118" s="1047">
        <f>VLOOKUP($D$3&amp;"_"&amp;W$3,データシート2!$A:$SI,MATCH($R$2&amp;"_"&amp;$C118,データシート2!$A$1:$SI$1,0),0)</f>
        <v>8.3320000000000007</v>
      </c>
      <c r="X118" s="1047">
        <f>VLOOKUP($D$3&amp;"_"&amp;X$3,データシート2!$A:$SI,MATCH($R$2&amp;"_"&amp;$C118,データシート2!$A$1:$SI$1,0),0)</f>
        <v>8.26</v>
      </c>
      <c r="Y118" s="1047">
        <f>VLOOKUP($D$3&amp;"_"&amp;Y$3,データシート2!$A:$SI,MATCH($R$2&amp;"_"&amp;$C118,データシート2!$A$1:$SI$1,0),0)</f>
        <v>8.5239999999999991</v>
      </c>
      <c r="Z118" s="1047">
        <f>VLOOKUP($D$3&amp;"_"&amp;Z$3,データシート2!$A:$SI,MATCH($R$2&amp;"_"&amp;$C118,データシート2!$A$1:$SI$1,0),0)</f>
        <v>7.9749999999999996</v>
      </c>
      <c r="AA118" s="1047">
        <f>VLOOKUP($D$3&amp;"_"&amp;AA$3,データシート2!$A:$SI,MATCH($R$2&amp;"_"&amp;$C118,データシート2!$A$1:$SI$1,0),0)</f>
        <v>4.2229999999999999</v>
      </c>
      <c r="AB118" s="1048">
        <f>VLOOKUP($D$3&amp;"_"&amp;AB$3,データシート2!$A:$SI,MATCH($R$2&amp;"_"&amp;$C118,データシート2!$A$1:$SI$1,0),0)</f>
        <v>7.6689999999999996</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1</v>
      </c>
      <c r="H133" s="829">
        <f>VLOOKUP($D$3&amp;"_"&amp;H$3,データシート2!$A:$SI,MATCH($G$2&amp;"_"&amp;$B133,データシート2!$A$1:$SI$1,0),0)</f>
        <v>1</v>
      </c>
      <c r="I133" s="829">
        <f>VLOOKUP($D$3&amp;"_"&amp;I$3,データシート2!$A:$SI,MATCH($G$2&amp;"_"&amp;$B133,データシート2!$A$1:$SI$1,0),0)</f>
        <v>1</v>
      </c>
      <c r="J133" s="829">
        <f>VLOOKUP($D$3&amp;"_"&amp;J$3,データシート2!$A:$SI,MATCH($G$2&amp;"_"&amp;$B133,データシート2!$A$1:$SI$1,0),0)</f>
        <v>1</v>
      </c>
      <c r="K133" s="830">
        <f>VLOOKUP($D$3&amp;"_"&amp;K$3,データシート2!$A:$SI,MATCH($G$2&amp;"_"&amp;$B133,データシート2!$A$1:$SI$1,0),0)</f>
        <v>1</v>
      </c>
      <c r="L133" s="830">
        <f>VLOOKUP($D$3&amp;"_"&amp;L$3,データシート2!$A:$SI,MATCH($G$2&amp;"_"&amp;$B133,データシート2!$A$1:$SI$1,0),0)</f>
        <v>1</v>
      </c>
      <c r="M133" s="830">
        <f>VLOOKUP($D$3&amp;"_"&amp;M$3,データシート2!$A:$SI,MATCH($G$2&amp;"_"&amp;$B133,データシート2!$A$1:$SI$1,0),0)</f>
        <v>1</v>
      </c>
      <c r="N133" s="830">
        <f>VLOOKUP($D$3&amp;"_"&amp;N$3,データシート2!$A:$SI,MATCH($G$2&amp;"_"&amp;$B133,データシート2!$A$1:$SI$1,0),0)</f>
        <v>1</v>
      </c>
      <c r="O133" s="830">
        <f>VLOOKUP($D$3&amp;"_"&amp;O$3,データシート2!$A:$SI,MATCH($G$2&amp;"_"&amp;$B133,データシート2!$A$1:$SI$1,0),0)</f>
        <v>1</v>
      </c>
      <c r="P133" s="830">
        <f>VLOOKUP($D$3&amp;"_"&amp;P$3,データシート2!$A:$SI,MATCH($G$2&amp;"_"&amp;$B133,データシート2!$A$1:$SI$1,0),0)</f>
        <v>1</v>
      </c>
      <c r="Q133" s="831">
        <f>VLOOKUP($D$3&amp;"_"&amp;Q$3,データシート2!$A:$SI,MATCH($G$2&amp;"_"&amp;$B133,データシート2!$A$1:$SI$1,0),0)</f>
        <v>1</v>
      </c>
      <c r="R133" s="1067">
        <f>VLOOKUP($D$3&amp;"_"&amp;R$3,データシート2!$A:$SI,MATCH($R$2&amp;"_"&amp;$B133,データシート2!$A$1:$SI$1,0),0)</f>
        <v>7.19</v>
      </c>
      <c r="S133" s="1044">
        <f>VLOOKUP($D$3&amp;"_"&amp;S$3,データシート2!$A:$SI,MATCH($R$2&amp;"_"&amp;$B133,データシート2!$A$1:$SI$1,0),0)</f>
        <v>4.8250000000000002</v>
      </c>
      <c r="T133" s="1044">
        <f>VLOOKUP($D$3&amp;"_"&amp;T$3,データシート2!$A:$SI,MATCH($R$2&amp;"_"&amp;$B133,データシート2!$A$1:$SI$1,0),0)</f>
        <v>5.2850000000000001</v>
      </c>
      <c r="U133" s="1044">
        <f>VLOOKUP($D$3&amp;"_"&amp;U$3,データシート2!$A:$SI,MATCH($R$2&amp;"_"&amp;$B133,データシート2!$A$1:$SI$1,0),0)</f>
        <v>4.3440000000000003</v>
      </c>
      <c r="V133" s="1044">
        <f>VLOOKUP($D$3&amp;"_"&amp;V$3,データシート2!$A:$SI,MATCH($R$2&amp;"_"&amp;$B133,データシート2!$A$1:$SI$1,0),0)</f>
        <v>5.1989999999999998</v>
      </c>
      <c r="W133" s="1044">
        <f>VLOOKUP($D$3&amp;"_"&amp;W$3,データシート2!$A:$SI,MATCH($R$2&amp;"_"&amp;$B133,データシート2!$A$1:$SI$1,0),0)</f>
        <v>6.3250000000000002</v>
      </c>
      <c r="X133" s="1044">
        <f>VLOOKUP($D$3&amp;"_"&amp;X$3,データシート2!$A:$SI,MATCH($R$2&amp;"_"&amp;$B133,データシート2!$A$1:$SI$1,0),0)</f>
        <v>5.4649999999999999</v>
      </c>
      <c r="Y133" s="1044">
        <f>VLOOKUP($D$3&amp;"_"&amp;Y$3,データシート2!$A:$SI,MATCH($R$2&amp;"_"&amp;$B133,データシート2!$A$1:$SI$1,0),0)</f>
        <v>5.8940000000000001</v>
      </c>
      <c r="Z133" s="1044">
        <f>VLOOKUP($D$3&amp;"_"&amp;Z$3,データシート2!$A:$SI,MATCH($R$2&amp;"_"&amp;$B133,データシート2!$A$1:$SI$1,0),0)</f>
        <v>5.5140000000000002</v>
      </c>
      <c r="AA133" s="1044">
        <f>VLOOKUP($D$3&amp;"_"&amp;AA$3,データシート2!$A:$SI,MATCH($R$2&amp;"_"&amp;$B133,データシート2!$A$1:$SI$1,0),0)</f>
        <v>4.0519999999999996</v>
      </c>
      <c r="AB133" s="1045">
        <f>VLOOKUP($D$3&amp;"_"&amp;AB$3,データシート2!$A:$SI,MATCH($R$2&amp;"_"&amp;$B133,データシート2!$A$1:$SI$1,0),0)</f>
        <v>3.1469999999999998</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1</v>
      </c>
      <c r="H135" s="866">
        <f>VLOOKUP($D$3&amp;"_"&amp;H$3,データシート2!$A:$SI,MATCH($G$2&amp;"_"&amp;$C135,データシート2!$A$1:$SI$1,0),0)</f>
        <v>1</v>
      </c>
      <c r="I135" s="866">
        <f>VLOOKUP($D$3&amp;"_"&amp;I$3,データシート2!$A:$SI,MATCH($G$2&amp;"_"&amp;$C135,データシート2!$A$1:$SI$1,0),0)</f>
        <v>1</v>
      </c>
      <c r="J135" s="866">
        <f>VLOOKUP($D$3&amp;"_"&amp;J$3,データシート2!$A:$SI,MATCH($G$2&amp;"_"&amp;$C135,データシート2!$A$1:$SI$1,0),0)</f>
        <v>1</v>
      </c>
      <c r="K135" s="867">
        <f>VLOOKUP($D$3&amp;"_"&amp;K$3,データシート2!$A:$SI,MATCH($G$2&amp;"_"&amp;$C135,データシート2!$A$1:$SI$1,0),0)</f>
        <v>1</v>
      </c>
      <c r="L135" s="867">
        <f>VLOOKUP($D$3&amp;"_"&amp;L$3,データシート2!$A:$SI,MATCH($G$2&amp;"_"&amp;$C135,データシート2!$A$1:$SI$1,0),0)</f>
        <v>1</v>
      </c>
      <c r="M135" s="867">
        <f>VLOOKUP($D$3&amp;"_"&amp;M$3,データシート2!$A:$SI,MATCH($G$2&amp;"_"&amp;$C135,データシート2!$A$1:$SI$1,0),0)</f>
        <v>1</v>
      </c>
      <c r="N135" s="867">
        <f>VLOOKUP($D$3&amp;"_"&amp;N$3,データシート2!$A:$SI,MATCH($G$2&amp;"_"&amp;$C135,データシート2!$A$1:$SI$1,0),0)</f>
        <v>1</v>
      </c>
      <c r="O135" s="867">
        <f>VLOOKUP($D$3&amp;"_"&amp;O$3,データシート2!$A:$SI,MATCH($G$2&amp;"_"&amp;$C135,データシート2!$A$1:$SI$1,0),0)</f>
        <v>1</v>
      </c>
      <c r="P135" s="867">
        <f>VLOOKUP($D$3&amp;"_"&amp;P$3,データシート2!$A:$SI,MATCH($G$2&amp;"_"&amp;$C135,データシート2!$A$1:$SI$1,0),0)</f>
        <v>1</v>
      </c>
      <c r="Q135" s="868">
        <f>VLOOKUP($D$3&amp;"_"&amp;Q$3,データシート2!$A:$SI,MATCH($G$2&amp;"_"&amp;$C135,データシート2!$A$1:$SI$1,0),0)</f>
        <v>1</v>
      </c>
      <c r="R135" s="1065">
        <f>VLOOKUP($D$3&amp;"_"&amp;R$3,データシート2!$A:$SI,MATCH($R$2&amp;"_"&amp;$C135,データシート2!$A$1:$SI$1,0),0)</f>
        <v>7.19</v>
      </c>
      <c r="S135" s="1057">
        <f>VLOOKUP($D$3&amp;"_"&amp;S$3,データシート2!$A:$SI,MATCH($R$2&amp;"_"&amp;$C135,データシート2!$A$1:$SI$1,0),0)</f>
        <v>4.8250000000000002</v>
      </c>
      <c r="T135" s="1057">
        <f>VLOOKUP($D$3&amp;"_"&amp;T$3,データシート2!$A:$SI,MATCH($R$2&amp;"_"&amp;$C135,データシート2!$A$1:$SI$1,0),0)</f>
        <v>5.2850000000000001</v>
      </c>
      <c r="U135" s="1057">
        <f>VLOOKUP($D$3&amp;"_"&amp;U$3,データシート2!$A:$SI,MATCH($R$2&amp;"_"&amp;$C135,データシート2!$A$1:$SI$1,0),0)</f>
        <v>4.3440000000000003</v>
      </c>
      <c r="V135" s="1057">
        <f>VLOOKUP($D$3&amp;"_"&amp;V$3,データシート2!$A:$SI,MATCH($R$2&amp;"_"&amp;$C135,データシート2!$A$1:$SI$1,0),0)</f>
        <v>5.1989999999999998</v>
      </c>
      <c r="W135" s="1057">
        <f>VLOOKUP($D$3&amp;"_"&amp;W$3,データシート2!$A:$SI,MATCH($R$2&amp;"_"&amp;$C135,データシート2!$A$1:$SI$1,0),0)</f>
        <v>6.3250000000000002</v>
      </c>
      <c r="X135" s="1057">
        <f>VLOOKUP($D$3&amp;"_"&amp;X$3,データシート2!$A:$SI,MATCH($R$2&amp;"_"&amp;$C135,データシート2!$A$1:$SI$1,0),0)</f>
        <v>5.4649999999999999</v>
      </c>
      <c r="Y135" s="1057">
        <f>VLOOKUP($D$3&amp;"_"&amp;Y$3,データシート2!$A:$SI,MATCH($R$2&amp;"_"&amp;$C135,データシート2!$A$1:$SI$1,0),0)</f>
        <v>5.8940000000000001</v>
      </c>
      <c r="Z135" s="1057">
        <f>VLOOKUP($D$3&amp;"_"&amp;Z$3,データシート2!$A:$SI,MATCH($R$2&amp;"_"&amp;$C135,データシート2!$A$1:$SI$1,0),0)</f>
        <v>5.5140000000000002</v>
      </c>
      <c r="AA135" s="1057">
        <f>VLOOKUP($D$3&amp;"_"&amp;AA$3,データシート2!$A:$SI,MATCH($R$2&amp;"_"&amp;$C135,データシート2!$A$1:$SI$1,0),0)</f>
        <v>4.0519999999999996</v>
      </c>
      <c r="AB135" s="1058">
        <f>VLOOKUP($D$3&amp;"_"&amp;AB$3,データシート2!$A:$SI,MATCH($R$2&amp;"_"&amp;$C135,データシート2!$A$1:$SI$1,0),0)</f>
        <v>3.1469999999999998</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2024-03-14T13:44:41Z</dcterms:created>
  <dcterms:modified xsi:type="dcterms:W3CDTF">2024-03-14T13:44:42Z</dcterms:modified>
  <cp:category/>
  <cp:contentStatus/>
</cp:coreProperties>
</file>