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184EF444-25A7-469E-9F9E-711C194E2118}"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<sst xmlns="http://schemas.openxmlformats.org/spreadsheetml/2006/main" count="24461" uniqueCount="2396">
  <si>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</si>
  <si>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</si>
  <si>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</si>
  <si>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</si>
  <si>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</si>
  <si>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</si>
  <si>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</si>
  <si>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</si>
  <si>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</si>
  <si>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</si>
  <si>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</si>
  <si>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</si>
  <si>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</si>
  <si>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</si>
  <si>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</si>
  <si>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</si>
  <si>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</si>
  <si>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</si>
  <si>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</si>
  <si>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</si>
  <si>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</si>
  <si>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</si>
  <si>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</si>
  <si>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</si>
  <si>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</si>
  <si>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</si>
  <si>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</si>
  <si>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</si>
  <si>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</si>
  <si>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</si>
  <si>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</si>
  <si>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</si>
  <si>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</si>
  <si>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</si>
  <si>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</si>
  <si>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</si>
  <si>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</si>
  <si>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</si>
  <si>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</si>
  <si>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</si>
  <si>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</si>
  <si>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</si>
  <si>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</si>
  <si>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</si>
  <si>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</si>
  <si>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</si>
  <si>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</si>
  <si>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</si>
  <si>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</si>
  <si>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</si>
  <si>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</si>
  <si>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</si>
  <si>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</si>
  <si>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</si>
  <si>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</si>
  <si>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</si>
  <si>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</si>
  <si>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</si>
  <si>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</si>
  <si>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</si>
  <si>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</si>
  <si>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</si>
  <si>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</si>
  <si>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</si>
  <si>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</si>
  <si>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</si>
  <si>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</si>
  <si>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</si>
  <si>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</si>
  <si>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</si>
  <si>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</si>
  <si>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</si>
  <si>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</si>
  <si>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</si>
  <si>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</si>
  <si>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</si>
  <si>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</si>
  <si>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</si>
  <si>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</si>
  <si>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</si>
  <si>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</si>
  <si>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</si>
  <si>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</si>
  <si>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</si>
  <si>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</si>
  <si>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</si>
  <si>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</si>
  <si>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</si>
  <si>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</si>
  <si>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</si>
  <si>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</si>
  <si>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</si>
  <si>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</si>
  <si>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</si>
  <si>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</si>
  <si>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</si>
  <si>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</si>
  <si>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</si>
  <si>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</si>
  <si>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</si>
  <si>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</si>
  <si>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</si>
  <si>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</si>
  <si>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</si>
  <si>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</si>
  <si>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</si>
  <si>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</si>
  <si>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</si>
  <si>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</si>
  <si>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</si>
  <si>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</si>
  <si>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</si>
  <si>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</si>
  <si>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</si>
  <si>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</si>
  <si>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</si>
  <si>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</si>
  <si>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</si>
  <si>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</si>
  <si>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</si>
  <si>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</si>
  <si>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</si>
  <si>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</si>
  <si>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</si>
  <si>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</si>
  <si>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</si>
  <si>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</si>
  <si>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</si>
  <si>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</si>
  <si>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</si>
  <si>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</si>
  <si>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</si>
  <si>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</si>
  <si>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</si>
  <si>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</si>
  <si>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</si>
  <si>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</si>
  <si>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</si>
  <si>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</si>
  <si>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</si>
  <si>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</si>
  <si>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</si>
  <si>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</si>
  <si>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</si>
  <si>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</si>
  <si>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</si>
  <si>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</si>
  <si>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</si>
  <si>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</si>
  <si>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</si>
  <si>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</si>
  <si>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</si>
  <si>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</si>
  <si>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</si>
  <si>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</si>
  <si>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</si>
  <si>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</si>
  <si>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</si>
  <si>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</si>
  <si>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</si>
  <si>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</si>
  <si>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</si>
  <si>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</si>
  <si>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</si>
  <si>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</si>
  <si>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</si>
  <si>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</si>
  <si>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</si>
  <si>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</si>
  <si>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</si>
  <si>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</si>
  <si>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</si>
  <si>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</si>
  <si>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</si>
  <si>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</si>
  <si>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</si>
  <si>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</si>
  <si>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</si>
  <si>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</si>
  <si>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</si>
  <si>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</si>
  <si>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</si>
  <si>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</si>
  <si>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</si>
  <si>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</si>
  <si>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</si>
  <si>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</si>
  <si>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</si>
  <si>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</si>
  <si>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</si>
  <si>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</si>
  <si>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</si>
  <si>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</si>
  <si>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</si>
  <si>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</si>
  <si>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</si>
  <si>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</si>
  <si>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</si>
  <si>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</si>
  <si>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</si>
  <si>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</si>
  <si>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</si>
  <si>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</si>
  <si>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</si>
  <si>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</si>
  <si>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</si>
  <si>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</si>
  <si>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</si>
  <si>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</si>
  <si>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</si>
  <si>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</si>
  <si>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</si>
  <si>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</si>
  <si>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</si>
  <si>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</si>
  <si>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</si>
  <si>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</si>
  <si>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</si>
  <si>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</si>
  <si>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</si>
  <si>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</si>
  <si>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</si>
  <si>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</si>
  <si>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</si>
  <si>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</si>
  <si>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</si>
  <si>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</si>
  <si>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</si>
  <si>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</si>
  <si>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</si>
  <si>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</si>
  <si>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</si>
  <si>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</si>
  <si>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</si>
  <si>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</si>
  <si>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</si>
  <si>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</si>
  <si>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</si>
  <si>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</si>
  <si>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</si>
  <si>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</si>
  <si>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</si>
  <si>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</si>
  <si>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</si>
  <si>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</si>
  <si>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</si>
  <si>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</si>
  <si>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</si>
  <si>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</si>
  <si>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</si>
  <si>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</si>
  <si>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</si>
  <si>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</si>
  <si>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</si>
  <si>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</si>
  <si>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</si>
  <si>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</si>
  <si>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</si>
  <si>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</si>
  <si>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</si>
  <si>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</si>
  <si>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</si>
  <si>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</si>
  <si>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</si>
  <si>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</si>
  <si>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</si>
  <si>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</si>
  <si>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</si>
  <si>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</si>
  <si>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</si>
  <si>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</si>
  <si>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</si>
  <si>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</si>
  <si>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</si>
  <si>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</si>
  <si>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</si>
  <si>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</si>
  <si>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</si>
  <si>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</si>
  <si>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</si>
  <si>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</si>
  <si>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</si>
  <si>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</si>
  <si>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</si>
  <si>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</si>
  <si>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</si>
  <si>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</si>
  <si>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</si>
  <si>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</si>
  <si>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</si>
  <si>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</si>
  <si>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</si>
  <si>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</si>
  <si>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</si>
  <si>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</si>
  <si>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</si>
  <si>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</si>
  <si>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</si>
  <si>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</si>
  <si>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</si>
  <si>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</si>
  <si>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</si>
  <si>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</si>
  <si>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</si>
  <si>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</si>
  <si>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</si>
  <si>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</si>
  <si>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</si>
  <si>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</si>
  <si>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</si>
  <si>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</si>
  <si>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</si>
  <si>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</si>
  <si>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</si>
  <si>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</si>
  <si>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</si>
  <si>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</si>
  <si>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</si>
  <si>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</si>
  <si>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</si>
  <si>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</si>
  <si>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</si>
  <si>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</si>
  <si>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</si>
  <si>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</si>
  <si>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</si>
  <si>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</si>
  <si>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</si>
  <si>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</si>
  <si>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</si>
  <si>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</si>
  <si>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</si>
  <si>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</si>
  <si>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</si>
  <si>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</si>
  <si>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</si>
  <si>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</si>
  <si>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</si>
  <si>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</si>
  <si>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</si>
  <si>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</si>
  <si>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</si>
  <si>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</si>
  <si>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</si>
  <si>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</si>
  <si>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</si>
  <si>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</si>
  <si>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</si>
  <si>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</si>
  <si>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</si>
  <si>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</si>
  <si>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</si>
  <si>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</si>
  <si>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</si>
  <si>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</si>
  <si>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</si>
  <si>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</si>
  <si>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</si>
  <si>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</si>
  <si>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</si>
  <si>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</si>
  <si>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</si>
  <si>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</si>
  <si>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</si>
  <si>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</si>
  <si>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</si>
  <si>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</si>
  <si>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</si>
  <si>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</si>
  <si>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</si>
  <si>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</si>
  <si>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</si>
  <si>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</si>
  <si>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</si>
  <si>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</si>
  <si>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</si>
  <si>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</si>
  <si>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</si>
  <si>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</si>
  <si>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</si>
  <si>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</si>
  <si>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</si>
  <si>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</si>
  <si>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</si>
  <si>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</si>
  <si>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</si>
  <si>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</si>
  <si>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</si>
  <si>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</si>
  <si>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</si>
  <si>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</si>
  <si>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</si>
  <si>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</si>
  <si>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</si>
  <si>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</si>
  <si>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</si>
  <si>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</si>
  <si>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</si>
  <si>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</si>
  <si>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</si>
  <si>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</si>
  <si>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</si>
  <si>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</si>
  <si>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</si>
  <si>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</si>
  <si>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</si>
  <si>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</si>
  <si>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</si>
  <si>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</si>
  <si>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</si>
  <si>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</si>
  <si>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</si>
  <si>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</si>
  <si>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</si>
  <si>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</si>
  <si>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</si>
  <si>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</si>
  <si>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</si>
  <si>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</si>
  <si>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</si>
  <si>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</si>
  <si>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</si>
  <si>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</si>
  <si>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</si>
  <si>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</si>
  <si>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</si>
  <si>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</si>
  <si>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</si>
  <si>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</si>
  <si>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</si>
  <si>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</si>
  <si>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</si>
  <si>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</si>
  <si>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</si>
  <si>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</si>
  <si>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</si>
  <si>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</si>
  <si>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</si>
  <si>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</si>
  <si>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</si>
  <si>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</si>
  <si>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</si>
  <si>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</si>
  <si>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</si>
  <si>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</si>
  <si>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</si>
  <si>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</si>
  <si>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</si>
  <si>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</si>
  <si>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</si>
  <si>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</si>
  <si>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</si>
  <si>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</si>
  <si>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</si>
  <si>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</si>
  <si>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</si>
  <si>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</si>
  <si>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</si>
  <si>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</si>
  <si>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</si>
  <si>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</si>
  <si>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</si>
  <si>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</si>
  <si>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</si>
  <si>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</si>
  <si>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</si>
  <si>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</si>
  <si>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</si>
  <si>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</si>
  <si>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</si>
  <si>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</si>
  <si>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</si>
  <si>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</si>
  <si>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</si>
  <si>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</si>
  <si>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</si>
  <si>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</si>
  <si>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</si>
  <si>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</si>
  <si>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</si>
  <si>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</si>
  <si>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</si>
  <si>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</si>
  <si>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</si>
  <si>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</si>
  <si>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</si>
  <si>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</si>
  <si>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</si>
  <si>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</si>
  <si>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</si>
  <si>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</si>
  <si>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</si>
  <si>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</si>
  <si>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</si>
  <si>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</si>
  <si>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</si>
  <si>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</si>
  <si>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</si>
  <si>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</si>
  <si>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</si>
  <si>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</si>
  <si>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</si>
  <si>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</si>
  <si>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</si>
  <si>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</si>
  <si>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</si>
  <si>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</si>
  <si>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</si>
  <si>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</si>
  <si>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</si>
  <si>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</si>
  <si>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</si>
  <si>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</si>
  <si>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</si>
  <si>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</si>
  <si>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</si>
  <si>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</si>
  <si>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</si>
  <si>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</si>
  <si>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</si>
  <si>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</si>
  <si>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</si>
  <si>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</si>
  <si>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</si>
  <si>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</si>
  <si>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</si>
  <si>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</si>
  <si>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</si>
  <si>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</si>
  <si>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</si>
  <si>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</si>
  <si>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</si>
  <si>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</si>
  <si>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</si>
  <si>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</si>
  <si>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</si>
  <si>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</si>
  <si>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</si>
  <si>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</si>
  <si>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</si>
  <si>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</si>
  <si>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</si>
  <si>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</si>
  <si>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</si>
  <si>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</si>
  <si>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</si>
  <si>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</si>
  <si>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</si>
  <si>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</si>
  <si>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</si>
  <si>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</si>
  <si>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</si>
  <si>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</si>
  <si>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</si>
  <si>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</si>
  <si>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</si>
  <si>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</si>
  <si>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</si>
  <si>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</si>
  <si>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</si>
  <si>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</si>
  <si>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</si>
  <si>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</si>
  <si>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</si>
  <si>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</si>
  <si>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</si>
  <si>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</si>
  <si>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</si>
  <si>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</si>
  <si>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</si>
  <si>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</si>
  <si>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</si>
  <si>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</si>
  <si>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</si>
  <si>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</si>
  <si>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</si>
  <si>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</si>
  <si>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</si>
  <si>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</si>
  <si>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</si>
  <si>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</si>
  <si>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</si>
  <si>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</si>
  <si>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</si>
  <si>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</si>
  <si>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</si>
  <si>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</si>
  <si>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</si>
  <si>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</si>
  <si>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</si>
  <si>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</si>
  <si>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</si>
  <si>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</si>
  <si>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</si>
  <si>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</si>
  <si>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</si>
  <si>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</si>
  <si>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</si>
  <si>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</si>
  <si>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</si>
  <si>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</si>
  <si>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</si>
  <si>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</si>
  <si>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</si>
  <si>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</si>
  <si>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</si>
  <si>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</si>
  <si>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</si>
  <si>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</si>
  <si>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</si>
  <si>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</si>
  <si>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</si>
  <si>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</si>
  <si>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</si>
  <si>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</si>
  <si>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</si>
  <si>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</si>
  <si>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</si>
  <si>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</si>
  <si>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</si>
  <si>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</si>
  <si>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</si>
  <si>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</si>
  <si>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</si>
  <si>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</si>
  <si>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</si>
  <si>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</si>
  <si>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</si>
  <si>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</si>
  <si>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</si>
  <si>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</si>
  <si>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</si>
  <si>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</si>
  <si>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</si>
  <si>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</si>
  <si>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</si>
  <si>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</si>
  <si>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</si>
  <si>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</si>
  <si>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</si>
  <si>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</si>
  <si>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</si>
  <si>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</si>
  <si>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</si>
  <si>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</si>
  <si>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</si>
  <si>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</si>
  <si>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</si>
  <si>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</si>
  <si>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</si>
  <si>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</si>
  <si>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</si>
  <si>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</si>
  <si>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</si>
  <si>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</si>
  <si>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</si>
  <si>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</si>
  <si>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</si>
  <si>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</si>
  <si>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</si>
  <si>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</si>
  <si>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</si>
  <si>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</si>
  <si>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</si>
  <si>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</si>
  <si>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</si>
  <si>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</si>
  <si>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</si>
  <si>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</si>
  <si>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</si>
  <si>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</si>
  <si>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</si>
  <si>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</si>
  <si>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</si>
  <si>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</si>
  <si>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</si>
  <si>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</si>
  <si>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</si>
  <si>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</si>
  <si>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</si>
  <si>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</si>
  <si>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</si>
  <si>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</si>
  <si>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</si>
  <si>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</si>
  <si>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</si>
  <si>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</si>
  <si>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</si>
  <si>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</si>
  <si>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</si>
  <si>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</si>
  <si>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</si>
  <si>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</si>
  <si>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</si>
  <si>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</si>
  <si>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</si>
  <si>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</si>
  <si>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</si>
  <si>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</si>
  <si>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</si>
  <si>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</si>
  <si>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</si>
  <si>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</si>
  <si>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</si>
  <si>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</si>
  <si>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</si>
  <si>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</si>
  <si>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</si>
  <si>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</si>
  <si>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</si>
  <si>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</si>
  <si>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</si>
  <si>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</si>
  <si>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</si>
  <si>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</si>
  <si>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</si>
  <si>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</si>
  <si>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</si>
  <si>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</si>
  <si>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</si>
  <si>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</si>
  <si>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</si>
  <si>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</si>
  <si>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</si>
  <si>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</si>
  <si>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</si>
  <si>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</si>
  <si>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</si>
  <si>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</si>
  <si>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</si>
  <si>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</si>
  <si>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</si>
  <si>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</si>
  <si>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</si>
  <si>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</si>
  <si>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</si>
  <si>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</si>
  <si>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</si>
  <si>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</si>
  <si>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</si>
  <si>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</si>
  <si>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</si>
  <si>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</si>
  <si>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</si>
  <si>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</si>
  <si>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</si>
  <si>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</si>
  <si>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</si>
  <si>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</si>
  <si>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</si>
  <si>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</si>
  <si>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</si>
  <si>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</si>
  <si>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</si>
  <si>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</si>
  <si>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</si>
  <si>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</si>
  <si>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</si>
  <si>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</si>
  <si>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</si>
  <si>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</si>
  <si>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</si>
  <si>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</si>
  <si>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</si>
  <si>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</si>
  <si>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</si>
  <si>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</si>
  <si>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</si>
  <si>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</si>
  <si>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</si>
  <si>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</si>
  <si>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</si>
  <si>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</si>
  <si>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</si>
  <si>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</si>
  <si>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</si>
  <si>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</si>
  <si>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</si>
  <si>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</si>
  <si>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</si>
  <si>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</si>
  <si>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</si>
  <si>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</si>
  <si>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</si>
  <si>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</si>
  <si>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</si>
  <si>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</si>
  <si>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</si>
  <si>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</si>
  <si>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</si>
  <si>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</si>
  <si>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</si>
  <si>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</si>
  <si>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</si>
  <si>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</si>
  <si>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</si>
  <si>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</si>
  <si>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</si>
  <si>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</si>
  <si>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</si>
  <si>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</si>
  <si>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</si>
  <si>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</si>
  <si>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</si>
  <si>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</si>
  <si>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</si>
  <si>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</si>
  <si>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</si>
  <si>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</si>
  <si>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</si>
  <si>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</si>
  <si>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</si>
  <si>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</si>
  <si>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</si>
  <si>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</si>
  <si>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</si>
  <si>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</si>
  <si>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</si>
  <si>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</si>
  <si>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</si>
  <si>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</si>
  <si>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</si>
  <si>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</si>
  <si>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</si>
  <si>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</si>
  <si>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</si>
  <si>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</si>
  <si>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</si>
  <si>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</si>
  <si>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</si>
  <si>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</si>
  <si>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</si>
  <si>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</si>
  <si>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</si>
  <si>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</si>
  <si>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</si>
  <si>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</si>
  <si>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</si>
  <si>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</si>
  <si>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</si>
  <si>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</si>
  <si>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</si>
  <si>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</si>
  <si>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</si>
  <si>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</si>
  <si>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</si>
  <si>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</si>
  <si>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</si>
  <si>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</si>
  <si>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</si>
  <si>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</si>
  <si>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</si>
  <si>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</si>
  <si>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</si>
  <si>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</si>
  <si>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</si>
  <si>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</si>
  <si>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</si>
  <si>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</si>
  <si>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</si>
  <si>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</si>
  <si>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</si>
  <si>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</si>
  <si>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</si>
  <si>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</si>
  <si>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</si>
  <si>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</si>
  <si>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</si>
  <si>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</si>
  <si>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</si>
  <si>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</si>
  <si>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</si>
  <si>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</si>
  <si>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</si>
  <si>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</si>
  <si>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</si>
  <si>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</si>
  <si>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</si>
  <si>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</si>
  <si>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</si>
  <si>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</si>
  <si>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</si>
  <si>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</si>
  <si>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</si>
  <si>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</si>
  <si>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</si>
  <si>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</si>
  <si>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</si>
  <si>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</si>
  <si>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</si>
  <si>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</si>
  <si>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</si>
  <si>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</si>
  <si>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</si>
  <si>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</si>
  <si>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</si>
  <si>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</si>
  <si>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</si>
  <si>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</si>
  <si>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</si>
  <si>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</si>
  <si>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</si>
  <si>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</si>
  <si>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</si>
  <si>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</si>
  <si>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</si>
  <si>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</si>
  <si>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</si>
  <si>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</si>
  <si>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</si>
  <si>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</si>
  <si>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</si>
  <si>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</si>
  <si>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</si>
  <si>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</si>
  <si>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</si>
  <si>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</si>
  <si>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</si>
  <si>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</si>
  <si>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</si>
  <si>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</si>
  <si>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</si>
  <si>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</si>
  <si>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</si>
  <si>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</si>
  <si>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</si>
  <si>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</si>
  <si>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</si>
  <si>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</si>
  <si>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</si>
  <si>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</si>
  <si>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</si>
  <si>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</si>
  <si>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</si>
  <si>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</si>
  <si>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</si>
  <si>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</si>
  <si>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</si>
  <si>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</si>
  <si>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</si>
  <si>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</si>
  <si>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</si>
  <si>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</si>
  <si>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</si>
  <si>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</si>
  <si>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</si>
  <si>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</si>
  <si>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</si>
  <si>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</si>
  <si>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</si>
  <si>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</si>
  <si>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</si>
  <si>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</si>
  <si>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</si>
  <si>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</si>
  <si>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</si>
  <si>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</si>
  <si>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</si>
  <si>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</si>
  <si>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</si>
  <si>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</si>
  <si>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</si>
  <si>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</si>
  <si>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</si>
  <si>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</si>
  <si>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</si>
  <si>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</si>
  <si>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</si>
  <si>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</si>
  <si>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</si>
  <si>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</si>
  <si>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</si>
  <si>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</si>
  <si>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</si>
  <si>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</si>
  <si>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</si>
  <si>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</si>
  <si>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</si>
  <si>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</si>
  <si>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</si>
  <si>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</si>
  <si>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</si>
  <si>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</si>
  <si>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</si>
  <si>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</si>
  <si>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</si>
  <si>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</si>
  <si>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</si>
  <si>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</si>
  <si>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</si>
  <si>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</si>
  <si>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</si>
  <si>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</si>
  <si>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</si>
  <si>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</si>
  <si>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</si>
  <si>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</si>
  <si>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</si>
  <si>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</si>
  <si>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</si>
  <si>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</si>
  <si>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</si>
  <si>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</si>
  <si>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</si>
  <si>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</si>
  <si>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</si>
  <si>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</si>
  <si>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</si>
  <si>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</si>
  <si>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</si>
  <si>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</si>
  <si>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</si>
  <si>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</si>
  <si>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</si>
  <si>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</si>
  <si>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</si>
  <si>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</si>
  <si>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</si>
  <si>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</si>
  <si>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</si>
  <si>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</si>
  <si>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</si>
  <si>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</si>
  <si>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</si>
  <si>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</si>
  <si>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</si>
  <si>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</si>
  <si>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</si>
  <si>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</si>
  <si>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</si>
  <si>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</si>
  <si>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</si>
  <si>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</si>
  <si>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</si>
  <si>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</si>
  <si>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</si>
  <si>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</si>
  <si>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</si>
  <si>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</si>
  <si>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</si>
  <si>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</si>
  <si>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</si>
  <si>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</si>
  <si>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</si>
  <si>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</si>
  <si>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</si>
  <si>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</si>
  <si>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</si>
  <si>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</si>
  <si>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</si>
  <si>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</si>
  <si>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</si>
  <si>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</si>
  <si>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</si>
  <si>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</si>
  <si>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</si>
  <si>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</si>
  <si>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</si>
  <si>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</si>
  <si>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</si>
  <si>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</si>
  <si>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</si>
  <si>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</si>
  <si>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</si>
  <si>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</si>
  <si>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</si>
  <si>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</si>
  <si>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</si>
  <si>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</si>
  <si>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</si>
  <si>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</si>
  <si>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</si>
  <si>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</si>
  <si>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</si>
  <si>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</si>
  <si>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</si>
  <si>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</si>
  <si>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</si>
  <si>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</si>
  <si>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</si>
  <si>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</si>
  <si>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</si>
  <si>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</si>
  <si>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</si>
  <si>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</si>
  <si>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</si>
  <si>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</si>
  <si>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</si>
  <si>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</si>
  <si>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</si>
  <si>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</si>
  <si>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</si>
  <si>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</si>
  <si>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</si>
  <si>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</si>
  <si>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</si>
  <si>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</si>
  <si>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</si>
  <si>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</si>
  <si>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</si>
  <si>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</si>
  <si>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</si>
  <si>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</si>
  <si>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</si>
  <si>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</si>
  <si>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</si>
  <si>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</si>
  <si>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</si>
  <si>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</si>
  <si>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</si>
  <si>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</si>
  <si>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</si>
  <si>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</si>
  <si>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</si>
  <si>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</si>
  <si>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</si>
  <si>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</si>
  <si>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</si>
  <si>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</si>
  <si>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</si>
  <si>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</si>
  <si>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</si>
  <si>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</si>
  <si>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</si>
  <si>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</si>
  <si>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</si>
  <si>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</si>
  <si>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</si>
  <si>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</si>
  <si>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</si>
  <si>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</si>
  <si>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</si>
  <si>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</si>
  <si>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</si>
  <si>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</si>
  <si>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</si>
  <si>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</si>
  <si>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</si>
  <si>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</si>
  <si>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</si>
  <si>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</si>
  <si>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</si>
  <si>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</si>
  <si>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</si>
  <si>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</si>
  <si>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</si>
  <si>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</si>
  <si>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</si>
  <si>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</si>
  <si>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</si>
  <si>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</si>
  <si>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</si>
  <si>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</si>
  <si>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</si>
  <si>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</si>
  <si>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</si>
  <si>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</si>
  <si>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</si>
  <si>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</si>
  <si>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</si>
  <si>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</si>
  <si>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</si>
  <si>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</si>
  <si>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</si>
  <si>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</si>
  <si>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</si>
  <si>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</si>
  <si>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</si>
  <si>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</si>
  <si>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</si>
  <si>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</si>
  <si>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</si>
  <si>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</si>
  <si>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</si>
  <si>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</si>
  <si>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</si>
  <si>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</si>
  <si>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</si>
  <si>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</si>
  <si>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</si>
  <si>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</si>
  <si>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</si>
  <si>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</si>
  <si>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</si>
  <si>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</si>
  <si>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</si>
  <si>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</si>
  <si>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</si>
  <si>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</si>
  <si>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</si>
  <si>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</si>
  <si>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</si>
  <si>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</si>
  <si>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</si>
  <si>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</si>
  <si>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</si>
  <si>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</si>
  <si>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</si>
  <si>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</si>
  <si>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</si>
  <si>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</si>
  <si>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</si>
  <si>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</si>
  <si>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</si>
  <si>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</si>
  <si>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</si>
  <si>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</si>
  <si>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</si>
  <si>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</si>
  <si>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</si>
  <si>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</si>
  <si>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</si>
  <si>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</si>
  <si>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</si>
  <si>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</si>
  <si>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</si>
  <si>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</si>
  <si>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</si>
  <si>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</si>
  <si>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</si>
  <si>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</si>
  <si>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</si>
  <si>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</si>
  <si>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</si>
  <si>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</si>
  <si>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</si>
  <si>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</si>
  <si>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</si>
  <si>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</si>
  <si>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</si>
  <si>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</si>
  <si>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</si>
  <si>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</si>
  <si>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</si>
  <si>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</si>
  <si>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</si>
  <si>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</si>
  <si>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</si>
  <si>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</si>
  <si>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</si>
  <si>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</si>
  <si>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</si>
  <si>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</si>
  <si>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</si>
  <si>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</si>
  <si>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</si>
  <si>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</si>
  <si>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</si>
  <si>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</si>
  <si>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</si>
  <si>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</si>
  <si>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</si>
  <si>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</si>
  <si>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</si>
  <si>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</si>
  <si>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</si>
  <si>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</si>
  <si>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</si>
  <si>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</si>
  <si>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</si>
  <si>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</si>
  <si>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</si>
  <si>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</si>
  <si>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</si>
  <si>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</si>
  <si>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</si>
  <si>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</si>
  <si>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</si>
  <si>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</si>
  <si>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</si>
  <si>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</si>
  <si>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</si>
  <si>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</si>
  <si>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</si>
  <si>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</si>
  <si>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</si>
  <si>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</si>
  <si>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</si>
  <si>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</si>
  <si>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</si>
  <si>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</si>
  <si>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</si>
  <si>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</si>
  <si>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</si>
  <si>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</si>
  <si>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</si>
  <si>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</si>
  <si>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</si>
  <si>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</si>
  <si>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</si>
  <si>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</si>
  <si>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</si>
  <si>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</si>
  <si>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</si>
  <si>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</si>
  <si>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</si>
  <si>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</si>
  <si>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</si>
  <si>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</si>
  <si>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</si>
  <si>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</si>
  <si>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</si>
  <si>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</si>
  <si>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</si>
  <si>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</si>
  <si>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</si>
  <si>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</si>
  <si>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</si>
  <si>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</si>
  <si>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</si>
  <si>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</si>
  <si>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</si>
  <si>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</si>
  <si>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</si>
  <si>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</si>
  <si>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</si>
  <si>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</si>
  <si>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</si>
  <si>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</si>
  <si>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</si>
  <si>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</si>
  <si>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</si>
  <si>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</si>
  <si>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</si>
  <si>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</si>
  <si>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</si>
  <si>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</si>
  <si>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</si>
  <si>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</si>
  <si>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</si>
  <si>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</si>
  <si>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</si>
  <si>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</si>
  <si>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</si>
  <si>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</si>
  <si>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</si>
  <si>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</si>
  <si>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</si>
  <si>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</si>
  <si>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</si>
  <si>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</si>
  <si>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</si>
  <si>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</si>
  <si>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</si>
  <si>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</si>
  <si>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</si>
  <si>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</si>
  <si>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</si>
  <si>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</si>
  <si>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</si>
  <si>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</si>
  <si>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</si>
  <si>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</si>
  <si>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</si>
  <si>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</si>
  <si>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</si>
  <si>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</si>
  <si>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</si>
  <si>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</si>
  <si>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</si>
  <si>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</si>
  <si>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</si>
  <si>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</si>
  <si>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</si>
  <si>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</si>
  <si>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</si>
  <si>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</si>
  <si>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</si>
  <si>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</si>
  <si>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</si>
  <si>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</si>
  <si>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</si>
  <si>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</si>
  <si>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</si>
  <si>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</si>
  <si>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</si>
  <si>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</si>
  <si>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</si>
  <si>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</si>
  <si>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</si>
  <si>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</si>
  <si>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</si>
  <si>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</si>
  <si>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</si>
  <si>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</si>
  <si>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</si>
  <si>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</si>
  <si>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</si>
  <si>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</si>
  <si>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</si>
  <si>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</si>
  <si>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</si>
  <si>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</si>
  <si>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</si>
  <si>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</si>
  <si>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</si>
  <si>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</si>
  <si>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</si>
  <si>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</si>
  <si>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</si>
  <si>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</si>
  <si>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</si>
  <si>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</si>
  <si>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</si>
  <si>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</si>
  <si>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</si>
  <si>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</si>
  <si>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</si>
  <si>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</si>
  <si>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</si>
  <si>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</si>
  <si>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</si>
  <si>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</si>
  <si>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</si>
  <si>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</si>
  <si>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</si>
  <si>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</si>
  <si>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</si>
  <si>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</si>
  <si>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</si>
  <si>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</si>
  <si>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</si>
  <si>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</si>
  <si>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</si>
  <si>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</si>
  <si>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</si>
  <si>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</si>
  <si>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</si>
  <si>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</si>
  <si>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</si>
  <si>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</si>
  <si>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</si>
  <si>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</si>
  <si>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</si>
  <si>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</si>
  <si>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</si>
  <si>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</si>
  <si>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</si>
  <si>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</si>
  <si>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</si>
  <si>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</si>
  <si>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</si>
  <si>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</si>
  <si>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</si>
  <si>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</si>
  <si>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</si>
  <si>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</si>
  <si>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</si>
  <si>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</si>
  <si>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</si>
  <si>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</si>
  <si>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</si>
  <si>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</si>
  <si>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</si>
  <si>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</si>
  <si>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</si>
  <si>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</si>
  <si>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</si>
  <si>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</si>
  <si>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</si>
  <si>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</si>
  <si>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</si>
  <si>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</si>
  <si>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</si>
  <si>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</si>
  <si>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</si>
  <si>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</si>
  <si>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</si>
  <si>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</si>
  <si>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</si>
  <si>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</si>
  <si>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</si>
  <si>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</si>
  <si>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</si>
  <si>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</si>
  <si>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</si>
  <si>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</si>
  <si>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</si>
  <si>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</si>
  <si>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</si>
  <si>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</si>
  <si>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</si>
  <si>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</si>
  <si>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</si>
  <si>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</si>
  <si>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</si>
  <si>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</si>
  <si>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</si>
  <si>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</si>
  <si>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</si>
  <si>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</si>
  <si>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</si>
  <si>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</si>
  <si>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</si>
  <si>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</si>
  <si>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</si>
  <si>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</si>
  <si>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</si>
  <si>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</si>
  <si>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</si>
  <si>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</si>
  <si>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</si>
  <si>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</si>
  <si>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</si>
  <si>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</si>
  <si>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</si>
  <si>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</si>
  <si>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</si>
  <si>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</si>
  <si>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</si>
  <si>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</si>
  <si>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</si>
  <si>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</si>
  <si>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</si>
  <si>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</si>
  <si>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</si>
  <si>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</si>
  <si>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</si>
  <si>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</si>
  <si>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</si>
  <si>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</si>
  <si>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</si>
  <si>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</si>
  <si>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</si>
  <si>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</si>
  <si>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</si>
  <si>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</si>
  <si>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</si>
  <si>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</si>
  <si>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</si>
  <si>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</si>
  <si>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</si>
  <si>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</si>
  <si>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</si>
  <si>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</si>
  <si>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</si>
  <si>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</si>
  <si>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</si>
  <si>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</si>
  <si>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</si>
  <si>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</si>
  <si>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</si>
  <si>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</si>
  <si>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</si>
  <si>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</si>
  <si>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</si>
  <si>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</si>
  <si>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</si>
  <si>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</si>
  <si>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</si>
  <si>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</si>
  <si>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</si>
  <si>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</si>
  <si>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</si>
  <si>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</si>
  <si>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</si>
  <si>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</si>
  <si>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</si>
  <si>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</si>
  <si>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</si>
  <si>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</si>
  <si>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</si>
  <si>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</si>
  <si>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</si>
  <si>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</si>
  <si>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</si>
  <si>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</si>
  <si>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</si>
  <si>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</si>
  <si>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</si>
  <si>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</si>
  <si>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</si>
  <si>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</si>
  <si>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</si>
  <si>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</si>
  <si>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</si>
  <si>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</si>
  <si>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</si>
  <si>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</si>
  <si>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</si>
  <si>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</si>
  <si>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</si>
  <si>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</si>
  <si>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</si>
  <si>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</si>
  <si>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</si>
  <si>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</si>
  <si>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</si>
  <si>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</si>
  <si>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</si>
  <si>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</si>
  <si>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</si>
  <si>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</si>
  <si>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</si>
  <si>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</si>
  <si>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</si>
  <si>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</si>
  <si>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</si>
  <si>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</si>
  <si>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</si>
  <si>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</si>
  <si>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</si>
  <si>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</si>
  <si>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</si>
  <si>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</si>
  <si>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</si>
  <si>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</si>
  <si>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</si>
  <si>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</si>
  <si>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</si>
  <si>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</si>
  <si>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</si>
  <si>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</si>
  <si>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</si>
  <si>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</si>
  <si>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</si>
  <si>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</si>
  <si>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</si>
  <si>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</si>
  <si>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</si>
  <si>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</si>
  <si>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</si>
  <si>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</si>
  <si>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</si>
  <si>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</si>
  <si>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</si>
  <si>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</si>
  <si>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</si>
  <si>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</si>
  <si>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</si>
  <si>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</si>
  <si>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</si>
  <si>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</si>
  <si>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</si>
  <si>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</si>
  <si>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</si>
  <si>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</si>
  <si>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24201</t>
  </si>
  <si>
    <t>津市</t>
  </si>
  <si>
    <t>24201_令和3年度</t>
  </si>
  <si>
    <t>24201_令和4年度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</si>
  <si>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</si>
  <si>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</si>
  <si>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</si>
  <si>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</si>
  <si>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</si>
  <si>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</si>
  <si>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</si>
  <si>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</si>
  <si>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</si>
  <si>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</si>
  <si>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</si>
  <si>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</si>
  <si>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</si>
  <si>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</si>
  <si>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</si>
  <si>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</si>
  <si>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</si>
  <si>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</si>
  <si>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</si>
  <si>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</si>
  <si>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</si>
  <si>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</si>
  <si>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</si>
  <si>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</si>
  <si>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</si>
  <si>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</si>
  <si>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</si>
  <si>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</si>
  <si>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</si>
  <si>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</si>
  <si>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</si>
  <si>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</si>
  <si>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</si>
  <si>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</si>
  <si>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</si>
  <si>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</si>
  <si>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</si>
  <si>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</si>
  <si>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</si>
  <si>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</si>
  <si>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</si>
  <si>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</si>
  <si>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</si>
  <si>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</si>
  <si>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</si>
  <si>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</si>
  <si>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</si>
  <si>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</si>
  <si>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</si>
  <si>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</si>
  <si>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</si>
  <si>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</si>
  <si>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</si>
  <si>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</si>
  <si>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</si>
  <si>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</si>
  <si>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</si>
  <si>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</si>
  <si>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</si>
  <si>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</si>
  <si>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</si>
  <si>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</si>
  <si>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</si>
  <si>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</si>
  <si>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</si>
  <si>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</si>
  <si>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</si>
  <si>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</si>
  <si>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</si>
  <si>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</si>
  <si>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</si>
  <si>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</si>
  <si>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</si>
  <si>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</si>
  <si>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</si>
  <si>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</si>
  <si>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</si>
  <si>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</si>
  <si>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</si>
  <si>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</si>
  <si>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</si>
  <si>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</si>
  <si>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</si>
  <si>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</si>
  <si>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</si>
  <si>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</si>
  <si>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</si>
  <si>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</si>
  <si>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</si>
  <si>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</si>
  <si>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</si>
  <si>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</si>
  <si>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</si>
  <si>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</si>
  <si>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</si>
  <si>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</si>
  <si>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</si>
  <si>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</si>
  <si>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</si>
  <si>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</si>
  <si>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</si>
  <si>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</si>
  <si>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</si>
  <si>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</si>
  <si>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</si>
  <si>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</si>
  <si>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</si>
  <si>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</si>
  <si>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</si>
  <si>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</si>
  <si>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</si>
  <si>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</si>
  <si>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</si>
  <si>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</si>
  <si>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</si>
  <si>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</si>
  <si>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</si>
  <si>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</si>
  <si>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</si>
  <si>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</si>
  <si>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</si>
  <si>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</si>
  <si>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</si>
  <si>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</si>
  <si>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</si>
  <si>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</si>
  <si>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</si>
  <si>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</si>
  <si>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</si>
  <si>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</si>
  <si>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</si>
  <si>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</si>
  <si>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</si>
  <si>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</si>
  <si>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</si>
  <si>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</si>
  <si>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</si>
  <si>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</si>
  <si>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</si>
  <si>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</si>
  <si>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</si>
  <si>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</si>
  <si>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</si>
  <si>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</si>
  <si>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</si>
  <si>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</si>
  <si>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</si>
  <si>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</si>
  <si>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</si>
  <si>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</si>
  <si>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</si>
  <si>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</si>
  <si>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</si>
  <si>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</si>
  <si>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</si>
  <si>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</si>
  <si>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</si>
  <si>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</si>
  <si>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</si>
  <si>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</si>
  <si>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</si>
  <si>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</si>
  <si>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</si>
  <si>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</si>
  <si>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</si>
  <si>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</si>
  <si>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</si>
  <si>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</si>
  <si>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</si>
  <si>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</si>
  <si>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</si>
  <si>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</si>
  <si>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</si>
  <si>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</si>
  <si>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</si>
  <si>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</si>
  <si>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</si>
  <si>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</si>
  <si>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</si>
  <si>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</si>
  <si>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</si>
  <si>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</si>
  <si>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</si>
  <si>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</si>
  <si>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</si>
  <si>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</si>
  <si>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</si>
  <si>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</si>
  <si>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</si>
  <si>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</si>
  <si>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</si>
  <si>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</si>
  <si>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</si>
  <si>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</si>
  <si>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</si>
  <si>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</si>
  <si>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</si>
  <si>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</si>
  <si>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</si>
  <si>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</si>
  <si>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</si>
  <si>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</si>
  <si>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</si>
  <si>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</si>
  <si>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</si>
  <si>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</si>
  <si>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</si>
  <si>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</si>
  <si>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</si>
  <si>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</si>
  <si>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</si>
  <si>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</si>
  <si>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</si>
  <si>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</si>
  <si>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</si>
  <si>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</si>
  <si>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</si>
  <si>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</si>
  <si>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</si>
  <si>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</si>
  <si>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</si>
  <si>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</si>
  <si>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</si>
  <si>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</si>
  <si>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</si>
  <si>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</si>
  <si>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</si>
  <si>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</si>
  <si>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</si>
  <si>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</si>
  <si>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</si>
  <si>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</si>
  <si>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</si>
  <si>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</si>
  <si>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</si>
  <si>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</si>
  <si>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</si>
  <si>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</si>
  <si>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</si>
  <si>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</si>
  <si>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</si>
  <si>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</si>
  <si>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</si>
  <si>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</si>
  <si>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</si>
  <si>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</si>
  <si>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</si>
  <si>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</si>
  <si>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</si>
  <si>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</si>
  <si>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</si>
  <si>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</si>
  <si>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</si>
  <si>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</si>
  <si>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</si>
  <si>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</si>
  <si>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</si>
  <si>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</si>
  <si>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</si>
  <si>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</si>
  <si>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</si>
  <si>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</si>
  <si>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</si>
  <si>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</si>
  <si>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</si>
  <si>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</si>
  <si>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</si>
  <si>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</si>
  <si>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</si>
  <si>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</si>
  <si>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</si>
  <si>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</si>
  <si>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</si>
  <si>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</si>
  <si>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</si>
  <si>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</si>
  <si>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</si>
  <si>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</si>
  <si>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</si>
  <si>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</si>
  <si>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</si>
  <si>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</si>
  <si>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</si>
  <si>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</si>
  <si>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</si>
  <si>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</si>
  <si>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</si>
  <si>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</si>
  <si>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</si>
  <si>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</si>
  <si>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</si>
  <si>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</si>
  <si>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</si>
  <si>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</si>
  <si>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</si>
  <si>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</si>
  <si>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</si>
  <si>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</si>
  <si>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</si>
  <si>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</si>
  <si>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</si>
  <si>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</si>
  <si>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</si>
  <si>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</si>
  <si>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</si>
  <si>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</si>
  <si>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</si>
  <si>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</si>
  <si>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</si>
  <si>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</si>
  <si>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</si>
  <si>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</si>
  <si>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</si>
  <si>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</si>
  <si>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</si>
  <si>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</si>
  <si>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</si>
  <si>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</si>
  <si>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</si>
  <si>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</si>
  <si>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</si>
  <si>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</si>
  <si>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</si>
  <si>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</si>
  <si>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</si>
  <si>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</si>
  <si>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</si>
  <si>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</si>
  <si>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</si>
  <si>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</si>
  <si>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</si>
  <si>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</si>
  <si>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</si>
  <si>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</si>
  <si>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</si>
  <si>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</si>
  <si>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</si>
  <si>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</si>
  <si>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</si>
  <si>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</si>
  <si>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</si>
  <si>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</si>
  <si>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</si>
  <si>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</si>
  <si>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</si>
  <si>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</si>
  <si>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</si>
  <si>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</si>
  <si>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</si>
  <si>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</si>
  <si>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</si>
  <si>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</si>
  <si>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</si>
  <si>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</si>
  <si>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</si>
  <si>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</si>
  <si>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</si>
  <si>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</si>
  <si>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</si>
  <si>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</si>
  <si>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</si>
  <si>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</si>
  <si>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</si>
  <si>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</si>
  <si>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</si>
  <si>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</si>
  <si>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</si>
  <si>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</si>
  <si>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</si>
  <si>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</si>
  <si>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</si>
  <si>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</si>
  <si>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</si>
  <si>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</si>
  <si>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</si>
  <si>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</si>
  <si>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</si>
  <si>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</si>
  <si>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</si>
  <si>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</si>
  <si>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</si>
  <si>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</si>
  <si>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</si>
  <si>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</si>
  <si>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</si>
  <si>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</si>
  <si>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</si>
  <si>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</si>
  <si>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</si>
  <si>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</si>
  <si>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</si>
  <si>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</si>
  <si>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</si>
  <si>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</si>
  <si>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</si>
  <si>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</si>
  <si>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</si>
  <si>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</si>
  <si>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</si>
  <si>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</si>
  <si>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</si>
  <si>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</si>
  <si>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</si>
  <si>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</si>
  <si>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</si>
  <si>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</si>
  <si>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</si>
  <si>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</si>
  <si>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</si>
  <si>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</si>
  <si>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</si>
  <si>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</si>
  <si>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</si>
  <si>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</si>
  <si>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</si>
  <si>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</si>
  <si>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</si>
  <si>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</si>
  <si>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</si>
  <si>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</si>
  <si>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</si>
  <si>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</si>
  <si>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</si>
  <si>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</si>
  <si>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</si>
  <si>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</si>
  <si>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</si>
  <si>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</si>
  <si>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</si>
  <si>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</si>
  <si>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</si>
  <si>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</si>
  <si>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</si>
  <si>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</si>
  <si>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</si>
  <si>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</si>
  <si>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</si>
  <si>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</si>
  <si>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</si>
  <si>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</si>
  <si>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</si>
  <si>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</si>
  <si>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</si>
  <si>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</si>
  <si>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</si>
  <si>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</si>
  <si>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</si>
  <si>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</si>
  <si>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</si>
  <si>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</si>
  <si>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</si>
  <si>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</si>
  <si>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</si>
  <si>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</si>
  <si>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</si>
  <si>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</si>
  <si>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</si>
  <si>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</si>
  <si>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</si>
  <si>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</si>
  <si>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</si>
  <si>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</si>
  <si>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</si>
  <si>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</si>
  <si>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</si>
  <si>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</si>
  <si>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</si>
  <si>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</si>
  <si>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</si>
  <si>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</si>
  <si>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</si>
  <si>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</si>
  <si>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</si>
  <si>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</si>
  <si>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</si>
  <si>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</si>
  <si>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</si>
  <si>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</si>
  <si>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</si>
  <si>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</si>
  <si>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</si>
  <si>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</si>
  <si>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</si>
  <si>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</si>
  <si>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</si>
  <si>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</si>
  <si>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</si>
  <si>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</si>
  <si>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</si>
  <si>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</si>
  <si>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</si>
  <si>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</si>
  <si>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</si>
  <si>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</si>
  <si>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</si>
  <si>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</si>
  <si>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</si>
  <si>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</si>
  <si>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</si>
  <si>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</si>
  <si>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</si>
  <si>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</si>
  <si>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</si>
  <si>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</si>
  <si>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</si>
  <si>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</si>
  <si>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</si>
  <si>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</si>
  <si>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</si>
  <si>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</si>
  <si>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</si>
  <si>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</si>
  <si>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</si>
  <si>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</si>
  <si>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</si>
  <si>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</si>
  <si>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</si>
  <si>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</si>
  <si>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</si>
  <si>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</si>
  <si>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</si>
  <si>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</si>
  <si>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</si>
  <si>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</si>
  <si>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</si>
  <si>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</si>
  <si>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</si>
  <si>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</si>
  <si>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</si>
  <si>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</si>
  <si>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</si>
  <si>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</si>
  <si>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</si>
  <si>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</si>
  <si>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</si>
  <si>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</si>
  <si>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</si>
  <si>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</si>
  <si>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</si>
  <si>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</si>
  <si>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</si>
  <si>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</si>
  <si>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</si>
  <si>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</si>
  <si>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</si>
  <si>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</si>
  <si>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</si>
  <si>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</si>
  <si>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</si>
  <si>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</si>
  <si>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</si>
  <si>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</si>
  <si>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</si>
  <si>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</si>
  <si>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</si>
  <si>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</si>
  <si>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</si>
  <si>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</si>
  <si>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</si>
  <si>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</si>
  <si>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</si>
  <si>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</si>
  <si>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</si>
  <si>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</si>
  <si>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</si>
  <si>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</si>
  <si>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</si>
  <si>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</si>
  <si>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</si>
  <si>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</si>
  <si>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</si>
  <si>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</si>
  <si>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</si>
  <si>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</si>
  <si>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</si>
  <si>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</si>
  <si>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</si>
  <si>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</si>
  <si>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</si>
  <si>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</si>
  <si>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</si>
  <si>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</si>
  <si>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</si>
  <si>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</si>
  <si>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</si>
  <si>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</si>
  <si>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</si>
  <si>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</si>
  <si>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</si>
  <si>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</si>
  <si>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</si>
  <si>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</si>
  <si>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</si>
  <si>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</si>
  <si>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</si>
  <si>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</si>
  <si>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</si>
  <si>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</si>
  <si>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</si>
  <si>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</si>
  <si>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</si>
  <si>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</si>
  <si>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</si>
  <si>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</si>
  <si>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</si>
  <si>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</si>
  <si>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</si>
  <si>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</si>
  <si>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</si>
  <si>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</si>
  <si>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</si>
  <si>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</si>
  <si>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</si>
  <si>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</si>
  <si>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</si>
  <si>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</si>
  <si>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</si>
  <si>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</si>
  <si>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</si>
  <si>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</si>
  <si>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</si>
  <si>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</si>
  <si>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</si>
  <si>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</si>
  <si>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</si>
  <si>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</si>
  <si>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24208</t>
  </si>
  <si>
    <t>名張市</t>
  </si>
  <si>
    <t>24208_令和3年度</t>
  </si>
  <si>
    <t>24208_令和4年度</t>
  </si>
  <si>
    <t>24204</t>
  </si>
  <si>
    <t>松阪市</t>
  </si>
  <si>
    <t>24204_令和3年度</t>
  </si>
  <si>
    <t>24204_令和4年度</t>
  </si>
  <si>
    <t>24203</t>
  </si>
  <si>
    <t>伊勢市</t>
  </si>
  <si>
    <t>24203_令和3年度</t>
  </si>
  <si>
    <t>24203_令和4年度</t>
  </si>
  <si>
    <t>24211</t>
  </si>
  <si>
    <t>鳥羽市</t>
  </si>
  <si>
    <t>24211_令和3年度</t>
  </si>
  <si>
    <t>24211_令和4年度</t>
  </si>
  <si>
    <t>24324</t>
  </si>
  <si>
    <t>東員町</t>
  </si>
  <si>
    <t>24324_令和3年度</t>
  </si>
  <si>
    <t>24324_令和4年度</t>
  </si>
  <si>
    <t>24561</t>
  </si>
  <si>
    <t>御浜町</t>
  </si>
  <si>
    <t>24561_令和3年度</t>
  </si>
  <si>
    <t>24561_令和4年度</t>
  </si>
  <si>
    <t>24470</t>
  </si>
  <si>
    <t>度会町</t>
  </si>
  <si>
    <t>24470_令和3年度</t>
  </si>
  <si>
    <t>24470_令和4年度</t>
  </si>
  <si>
    <t>24471</t>
  </si>
  <si>
    <t>大紀町</t>
  </si>
  <si>
    <t>24471_令和3年度</t>
  </si>
  <si>
    <t>24471_令和4年度</t>
  </si>
  <si>
    <t>24212</t>
  </si>
  <si>
    <t>熊野市</t>
  </si>
  <si>
    <t>24212_令和3年度</t>
  </si>
  <si>
    <t>24212_令和4年度</t>
  </si>
  <si>
    <t>24344</t>
  </si>
  <si>
    <t>川越町</t>
  </si>
  <si>
    <t>24344_令和3年度</t>
  </si>
  <si>
    <t>24344_令和4年度</t>
  </si>
  <si>
    <t>24461</t>
  </si>
  <si>
    <t>玉城町</t>
  </si>
  <si>
    <t>24461_令和3年度</t>
  </si>
  <si>
    <t>24461_令和4年度</t>
  </si>
  <si>
    <t>24215</t>
  </si>
  <si>
    <t>志摩市</t>
  </si>
  <si>
    <t>24215_令和3年度</t>
  </si>
  <si>
    <t>24215_令和4年度</t>
  </si>
  <si>
    <t>24214</t>
  </si>
  <si>
    <t>いなべ市</t>
  </si>
  <si>
    <t>24214_令和3年度</t>
  </si>
  <si>
    <t>24214_令和4年度</t>
  </si>
  <si>
    <t>朝日町</t>
  </si>
  <si>
    <t>24441</t>
  </si>
  <si>
    <t>多気町</t>
  </si>
  <si>
    <t>24441_令和3年度</t>
  </si>
  <si>
    <t>24441_令和4年度</t>
  </si>
  <si>
    <t>24562</t>
  </si>
  <si>
    <t>紀宝町</t>
  </si>
  <si>
    <t>24562_令和3年度</t>
  </si>
  <si>
    <t>24562_令和4年度</t>
  </si>
  <si>
    <t>24472</t>
  </si>
  <si>
    <t>南伊勢町</t>
  </si>
  <si>
    <t>24472_令和3年度</t>
  </si>
  <si>
    <t>24472_令和4年度</t>
  </si>
  <si>
    <t>24343</t>
  </si>
  <si>
    <t>24343_令和3年度</t>
  </si>
  <si>
    <t>24343_令和4年度</t>
  </si>
  <si>
    <t>明和町</t>
  </si>
  <si>
    <t>24443</t>
  </si>
  <si>
    <t>大台町</t>
  </si>
  <si>
    <t>24443_令和3年度</t>
  </si>
  <si>
    <t>24443_令和4年度</t>
  </si>
  <si>
    <t>24303</t>
  </si>
  <si>
    <t>木曽岬町</t>
  </si>
  <si>
    <t>24303_令和3年度</t>
  </si>
  <si>
    <t>24303_令和4年度</t>
  </si>
  <si>
    <t>24543</t>
  </si>
  <si>
    <t>紀北町</t>
  </si>
  <si>
    <t>24543_令和3年度</t>
  </si>
  <si>
    <t>24543_令和4年度</t>
  </si>
  <si>
    <t>24442</t>
  </si>
  <si>
    <t>24442_令和3年度</t>
  </si>
  <si>
    <t>24442_令和4年度</t>
  </si>
  <si>
    <t>24207</t>
  </si>
  <si>
    <t>鈴鹿市</t>
  </si>
  <si>
    <t>24207_令和3年度</t>
  </si>
  <si>
    <t>24207_令和4年度</t>
  </si>
  <si>
    <t>24209</t>
  </si>
  <si>
    <t>尾鷲市</t>
  </si>
  <si>
    <t>24209_令和3年度</t>
  </si>
  <si>
    <t>24209_令和4年度</t>
  </si>
  <si>
    <t>24210</t>
  </si>
  <si>
    <t>亀山市</t>
  </si>
  <si>
    <t>24210_令和3年度</t>
  </si>
  <si>
    <t>24210_令和4年度</t>
  </si>
  <si>
    <t>24216</t>
  </si>
  <si>
    <t>伊賀市</t>
  </si>
  <si>
    <t>24216_令和3年度</t>
  </si>
  <si>
    <t>24216_令和4年度</t>
  </si>
  <si>
    <t>24341</t>
  </si>
  <si>
    <t>菰野町</t>
  </si>
  <si>
    <t>24341_令和3年度</t>
  </si>
  <si>
    <t>24341_令和4年度</t>
  </si>
  <si>
    <t>24205</t>
  </si>
  <si>
    <t>桑名市</t>
  </si>
  <si>
    <t>24205_令和3年度</t>
  </si>
  <si>
    <t>24205_令和4年度</t>
  </si>
  <si>
    <t>24_平成2年度</t>
  </si>
  <si>
    <t>24</t>
  </si>
  <si>
    <t>三重県</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</si>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</sst>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19.445096579999998</c:v>
                </c:pt>
                <c:pt idx="1">
                  <c:v>17.401067785919995</c:v>
                </c:pt>
                <c:pt idx="2">
                  <c:v>16.902275388340001</c:v>
                </c:pt>
                <c:pt idx="3">
                  <c:v>17.252531266599998</c:v>
                </c:pt>
                <c:pt idx="4">
                  <c:v>20.4984999562</c:v>
                </c:pt>
                <c:pt idx="5">
                  <c:v>23.355684123100001</c:v>
                </c:pt>
                <c:pt idx="6">
                  <c:v>28.080983300800007</c:v>
                </c:pt>
                <c:pt idx="7">
                  <c:v>30.522644869840004</c:v>
                </c:pt>
                <c:pt idx="8">
                  <c:v>41.269234014399999</c:v>
                </c:pt>
                <c:pt idx="9">
                  <c:v>39.684651654480007</c:v>
                </c:pt>
                <c:pt idx="10">
                  <c:v>38.739719424699999</c:v>
                </c:pt>
                <c:pt idx="11">
                  <c:v>39.660141684800003</c:v>
                </c:pt>
                <c:pt idx="12">
                  <c:v>43.865547187500013</c:v>
                </c:pt>
                <c:pt idx="13">
                  <c:v>44.589040506560004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648.14883010579842</c:v>
                </c:pt>
                <c:pt idx="1">
                  <c:v>642.86733247250845</c:v>
                </c:pt>
                <c:pt idx="2">
                  <c:v>652.3460085035797</c:v>
                </c:pt>
                <c:pt idx="3">
                  <c:v>647.99668125486392</c:v>
                </c:pt>
                <c:pt idx="4">
                  <c:v>657.3132203305629</c:v>
                </c:pt>
                <c:pt idx="5">
                  <c:v>648.20491822166207</c:v>
                </c:pt>
                <c:pt idx="6">
                  <c:v>633.3489050908463</c:v>
                </c:pt>
                <c:pt idx="7">
                  <c:v>633.14604757373468</c:v>
                </c:pt>
                <c:pt idx="8">
                  <c:v>630.9577132432413</c:v>
                </c:pt>
                <c:pt idx="9">
                  <c:v>625.60653000082118</c:v>
                </c:pt>
                <c:pt idx="10">
                  <c:v>623.1497857919677</c:v>
                </c:pt>
                <c:pt idx="11">
                  <c:v>615.00090660016667</c:v>
                </c:pt>
                <c:pt idx="12">
                  <c:v>558.75739433118929</c:v>
                </c:pt>
                <c:pt idx="13">
                  <c:v>561.42032472518179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433.02870042275777</c:v>
                </c:pt>
                <c:pt idx="1">
                  <c:v>451.93260560327656</c:v>
                </c:pt>
                <c:pt idx="2">
                  <c:v>519.36468354024134</c:v>
                </c:pt>
                <c:pt idx="3">
                  <c:v>540.2680876641258</c:v>
                </c:pt>
                <c:pt idx="4">
                  <c:v>526.40692862598871</c:v>
                </c:pt>
                <c:pt idx="5">
                  <c:v>542.86315360455001</c:v>
                </c:pt>
                <c:pt idx="6">
                  <c:v>490.261968650683</c:v>
                </c:pt>
                <c:pt idx="7">
                  <c:v>464.01225284184915</c:v>
                </c:pt>
                <c:pt idx="8">
                  <c:v>475.46564466690597</c:v>
                </c:pt>
                <c:pt idx="9">
                  <c:v>466.79994040222232</c:v>
                </c:pt>
                <c:pt idx="10">
                  <c:v>427.40442332666106</c:v>
                </c:pt>
                <c:pt idx="11">
                  <c:v>401.13307274716294</c:v>
                </c:pt>
                <c:pt idx="12">
                  <c:v>403.55451532462456</c:v>
                </c:pt>
                <c:pt idx="13">
                  <c:v>394.74575588882169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536.32200628950022</c:v>
                </c:pt>
                <c:pt idx="1">
                  <c:v>583.13222020658509</c:v>
                </c:pt>
                <c:pt idx="2">
                  <c:v>601.934418010635</c:v>
                </c:pt>
                <c:pt idx="3">
                  <c:v>701.04013266636946</c:v>
                </c:pt>
                <c:pt idx="4">
                  <c:v>662.00487518992247</c:v>
                </c:pt>
                <c:pt idx="5">
                  <c:v>666.58035731615394</c:v>
                </c:pt>
                <c:pt idx="6">
                  <c:v>663.9529941964563</c:v>
                </c:pt>
                <c:pt idx="7">
                  <c:v>542.70224385024142</c:v>
                </c:pt>
                <c:pt idx="8">
                  <c:v>525.8151228020721</c:v>
                </c:pt>
                <c:pt idx="9">
                  <c:v>496.77783713367199</c:v>
                </c:pt>
                <c:pt idx="10">
                  <c:v>514.13232175679491</c:v>
                </c:pt>
                <c:pt idx="11">
                  <c:v>458.40886371675123</c:v>
                </c:pt>
                <c:pt idx="12">
                  <c:v>421.97661773103135</c:v>
                </c:pt>
                <c:pt idx="13">
                  <c:v>481.80409829856671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2885.1013840941355</c:v>
                </c:pt>
                <c:pt idx="1">
                  <c:v>2798.8703502437629</c:v>
                </c:pt>
                <c:pt idx="2">
                  <c:v>3080.8857187719741</c:v>
                </c:pt>
                <c:pt idx="3">
                  <c:v>3523.0063181714636</c:v>
                </c:pt>
                <c:pt idx="4">
                  <c:v>3438.9307754384467</c:v>
                </c:pt>
                <c:pt idx="5">
                  <c:v>3926.2112961698995</c:v>
                </c:pt>
                <c:pt idx="6">
                  <c:v>3858.3878172167979</c:v>
                </c:pt>
                <c:pt idx="7">
                  <c:v>3918.0763970979588</c:v>
                </c:pt>
                <c:pt idx="8">
                  <c:v>3272.5848084543127</c:v>
                </c:pt>
                <c:pt idx="9">
                  <c:v>3633.9873294433442</c:v>
                </c:pt>
                <c:pt idx="10">
                  <c:v>3717.4085916105787</c:v>
                </c:pt>
                <c:pt idx="11">
                  <c:v>3193.8754418673311</c:v>
                </c:pt>
                <c:pt idx="12">
                  <c:v>3267.6381589765938</c:v>
                </c:pt>
                <c:pt idx="13">
                  <c:v>3666.2943831826992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2802.666923570207</c:v>
                </c:pt>
                <c:pt idx="2">
                  <c:v>42.405179571356001</c:v>
                </c:pt>
                <c:pt idx="3">
                  <c:v>20.866970658533962</c:v>
                </c:pt>
                <c:pt idx="4">
                  <c:v>531.70926310746722</c:v>
                </c:pt>
                <c:pt idx="5">
                  <c:v>481.5536953927288</c:v>
                </c:pt>
                <c:pt idx="7">
                  <c:v>621.06564201054016</c:v>
                </c:pt>
                <c:pt idx="8">
                  <c:v>17.79863327256928</c:v>
                </c:pt>
                <c:pt idx="9">
                  <c:v>35.5095208146574</c:v>
                </c:pt>
                <c:pt idx="10">
                  <c:v>16.916542825680001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2865.9390738000966</c:v>
                </c:pt>
                <c:pt idx="4" formatCode="#,##0">
                  <c:v>531.70926310746722</c:v>
                </c:pt>
                <c:pt idx="5" formatCode="#,##0">
                  <c:v>481.5536953927288</c:v>
                </c:pt>
                <c:pt idx="6" formatCode="#,##0">
                  <c:v>674.3737960977669</c:v>
                </c:pt>
                <c:pt idx="10" formatCode="#,##0">
                  <c:v>16.916542825680001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3870.3771032656318</c:v>
                </c:pt>
                <c:pt idx="2">
                  <c:v>34.23534778299863</c:v>
                </c:pt>
                <c:pt idx="3">
                  <c:v>21.598845121268671</c:v>
                </c:pt>
                <c:pt idx="4">
                  <c:v>666.58035731615394</c:v>
                </c:pt>
                <c:pt idx="5">
                  <c:v>542.86315360455001</c:v>
                </c:pt>
                <c:pt idx="7">
                  <c:v>584.14955271852466</c:v>
                </c:pt>
                <c:pt idx="8">
                  <c:v>24.228198804223521</c:v>
                </c:pt>
                <c:pt idx="9">
                  <c:v>39.827166698913892</c:v>
                </c:pt>
                <c:pt idx="10">
                  <c:v>23.355684123100001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3926.2112961698995</c:v>
                </c:pt>
                <c:pt idx="4" formatCode="#,##0">
                  <c:v>666.58035731615394</c:v>
                </c:pt>
                <c:pt idx="5" formatCode="#,##0">
                  <c:v>542.86315360455001</c:v>
                </c:pt>
                <c:pt idx="6" formatCode="#,##0">
                  <c:v>648.20491822166207</c:v>
                </c:pt>
                <c:pt idx="10" formatCode="#,##0">
                  <c:v>23.355684123100001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3617.6267430329076</c:v>
                </c:pt>
                <c:pt idx="2">
                  <c:v>29.628499560481657</c:v>
                </c:pt>
                <c:pt idx="3">
                  <c:v>19.039140589310161</c:v>
                </c:pt>
                <c:pt idx="4">
                  <c:v>481.80409829856671</c:v>
                </c:pt>
                <c:pt idx="5">
                  <c:v>394.74575588882169</c:v>
                </c:pt>
                <c:pt idx="7">
                  <c:v>498.9128294779552</c:v>
                </c:pt>
                <c:pt idx="8">
                  <c:v>18.487498458596228</c:v>
                </c:pt>
                <c:pt idx="9">
                  <c:v>44.019996788630344</c:v>
                </c:pt>
                <c:pt idx="10">
                  <c:v>44.589040506560004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3666.2943831826992</c:v>
                </c:pt>
                <c:pt idx="4">
                  <c:v>481.80409829856671</c:v>
                </c:pt>
                <c:pt idx="5">
                  <c:v>394.74575588882169</c:v>
                </c:pt>
                <c:pt idx="6">
                  <c:v>561.42032472518179</c:v>
                </c:pt>
                <c:pt idx="10">
                  <c:v>44.589040506560004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四日市市</c:v>
                </c:pt>
              </c:strCache>
            </c:strRef>
          </c:cat>
          <c:val>
            <c:numRef>
              <c:f>①CO2排出量の現状把握!$AX$43:$AX$45</c:f>
              <c:numCache>
                <c:formatCode>0%</c:formatCode>
                <c:ptCount val="3"/>
                <c:pt idx="0">
                  <c:v>0.44203583680298503</c:v>
                </c:pt>
                <c:pt idx="1">
                  <c:v>0.61617829548620573</c:v>
                </c:pt>
                <c:pt idx="2">
                  <c:v>0.71206032762905513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四日市市</c:v>
                </c:pt>
              </c:strCache>
            </c:strRef>
          </c:cat>
          <c:val>
            <c:numRef>
              <c:f>①CO2排出量の現状把握!$AY$43:$AY$45</c:f>
              <c:numCache>
                <c:formatCode>0%</c:formatCode>
                <c:ptCount val="3"/>
                <c:pt idx="0">
                  <c:v>0.19220740382343474</c:v>
                </c:pt>
                <c:pt idx="1">
                  <c:v>0.11496921451106912</c:v>
                </c:pt>
                <c:pt idx="2">
                  <c:v>9.3575023779099195E-2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四日市市</c:v>
                </c:pt>
              </c:strCache>
            </c:strRef>
          </c:cat>
          <c:val>
            <c:numRef>
              <c:f>①CO2排出量の現状把握!$AZ$43:$AZ$45</c:f>
              <c:numCache>
                <c:formatCode>0%</c:formatCode>
                <c:ptCount val="3"/>
                <c:pt idx="0">
                  <c:v>0.1618007278049024</c:v>
                </c:pt>
                <c:pt idx="1">
                  <c:v>0.10570173515425793</c:v>
                </c:pt>
                <c:pt idx="2">
                  <c:v>7.6666727461302833E-2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四日市市</c:v>
                </c:pt>
              </c:strCache>
            </c:strRef>
          </c:cat>
          <c:val>
            <c:numRef>
              <c:f>①CO2排出量の現状把握!$BA$43:$BA$45</c:f>
              <c:numCache>
                <c:formatCode>0%</c:formatCode>
                <c:ptCount val="3"/>
                <c:pt idx="0">
                  <c:v>0.18830241870300451</c:v>
                </c:pt>
                <c:pt idx="1">
                  <c:v>0.15433506210797521</c:v>
                </c:pt>
                <c:pt idx="2">
                  <c:v>0.10903792728569399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三重県</c:v>
                </c:pt>
                <c:pt idx="2">
                  <c:v>四日市市</c:v>
                </c:pt>
              </c:strCache>
            </c:strRef>
          </c:cat>
          <c:val>
            <c:numRef>
              <c:f>①CO2排出量の現状把握!$BB$43:$BB$45</c:f>
              <c:numCache>
                <c:formatCode>0%</c:formatCode>
                <c:ptCount val="3"/>
                <c:pt idx="0">
                  <c:v>1.5653612865673284E-2</c:v>
                </c:pt>
                <c:pt idx="1">
                  <c:v>8.8156927404919021E-3</c:v>
                </c:pt>
                <c:pt idx="2">
                  <c:v>8.659993844848916E-3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106025</c:v>
                </c:pt>
                <c:pt idx="1">
                  <c:v>120780</c:v>
                </c:pt>
                <c:pt idx="2">
                  <c:v>120780</c:v>
                </c:pt>
                <c:pt idx="3">
                  <c:v>120780</c:v>
                </c:pt>
                <c:pt idx="4">
                  <c:v>120780</c:v>
                </c:pt>
                <c:pt idx="5">
                  <c:v>120780</c:v>
                </c:pt>
                <c:pt idx="6">
                  <c:v>117860</c:v>
                </c:pt>
                <c:pt idx="7">
                  <c:v>117860</c:v>
                </c:pt>
                <c:pt idx="8">
                  <c:v>117860</c:v>
                </c:pt>
                <c:pt idx="9">
                  <c:v>117860</c:v>
                </c:pt>
                <c:pt idx="10">
                  <c:v>117860</c:v>
                </c:pt>
                <c:pt idx="11">
                  <c:v>117860</c:v>
                </c:pt>
                <c:pt idx="12">
                  <c:v>120359</c:v>
                </c:pt>
                <c:pt idx="13">
                  <c:v>120359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19.445096579999998</c:v>
                </c:pt>
                <c:pt idx="1">
                  <c:v>17.401067785919995</c:v>
                </c:pt>
                <c:pt idx="2">
                  <c:v>16.902275388340001</c:v>
                </c:pt>
                <c:pt idx="3">
                  <c:v>17.252531266599998</c:v>
                </c:pt>
                <c:pt idx="4">
                  <c:v>20.4984999562</c:v>
                </c:pt>
                <c:pt idx="5">
                  <c:v>23.355684123100001</c:v>
                </c:pt>
                <c:pt idx="6">
                  <c:v>28.080983300800007</c:v>
                </c:pt>
                <c:pt idx="7">
                  <c:v>30.522644869840004</c:v>
                </c:pt>
                <c:pt idx="8">
                  <c:v>41.269234014399999</c:v>
                </c:pt>
                <c:pt idx="9">
                  <c:v>39.684651654480007</c:v>
                </c:pt>
                <c:pt idx="10">
                  <c:v>38.739719424699999</c:v>
                </c:pt>
                <c:pt idx="11">
                  <c:v>39.660141684800003</c:v>
                </c:pt>
                <c:pt idx="12">
                  <c:v>43.865547187500013</c:v>
                </c:pt>
                <c:pt idx="13">
                  <c:v>44.589040506560004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6508070.5</c:v>
                </c:pt>
                <c:pt idx="1">
                  <c:v>5756430.5</c:v>
                </c:pt>
                <c:pt idx="2">
                  <c:v>5915073.5</c:v>
                </c:pt>
                <c:pt idx="3">
                  <c:v>6191360.5</c:v>
                </c:pt>
                <c:pt idx="4">
                  <c:v>6821864.5</c:v>
                </c:pt>
                <c:pt idx="5">
                  <c:v>6602221.5</c:v>
                </c:pt>
                <c:pt idx="6">
                  <c:v>6720612.5</c:v>
                </c:pt>
                <c:pt idx="7">
                  <c:v>7020433</c:v>
                </c:pt>
                <c:pt idx="8">
                  <c:v>7083275.9959655534</c:v>
                </c:pt>
                <c:pt idx="9">
                  <c:v>6871653.9999999981</c:v>
                </c:pt>
                <c:pt idx="10">
                  <c:v>7078344</c:v>
                </c:pt>
                <c:pt idx="11">
                  <c:v>7459605.5</c:v>
                </c:pt>
                <c:pt idx="12">
                  <c:v>7067586.9999999991</c:v>
                </c:pt>
                <c:pt idx="13">
                  <c:v>7563063.4999999981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305038</c:v>
                </c:pt>
                <c:pt idx="1">
                  <c:v>305277</c:v>
                </c:pt>
                <c:pt idx="2">
                  <c:v>305944</c:v>
                </c:pt>
                <c:pt idx="3">
                  <c:v>305840</c:v>
                </c:pt>
                <c:pt idx="4">
                  <c:v>313195</c:v>
                </c:pt>
                <c:pt idx="5">
                  <c:v>313203</c:v>
                </c:pt>
                <c:pt idx="6">
                  <c:v>312753</c:v>
                </c:pt>
                <c:pt idx="7">
                  <c:v>312457</c:v>
                </c:pt>
                <c:pt idx="8">
                  <c:v>312211</c:v>
                </c:pt>
                <c:pt idx="9">
                  <c:v>312134</c:v>
                </c:pt>
                <c:pt idx="10">
                  <c:v>312168</c:v>
                </c:pt>
                <c:pt idx="11">
                  <c:v>311551</c:v>
                </c:pt>
                <c:pt idx="12">
                  <c:v>311347</c:v>
                </c:pt>
                <c:pt idx="13">
                  <c:v>309825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180945</c:v>
                </c:pt>
                <c:pt idx="1">
                  <c:v>182758</c:v>
                </c:pt>
                <c:pt idx="2">
                  <c:v>184744</c:v>
                </c:pt>
                <c:pt idx="3">
                  <c:v>187706</c:v>
                </c:pt>
                <c:pt idx="4">
                  <c:v>189787</c:v>
                </c:pt>
                <c:pt idx="5">
                  <c:v>192515</c:v>
                </c:pt>
                <c:pt idx="6">
                  <c:v>193841</c:v>
                </c:pt>
                <c:pt idx="7">
                  <c:v>195141</c:v>
                </c:pt>
                <c:pt idx="8">
                  <c:v>197734</c:v>
                </c:pt>
                <c:pt idx="9">
                  <c:v>199004</c:v>
                </c:pt>
                <c:pt idx="10">
                  <c:v>201065</c:v>
                </c:pt>
                <c:pt idx="11">
                  <c:v>201413</c:v>
                </c:pt>
                <c:pt idx="12">
                  <c:v>201362</c:v>
                </c:pt>
                <c:pt idx="13">
                  <c:v>201417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47391</c:v>
                </c:pt>
                <c:pt idx="1">
                  <c:v>46757</c:v>
                </c:pt>
                <c:pt idx="2">
                  <c:v>46333</c:v>
                </c:pt>
                <c:pt idx="3">
                  <c:v>46335</c:v>
                </c:pt>
                <c:pt idx="4">
                  <c:v>46296</c:v>
                </c:pt>
                <c:pt idx="5">
                  <c:v>46403</c:v>
                </c:pt>
                <c:pt idx="6">
                  <c:v>46376</c:v>
                </c:pt>
                <c:pt idx="7">
                  <c:v>46482</c:v>
                </c:pt>
                <c:pt idx="8">
                  <c:v>47590</c:v>
                </c:pt>
                <c:pt idx="9">
                  <c:v>48052</c:v>
                </c:pt>
                <c:pt idx="10">
                  <c:v>48661</c:v>
                </c:pt>
                <c:pt idx="11">
                  <c:v>48124</c:v>
                </c:pt>
                <c:pt idx="12">
                  <c:v>49347</c:v>
                </c:pt>
                <c:pt idx="13">
                  <c:v>49539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121486</c:v>
                </c:pt>
                <c:pt idx="1">
                  <c:v>122753</c:v>
                </c:pt>
                <c:pt idx="2">
                  <c:v>124183</c:v>
                </c:pt>
                <c:pt idx="3">
                  <c:v>125284</c:v>
                </c:pt>
                <c:pt idx="4">
                  <c:v>130012</c:v>
                </c:pt>
                <c:pt idx="5">
                  <c:v>130943</c:v>
                </c:pt>
                <c:pt idx="6">
                  <c:v>132179</c:v>
                </c:pt>
                <c:pt idx="7">
                  <c:v>133522</c:v>
                </c:pt>
                <c:pt idx="8">
                  <c:v>134712</c:v>
                </c:pt>
                <c:pt idx="9">
                  <c:v>136437</c:v>
                </c:pt>
                <c:pt idx="10">
                  <c:v>138512</c:v>
                </c:pt>
                <c:pt idx="11">
                  <c:v>140035</c:v>
                </c:pt>
                <c:pt idx="12">
                  <c:v>141804</c:v>
                </c:pt>
                <c:pt idx="13">
                  <c:v>142498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251</c:v>
                </c:pt>
                <c:pt idx="1">
                  <c:v>457</c:v>
                </c:pt>
                <c:pt idx="2">
                  <c:v>457</c:v>
                </c:pt>
                <c:pt idx="3">
                  <c:v>457</c:v>
                </c:pt>
                <c:pt idx="4">
                  <c:v>457</c:v>
                </c:pt>
                <c:pt idx="5">
                  <c:v>457</c:v>
                </c:pt>
                <c:pt idx="6">
                  <c:v>352</c:v>
                </c:pt>
                <c:pt idx="7">
                  <c:v>352</c:v>
                </c:pt>
                <c:pt idx="8">
                  <c:v>352</c:v>
                </c:pt>
                <c:pt idx="9">
                  <c:v>352</c:v>
                </c:pt>
                <c:pt idx="10">
                  <c:v>352</c:v>
                </c:pt>
                <c:pt idx="11">
                  <c:v>352</c:v>
                </c:pt>
                <c:pt idx="12">
                  <c:v>472</c:v>
                </c:pt>
                <c:pt idx="13">
                  <c:v>472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13339</c:v>
                </c:pt>
                <c:pt idx="1">
                  <c:v>13944</c:v>
                </c:pt>
                <c:pt idx="2">
                  <c:v>13944</c:v>
                </c:pt>
                <c:pt idx="3">
                  <c:v>13944</c:v>
                </c:pt>
                <c:pt idx="4">
                  <c:v>13944</c:v>
                </c:pt>
                <c:pt idx="5">
                  <c:v>13944</c:v>
                </c:pt>
                <c:pt idx="6">
                  <c:v>11485</c:v>
                </c:pt>
                <c:pt idx="7">
                  <c:v>11485</c:v>
                </c:pt>
                <c:pt idx="8">
                  <c:v>11485</c:v>
                </c:pt>
                <c:pt idx="9">
                  <c:v>11485</c:v>
                </c:pt>
                <c:pt idx="10">
                  <c:v>11485</c:v>
                </c:pt>
                <c:pt idx="11">
                  <c:v>11485</c:v>
                </c:pt>
                <c:pt idx="12">
                  <c:v>11461</c:v>
                </c:pt>
                <c:pt idx="13">
                  <c:v>11461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27043.981599999999</c:v>
                </c:pt>
                <c:pt idx="1">
                  <c:v>22306.712</c:v>
                </c:pt>
                <c:pt idx="2">
                  <c:v>24681.364699999998</c:v>
                </c:pt>
                <c:pt idx="3">
                  <c:v>26146.051800000001</c:v>
                </c:pt>
                <c:pt idx="4">
                  <c:v>26849.478599999999</c:v>
                </c:pt>
                <c:pt idx="5">
                  <c:v>30880.150799999999</c:v>
                </c:pt>
                <c:pt idx="6">
                  <c:v>31799.222300000001</c:v>
                </c:pt>
                <c:pt idx="7">
                  <c:v>33559.388700000003</c:v>
                </c:pt>
                <c:pt idx="8">
                  <c:v>25735.176299999999</c:v>
                </c:pt>
                <c:pt idx="9">
                  <c:v>30583.717000000001</c:v>
                </c:pt>
                <c:pt idx="10">
                  <c:v>32652.950700000001</c:v>
                </c:pt>
                <c:pt idx="11">
                  <c:v>27569.840499999998</c:v>
                </c:pt>
                <c:pt idx="12">
                  <c:v>28703.087100000001</c:v>
                </c:pt>
                <c:pt idx="13">
                  <c:v>31809.725399999999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60</c:v>
                </c:pt>
                <c:pt idx="6">
                  <c:v>67</c:v>
                </c:pt>
                <c:pt idx="7">
                  <c:v>82</c:v>
                </c:pt>
                <c:pt idx="8">
                  <c:v>130</c:v>
                </c:pt>
                <c:pt idx="9">
                  <c:v>140</c:v>
                </c:pt>
                <c:pt idx="10">
                  <c:v>170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16</c:v>
                </c:pt>
                <c:pt idx="1">
                  <c:v>7.6</c:v>
                </c:pt>
                <c:pt idx="2">
                  <c:v>7.6</c:v>
                </c:pt>
                <c:pt idx="3">
                  <c:v>0</c:v>
                </c:pt>
                <c:pt idx="4">
                  <c:v>3.1070000000000002</c:v>
                </c:pt>
                <c:pt idx="5">
                  <c:v>7.0000000000000001E-3</c:v>
                </c:pt>
                <c:pt idx="6">
                  <c:v>4.2389999999999999</c:v>
                </c:pt>
                <c:pt idx="7">
                  <c:v>4.4009999999999998</c:v>
                </c:pt>
                <c:pt idx="8">
                  <c:v>3.4009999999999998</c:v>
                </c:pt>
                <c:pt idx="9">
                  <c:v>8</c:v>
                </c:pt>
                <c:pt idx="10">
                  <c:v>9</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58</c:v>
                </c:pt>
                <c:pt idx="1">
                  <c:v>34</c:v>
                </c:pt>
                <c:pt idx="2">
                  <c:v>37</c:v>
                </c:pt>
                <c:pt idx="3">
                  <c:v>40</c:v>
                </c:pt>
                <c:pt idx="4">
                  <c:v>57</c:v>
                </c:pt>
                <c:pt idx="5">
                  <c:v>80</c:v>
                </c:pt>
                <c:pt idx="6">
                  <c:v>92</c:v>
                </c:pt>
                <c:pt idx="7">
                  <c:v>108</c:v>
                </c:pt>
                <c:pt idx="8">
                  <c:v>150</c:v>
                </c:pt>
                <c:pt idx="9">
                  <c:v>160</c:v>
                </c:pt>
                <c:pt idx="10">
                  <c:v>190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12</c:v>
                </c:pt>
                <c:pt idx="1">
                  <c:v>14</c:v>
                </c:pt>
                <c:pt idx="2">
                  <c:v>14</c:v>
                </c:pt>
                <c:pt idx="3">
                  <c:v>15</c:v>
                </c:pt>
                <c:pt idx="4">
                  <c:v>5.9909999999999997</c:v>
                </c:pt>
                <c:pt idx="5">
                  <c:v>34.387999999999998</c:v>
                </c:pt>
                <c:pt idx="6">
                  <c:v>32.762</c:v>
                </c:pt>
                <c:pt idx="7">
                  <c:v>26</c:v>
                </c:pt>
                <c:pt idx="8">
                  <c:v>36</c:v>
                </c:pt>
                <c:pt idx="9">
                  <c:v>28.364999999999998</c:v>
                </c:pt>
                <c:pt idx="10">
                  <c:v>29</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22.324000000000002</c:v>
                </c:pt>
                <c:pt idx="1">
                  <c:v>20.329000000000001</c:v>
                </c:pt>
                <c:pt idx="2">
                  <c:v>18.760999999999999</c:v>
                </c:pt>
                <c:pt idx="3">
                  <c:v>18.821000000000002</c:v>
                </c:pt>
                <c:pt idx="4">
                  <c:v>22.821999999999999</c:v>
                </c:pt>
                <c:pt idx="5">
                  <c:v>29.151</c:v>
                </c:pt>
                <c:pt idx="6">
                  <c:v>25.245000000000001</c:v>
                </c:pt>
                <c:pt idx="7">
                  <c:v>23.053999999999998</c:v>
                </c:pt>
                <c:pt idx="8">
                  <c:v>18.88</c:v>
                </c:pt>
                <c:pt idx="9">
                  <c:v>17.869</c:v>
                </c:pt>
                <c:pt idx="10">
                  <c:v>63.563000000000002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0.79100000000000004</c:v>
                </c:pt>
                <c:pt idx="1">
                  <c:v>0</c:v>
                </c:pt>
                <c:pt idx="2">
                  <c:v>0</c:v>
                </c:pt>
                <c:pt idx="3">
                  <c:v>0</c:v>
                </c:pt>
                <c:pt idx="4">
                  <c:v>0.12</c:v>
                </c:pt>
                <c:pt idx="5">
                  <c:v>0.66</c:v>
                </c:pt>
                <c:pt idx="6">
                  <c:v>0</c:v>
                </c:pt>
                <c:pt idx="7">
                  <c:v>0</c:v>
                </c:pt>
                <c:pt idx="8">
                  <c:v>0.42899999999999999</c:v>
                </c:pt>
                <c:pt idx="9">
                  <c:v>0</c:v>
                </c:pt>
                <c:pt idx="10">
                  <c:v>5.49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59.709000000000003</c:v>
                </c:pt>
                <c:pt idx="1">
                  <c:v>18.566000000000003</c:v>
                </c:pt>
                <c:pt idx="2">
                  <c:v>34.518999999999998</c:v>
                </c:pt>
                <c:pt idx="3">
                  <c:v>29.434999999999999</c:v>
                </c:pt>
                <c:pt idx="4">
                  <c:v>38.734000000000002</c:v>
                </c:pt>
                <c:pt idx="5">
                  <c:v>38.927999999999997</c:v>
                </c:pt>
                <c:pt idx="6">
                  <c:v>64.412000000000006</c:v>
                </c:pt>
                <c:pt idx="7">
                  <c:v>66.543000000000006</c:v>
                </c:pt>
                <c:pt idx="8">
                  <c:v>64.176999999999992</c:v>
                </c:pt>
                <c:pt idx="9">
                  <c:v>67.346000000000004</c:v>
                </c:pt>
                <c:pt idx="10">
                  <c:v>71.432000000000002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7778.1880000000001</c:v>
                </c:pt>
                <c:pt idx="1">
                  <c:v>8295.3330000000005</c:v>
                </c:pt>
                <c:pt idx="2">
                  <c:v>8148.134</c:v>
                </c:pt>
                <c:pt idx="3">
                  <c:v>8030.9849999999997</c:v>
                </c:pt>
                <c:pt idx="4">
                  <c:v>8037.78</c:v>
                </c:pt>
                <c:pt idx="5">
                  <c:v>8212.6759999999995</c:v>
                </c:pt>
                <c:pt idx="6">
                  <c:v>7448.634</c:v>
                </c:pt>
                <c:pt idx="7">
                  <c:v>8549.652</c:v>
                </c:pt>
                <c:pt idx="8">
                  <c:v>9031.43</c:v>
                </c:pt>
                <c:pt idx="9">
                  <c:v>8765.1740000000009</c:v>
                </c:pt>
                <c:pt idx="10">
                  <c:v>8212.3089999999993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2593.962</c:v>
                </c:pt>
                <c:pt idx="1">
                  <c:v>2884.9380000000001</c:v>
                </c:pt>
                <c:pt idx="2">
                  <c:v>2785.0129999999999</c:v>
                </c:pt>
                <c:pt idx="3">
                  <c:v>2686.0059999999999</c:v>
                </c:pt>
                <c:pt idx="4">
                  <c:v>2699.605</c:v>
                </c:pt>
                <c:pt idx="5">
                  <c:v>2737.3040000000001</c:v>
                </c:pt>
                <c:pt idx="6">
                  <c:v>2603.402</c:v>
                </c:pt>
                <c:pt idx="7">
                  <c:v>2575.759</c:v>
                </c:pt>
                <c:pt idx="8">
                  <c:v>2746.0189999999998</c:v>
                </c:pt>
                <c:pt idx="9">
                  <c:v>2602.6179999999999</c:v>
                </c:pt>
                <c:pt idx="10">
                  <c:v>2497.4499999999998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170.34399999999999</c:v>
                </c:pt>
                <c:pt idx="1">
                  <c:v>132.98099999999999</c:v>
                </c:pt>
                <c:pt idx="2">
                  <c:v>163.92099999999999</c:v>
                </c:pt>
                <c:pt idx="3">
                  <c:v>164.75299999999999</c:v>
                </c:pt>
                <c:pt idx="4">
                  <c:v>179.13300000000001</c:v>
                </c:pt>
                <c:pt idx="5">
                  <c:v>196.59100000000001</c:v>
                </c:pt>
                <c:pt idx="6">
                  <c:v>243.154</c:v>
                </c:pt>
                <c:pt idx="7">
                  <c:v>155.548</c:v>
                </c:pt>
                <c:pt idx="8">
                  <c:v>153.28100000000001</c:v>
                </c:pt>
                <c:pt idx="9">
                  <c:v>111.371</c:v>
                </c:pt>
                <c:pt idx="10">
                  <c:v>136.76600000000002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5182.7060000000001</c:v>
                </c:pt>
                <c:pt idx="1">
                  <c:v>5371.9089999999997</c:v>
                </c:pt>
                <c:pt idx="2">
                  <c:v>5311.08</c:v>
                </c:pt>
                <c:pt idx="3">
                  <c:v>5283.482</c:v>
                </c:pt>
                <c:pt idx="4">
                  <c:v>5286.8159999999998</c:v>
                </c:pt>
                <c:pt idx="5">
                  <c:v>5521.915</c:v>
                </c:pt>
                <c:pt idx="6">
                  <c:v>4887.7359999999999</c:v>
                </c:pt>
                <c:pt idx="7">
                  <c:v>6128.3429999999998</c:v>
                </c:pt>
                <c:pt idx="8">
                  <c:v>6535.0169999999998</c:v>
                </c:pt>
                <c:pt idx="9">
                  <c:v>6472.7650000000003</c:v>
                </c:pt>
                <c:pt idx="10">
                  <c:v>6116.5780000000004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601.934418010635</c:v>
                </c:pt>
                <c:pt idx="1">
                  <c:v>701.04013266636946</c:v>
                </c:pt>
                <c:pt idx="2">
                  <c:v>662.00487518992247</c:v>
                </c:pt>
                <c:pt idx="3">
                  <c:v>666.58035731615394</c:v>
                </c:pt>
                <c:pt idx="4">
                  <c:v>663.9529941964563</c:v>
                </c:pt>
                <c:pt idx="5">
                  <c:v>542.70224385024142</c:v>
                </c:pt>
                <c:pt idx="6">
                  <c:v>525.8151228020721</c:v>
                </c:pt>
                <c:pt idx="7">
                  <c:v>496.77783713367199</c:v>
                </c:pt>
                <c:pt idx="8">
                  <c:v>514.13232175679491</c:v>
                </c:pt>
                <c:pt idx="9">
                  <c:v>458.40886371675123</c:v>
                </c:pt>
                <c:pt idx="10">
                  <c:v>421.97661773103135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3080.8857187719741</c:v>
                </c:pt>
                <c:pt idx="1">
                  <c:v>3523.0063181714636</c:v>
                </c:pt>
                <c:pt idx="2">
                  <c:v>3438.9307754384467</c:v>
                </c:pt>
                <c:pt idx="3">
                  <c:v>3926.2112961698995</c:v>
                </c:pt>
                <c:pt idx="4">
                  <c:v>3858.3878172167979</c:v>
                </c:pt>
                <c:pt idx="5">
                  <c:v>3918.0763970979588</c:v>
                </c:pt>
                <c:pt idx="6">
                  <c:v>3272.5848084543127</c:v>
                </c:pt>
                <c:pt idx="7">
                  <c:v>3633.9873294433442</c:v>
                </c:pt>
                <c:pt idx="8">
                  <c:v>3717.4085916105787</c:v>
                </c:pt>
                <c:pt idx="9">
                  <c:v>3193.8754418673311</c:v>
                </c:pt>
                <c:pt idx="10">
                  <c:v>3267.6381589765938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0.28299428459827719</c:v>
                </c:pt>
                <c:pt idx="1">
                  <c:v>0.18969099457147157</c:v>
                </c:pt>
                <c:pt idx="2">
                  <c:v>0.24761298012038466</c:v>
                </c:pt>
                <c:pt idx="3">
                  <c:v>0.24716149852261385</c:v>
                </c:pt>
                <c:pt idx="4">
                  <c:v>0.26979771394328039</c:v>
                </c:pt>
                <c:pt idx="5">
                  <c:v>0.36224467878605132</c:v>
                </c:pt>
                <c:pt idx="6">
                  <c:v>0.46243249662396702</c:v>
                </c:pt>
                <c:pt idx="7">
                  <c:v>0.31311380736605898</c:v>
                </c:pt>
                <c:pt idx="8">
                  <c:v>0.29813531169609686</c:v>
                </c:pt>
                <c:pt idx="9">
                  <c:v>0.24295123592726958</c:v>
                </c:pt>
                <c:pt idx="10">
                  <c:v>0.32410800564114411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6116.5780000000004</c:v>
                </c:pt>
                <c:pt idx="2">
                  <c:v>0</c:v>
                </c:pt>
                <c:pt idx="3">
                  <c:v>0</c:v>
                </c:pt>
                <c:pt idx="4">
                  <c:v>136.76600000000002</c:v>
                </c:pt>
                <c:pt idx="5">
                  <c:v>2497.4499999999998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6116.5780000000004</c:v>
                </c:pt>
                <c:pt idx="4" formatCode="#,##0">
                  <c:v>136.76600000000002</c:v>
                </c:pt>
                <c:pt idx="5" formatCode="#,##0">
                  <c:v>2497.4499999999998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16：化学工業(N=31)</c:v>
                </c:pt>
                <c:pt idx="2">
                  <c:v>17：石油製品・石炭製品製造業(N=0)</c:v>
                </c:pt>
                <c:pt idx="3">
                  <c:v>21：窯業・土石製品製造業(N=2)</c:v>
                </c:pt>
                <c:pt idx="4">
                  <c:v>22：鉄鋼業(N=0)</c:v>
                </c:pt>
                <c:pt idx="5">
                  <c:v>9：食料品製造業(N=5)</c:v>
                </c:pt>
                <c:pt idx="6">
                  <c:v>10：飲料・たばこ・飼料製造業(N=1)</c:v>
                </c:pt>
                <c:pt idx="7">
                  <c:v>12：木材・木製品製造業(N=0)</c:v>
                </c:pt>
                <c:pt idx="8">
                  <c:v>13：家具・装備品製造業(N=0)</c:v>
                </c:pt>
                <c:pt idx="9">
                  <c:v>15：印刷・同関連業(N=0)</c:v>
                </c:pt>
                <c:pt idx="10">
                  <c:v>18：プラスチック製品製造業(N=4)</c:v>
                </c:pt>
                <c:pt idx="11">
                  <c:v>19：ゴム製品製造業(N=2)</c:v>
                </c:pt>
                <c:pt idx="12">
                  <c:v>20：なめし革・同製品・毛皮製造業(N=0)</c:v>
                </c:pt>
                <c:pt idx="13">
                  <c:v>23：非鉄金属製造業(N=1)</c:v>
                </c:pt>
                <c:pt idx="14">
                  <c:v>24：金属製品製造業(N=0)</c:v>
                </c:pt>
                <c:pt idx="15">
                  <c:v>25：はん用機械器具製造業(N=1)</c:v>
                </c:pt>
                <c:pt idx="16">
                  <c:v>26：生産用機械器具製造業(N=1)</c:v>
                </c:pt>
                <c:pt idx="17">
                  <c:v>27：業務用機械器具製造業(N=1)</c:v>
                </c:pt>
                <c:pt idx="18">
                  <c:v>28：電子部品等製造業(N=1)</c:v>
                </c:pt>
                <c:pt idx="19">
                  <c:v>29：電気機械器具製造業(N=0)</c:v>
                </c:pt>
                <c:pt idx="20">
                  <c:v>30：情報通信機械器具製造業(N=0)</c:v>
                </c:pt>
                <c:pt idx="21">
                  <c:v>31：輸送用機械器具製造業(N=3)</c:v>
                </c:pt>
                <c:pt idx="22">
                  <c:v>32：その他の製造業(N=1)</c:v>
                </c:pt>
                <c:pt idx="23">
                  <c:v>F：電気・ガス・熱供給・水道業(N=2)</c:v>
                </c:pt>
                <c:pt idx="24">
                  <c:v>G：情報通信業(N=0)</c:v>
                </c:pt>
                <c:pt idx="25">
                  <c:v>H：運輸業，郵便業(N=0)</c:v>
                </c:pt>
                <c:pt idx="26">
                  <c:v>I：卸売業，小売業(N=3)</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P：医療，福祉(N=3)</c:v>
                </c:pt>
                <c:pt idx="34">
                  <c:v>Q：複合サービス事業(N=0)</c:v>
                </c:pt>
                <c:pt idx="35">
                  <c:v>R：ｻｰﾋﾞｽ業(他に分類されない)(N=3)</c:v>
                </c:pt>
                <c:pt idx="36">
                  <c:v>S：公務(N=0)</c:v>
                </c:pt>
                <c:pt idx="37">
                  <c:v>石油精製業・コークス製造業(N=2)</c:v>
                </c:pt>
                <c:pt idx="38">
                  <c:v>発電所・変電所(N=3)</c:v>
                </c:pt>
                <c:pt idx="39">
                  <c:v>ガス製造工場(N=2)</c:v>
                </c:pt>
                <c:pt idx="40">
                  <c:v>熱供給業(N=0)</c:v>
                </c:pt>
              </c:strCache>
            </c:strRef>
          </c:cat>
          <c:val>
            <c:numRef>
              <c:f>③特定事業所の現状把握!$BF$16:$BF$56</c:f>
              <c:numCache>
                <c:formatCode>[=0]#,##0;[&lt;1]0.00;#,##0</c:formatCode>
                <c:ptCount val="41"/>
                <c:pt idx="0">
                  <c:v>0</c:v>
                </c:pt>
                <c:pt idx="1">
                  <c:v>3731.76</c:v>
                </c:pt>
                <c:pt idx="2">
                  <c:v>0</c:v>
                </c:pt>
                <c:pt idx="3">
                  <c:v>9.7200000000000006</c:v>
                </c:pt>
                <c:pt idx="4">
                  <c:v>0</c:v>
                </c:pt>
                <c:pt idx="5">
                  <c:v>109.794</c:v>
                </c:pt>
                <c:pt idx="6">
                  <c:v>11.429</c:v>
                </c:pt>
                <c:pt idx="7">
                  <c:v>0</c:v>
                </c:pt>
                <c:pt idx="8">
                  <c:v>0</c:v>
                </c:pt>
                <c:pt idx="9">
                  <c:v>0</c:v>
                </c:pt>
                <c:pt idx="10">
                  <c:v>25.291</c:v>
                </c:pt>
                <c:pt idx="11">
                  <c:v>9.2850000000000001</c:v>
                </c:pt>
                <c:pt idx="12">
                  <c:v>0</c:v>
                </c:pt>
                <c:pt idx="13">
                  <c:v>5.0510000000000002</c:v>
                </c:pt>
                <c:pt idx="14">
                  <c:v>0</c:v>
                </c:pt>
                <c:pt idx="15">
                  <c:v>7.1150000000000002</c:v>
                </c:pt>
                <c:pt idx="16">
                  <c:v>5.7759999999999998</c:v>
                </c:pt>
                <c:pt idx="17">
                  <c:v>12.98</c:v>
                </c:pt>
                <c:pt idx="18">
                  <c:v>2000.6990000000001</c:v>
                </c:pt>
                <c:pt idx="19">
                  <c:v>0</c:v>
                </c:pt>
                <c:pt idx="20">
                  <c:v>0</c:v>
                </c:pt>
                <c:pt idx="21">
                  <c:v>18.45</c:v>
                </c:pt>
                <c:pt idx="22">
                  <c:v>127.72499999999999</c:v>
                </c:pt>
                <c:pt idx="23">
                  <c:v>9.375</c:v>
                </c:pt>
                <c:pt idx="24">
                  <c:v>0</c:v>
                </c:pt>
                <c:pt idx="25">
                  <c:v>0</c:v>
                </c:pt>
                <c:pt idx="26">
                  <c:v>12.42</c:v>
                </c:pt>
                <c:pt idx="27">
                  <c:v>0</c:v>
                </c:pt>
                <c:pt idx="28">
                  <c:v>0</c:v>
                </c:pt>
                <c:pt idx="29">
                  <c:v>0</c:v>
                </c:pt>
                <c:pt idx="30">
                  <c:v>0</c:v>
                </c:pt>
                <c:pt idx="31">
                  <c:v>0</c:v>
                </c:pt>
                <c:pt idx="32">
                  <c:v>0</c:v>
                </c:pt>
                <c:pt idx="33">
                  <c:v>15.773999999999999</c:v>
                </c:pt>
                <c:pt idx="34">
                  <c:v>0</c:v>
                </c:pt>
                <c:pt idx="35">
                  <c:v>99.197000000000003</c:v>
                </c:pt>
                <c:pt idx="36">
                  <c:v>0</c:v>
                </c:pt>
                <c:pt idx="37">
                  <c:v>2247.433</c:v>
                </c:pt>
                <c:pt idx="38">
                  <c:v>212.791</c:v>
                </c:pt>
                <c:pt idx="39">
                  <c:v>37.225999999999999</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8212.3089999999993</c:v>
                </c:pt>
                <c:pt idx="2" formatCode="#,##0_);[Red]\(#,##0\)">
                  <c:v>53.7</c:v>
                </c:pt>
                <c:pt idx="3" formatCode="#,##0_);[Red]\(#,##0\)">
                  <c:v>17.731999999999999</c:v>
                </c:pt>
                <c:pt idx="4" formatCode="#,##0_);[Red]\(#,##0\)">
                  <c:v>5.49</c:v>
                </c:pt>
                <c:pt idx="5" formatCode="#,##0_);[Red]\(#,##0\)">
                  <c:v>63.563000000000002</c:v>
                </c:pt>
                <c:pt idx="6" formatCode="#,##0_);[Red]\(#,##0\)">
                  <c:v>29</c:v>
                </c:pt>
                <c:pt idx="7" formatCode="#,##0_);[Red]\(#,##0\)">
                  <c:v>190</c:v>
                </c:pt>
                <c:pt idx="8" formatCode="#,##0_);[Red]\(#,##0\)">
                  <c:v>9</c:v>
                </c:pt>
                <c:pt idx="9" formatCode="#,##0_);[Red]\(#,##0\)">
                  <c:v>170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8212.3089999999993</c:v>
                </c:pt>
                <c:pt idx="1">
                  <c:v>71.432000000000002</c:v>
                </c:pt>
                <c:pt idx="4" formatCode="#,##0_);[Red]\(#,##0\)">
                  <c:v>5.49</c:v>
                </c:pt>
                <c:pt idx="5" formatCode="#,##0_);[Red]\(#,##0\)">
                  <c:v>63.563000000000002</c:v>
                </c:pt>
                <c:pt idx="6" formatCode="#,##0_);[Red]\(#,##0\)">
                  <c:v>29</c:v>
                </c:pt>
                <c:pt idx="7" formatCode="#,##0_);[Red]\(#,##0\)">
                  <c:v>190</c:v>
                </c:pt>
                <c:pt idx="8" formatCode="#,##0_);[Red]\(#,##0\)">
                  <c:v>9</c:v>
                </c:pt>
                <c:pt idx="9" formatCode="#,##0_);[Red]\(#,##0\)">
                  <c:v>170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四日市市</c:v>
                </c:pt>
              </c:strCache>
            </c:strRef>
          </c:tx>
          <c:spPr>
            <a:solidFill>
              <a:srgbClr val="FF0066"/>
            </a:solidFill>
            <a:ln>
              <a:noFill/>
            </a:ln>
          </c:spPr>
          <c:invertIfNegative val="0"/>
          <c:cat>
            <c:strRef>
              <c:f>③特定事業所の現状把握!$BD$21:$BD$38</c:f>
              <c:strCache>
                <c:ptCount val="18"/>
                <c:pt idx="0">
                  <c:v>9：食料品製造業(N=5)</c:v>
                </c:pt>
                <c:pt idx="1">
                  <c:v>10：飲料・たばこ・飼料製造業(N=1)</c:v>
                </c:pt>
                <c:pt idx="2">
                  <c:v>12：木材・木製品製造業(N=0)</c:v>
                </c:pt>
                <c:pt idx="3">
                  <c:v>13：家具・装備品製造業(N=0)</c:v>
                </c:pt>
                <c:pt idx="4">
                  <c:v>15：印刷・同関連業(N=0)</c:v>
                </c:pt>
                <c:pt idx="5">
                  <c:v>18：プラスチック製品製造業(N=4)</c:v>
                </c:pt>
                <c:pt idx="6">
                  <c:v>19：ゴム製品製造業(N=2)</c:v>
                </c:pt>
                <c:pt idx="7">
                  <c:v>20：なめし革・同製品・毛皮製造業(N=0)</c:v>
                </c:pt>
                <c:pt idx="8">
                  <c:v>23：非鉄金属製造業(N=1)</c:v>
                </c:pt>
                <c:pt idx="9">
                  <c:v>24：金属製品製造業(N=0)</c:v>
                </c:pt>
                <c:pt idx="10">
                  <c:v>25：はん用機械器具製造業(N=1)</c:v>
                </c:pt>
                <c:pt idx="11">
                  <c:v>26：生産用機械器具製造業(N=1)</c:v>
                </c:pt>
                <c:pt idx="12">
                  <c:v>27：業務用機械器具製造業(N=1)</c:v>
                </c:pt>
                <c:pt idx="13">
                  <c:v>28：電子部品等製造業(N=1)</c:v>
                </c:pt>
                <c:pt idx="14">
                  <c:v>29：電気機械器具製造業(N=0)</c:v>
                </c:pt>
                <c:pt idx="15">
                  <c:v>30：情報通信機械器具製造業(N=0)</c:v>
                </c:pt>
                <c:pt idx="16">
                  <c:v>31：輸送用機械器具製造業(N=3)</c:v>
                </c:pt>
                <c:pt idx="17">
                  <c:v>32：その他の製造業(N=1)</c:v>
                </c:pt>
              </c:strCache>
            </c:strRef>
          </c:cat>
          <c:val>
            <c:numRef>
              <c:f>③特定事業所の現状把握!$BG$21:$BG$38</c:f>
              <c:numCache>
                <c:formatCode>[=0]#,##0;[&lt;1]0.00;#,##0</c:formatCode>
                <c:ptCount val="18"/>
                <c:pt idx="0">
                  <c:v>21.9588</c:v>
                </c:pt>
                <c:pt idx="1">
                  <c:v>11.429</c:v>
                </c:pt>
                <c:pt idx="2">
                  <c:v>0</c:v>
                </c:pt>
                <c:pt idx="3">
                  <c:v>0</c:v>
                </c:pt>
                <c:pt idx="4">
                  <c:v>0</c:v>
                </c:pt>
                <c:pt idx="5">
                  <c:v>6.3227500000000001</c:v>
                </c:pt>
                <c:pt idx="6">
                  <c:v>4.6425000000000001</c:v>
                </c:pt>
                <c:pt idx="7">
                  <c:v>0</c:v>
                </c:pt>
                <c:pt idx="8">
                  <c:v>5.0510000000000002</c:v>
                </c:pt>
                <c:pt idx="9">
                  <c:v>0</c:v>
                </c:pt>
                <c:pt idx="10">
                  <c:v>7.1150000000000002</c:v>
                </c:pt>
                <c:pt idx="11">
                  <c:v>5.7759999999999998</c:v>
                </c:pt>
                <c:pt idx="12">
                  <c:v>12.98</c:v>
                </c:pt>
                <c:pt idx="13">
                  <c:v>2000.6990000000001</c:v>
                </c:pt>
                <c:pt idx="14">
                  <c:v>0</c:v>
                </c:pt>
                <c:pt idx="15">
                  <c:v>0</c:v>
                </c:pt>
                <c:pt idx="16">
                  <c:v>6.1499999999999995</c:v>
                </c:pt>
                <c:pt idx="17">
                  <c:v>127.72499999999999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9：食料品製造業(N=5)</c:v>
                </c:pt>
                <c:pt idx="1">
                  <c:v>10：飲料・たばこ・飼料製造業(N=1)</c:v>
                </c:pt>
                <c:pt idx="2">
                  <c:v>12：木材・木製品製造業(N=0)</c:v>
                </c:pt>
                <c:pt idx="3">
                  <c:v>13：家具・装備品製造業(N=0)</c:v>
                </c:pt>
                <c:pt idx="4">
                  <c:v>15：印刷・同関連業(N=0)</c:v>
                </c:pt>
                <c:pt idx="5">
                  <c:v>18：プラスチック製品製造業(N=4)</c:v>
                </c:pt>
                <c:pt idx="6">
                  <c:v>19：ゴム製品製造業(N=2)</c:v>
                </c:pt>
                <c:pt idx="7">
                  <c:v>20：なめし革・同製品・毛皮製造業(N=0)</c:v>
                </c:pt>
                <c:pt idx="8">
                  <c:v>23：非鉄金属製造業(N=1)</c:v>
                </c:pt>
                <c:pt idx="9">
                  <c:v>24：金属製品製造業(N=0)</c:v>
                </c:pt>
                <c:pt idx="10">
                  <c:v>25：はん用機械器具製造業(N=1)</c:v>
                </c:pt>
                <c:pt idx="11">
                  <c:v>26：生産用機械器具製造業(N=1)</c:v>
                </c:pt>
                <c:pt idx="12">
                  <c:v>27：業務用機械器具製造業(N=1)</c:v>
                </c:pt>
                <c:pt idx="13">
                  <c:v>28：電子部品等製造業(N=1)</c:v>
                </c:pt>
                <c:pt idx="14">
                  <c:v>29：電気機械器具製造業(N=0)</c:v>
                </c:pt>
                <c:pt idx="15">
                  <c:v>30：情報通信機械器具製造業(N=0)</c:v>
                </c:pt>
                <c:pt idx="16">
                  <c:v>31：輸送用機械器具製造業(N=3)</c:v>
                </c:pt>
                <c:pt idx="17">
                  <c:v>32：その他の製造業(N=1)</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四日市市</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G：情報通信業(N=0)</c:v>
                </c:pt>
                <c:pt idx="2">
                  <c:v>H：運輸業，郵便業(N=0)</c:v>
                </c:pt>
                <c:pt idx="3">
                  <c:v>I：卸売業，小売業(N=3)</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R：ｻｰﾋﾞｽ業(他に分類されない)(N=3)</c:v>
                </c:pt>
                <c:pt idx="13">
                  <c:v>S：公務(N=0)</c:v>
                </c:pt>
              </c:strCache>
            </c:strRef>
          </c:cat>
          <c:val>
            <c:numRef>
              <c:f>③特定事業所の現状把握!$BG$39:$BG$52</c:f>
              <c:numCache>
                <c:formatCode>[=0]#,##0;[&lt;1]0.00;#,##0</c:formatCode>
                <c:ptCount val="14"/>
                <c:pt idx="0">
                  <c:v>4.6875</c:v>
                </c:pt>
                <c:pt idx="1">
                  <c:v>0</c:v>
                </c:pt>
                <c:pt idx="2">
                  <c:v>0</c:v>
                </c:pt>
                <c:pt idx="3">
                  <c:v>4.1399999999999997</c:v>
                </c:pt>
                <c:pt idx="4">
                  <c:v>0</c:v>
                </c:pt>
                <c:pt idx="5">
                  <c:v>0</c:v>
                </c:pt>
                <c:pt idx="6">
                  <c:v>0</c:v>
                </c:pt>
                <c:pt idx="7">
                  <c:v>0</c:v>
                </c:pt>
                <c:pt idx="8">
                  <c:v>0</c:v>
                </c:pt>
                <c:pt idx="9">
                  <c:v>0</c:v>
                </c:pt>
                <c:pt idx="10">
                  <c:v>5.258</c:v>
                </c:pt>
                <c:pt idx="11">
                  <c:v>0</c:v>
                </c:pt>
                <c:pt idx="12">
                  <c:v>33.065666666666665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G：情報通信業(N=0)</c:v>
                </c:pt>
                <c:pt idx="2">
                  <c:v>H：運輸業，郵便業(N=0)</c:v>
                </c:pt>
                <c:pt idx="3">
                  <c:v>I：卸売業，小売業(N=3)</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R：ｻｰﾋﾞｽ業(他に分類されない)(N=3)</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四日市市</c:v>
                </c:pt>
              </c:strCache>
            </c:strRef>
          </c:tx>
          <c:spPr>
            <a:solidFill>
              <a:srgbClr val="FF0066"/>
            </a:solidFill>
            <a:ln>
              <a:noFill/>
            </a:ln>
          </c:spPr>
          <c:invertIfNegative val="0"/>
          <c:cat>
            <c:strRef>
              <c:f>③特定事業所の現状把握!$BD$53:$BD$56</c:f>
              <c:strCache>
                <c:ptCount val="4"/>
                <c:pt idx="0">
                  <c:v>石油精製業・コークス製造業(N=2)</c:v>
                </c:pt>
                <c:pt idx="1">
                  <c:v>発電所・変電所(N=3)</c:v>
                </c:pt>
                <c:pt idx="2">
                  <c:v>ガス製造工場(N=2)</c:v>
                </c:pt>
                <c:pt idx="3">
                  <c:v>熱供給業(N=0)</c:v>
                </c:pt>
              </c:strCache>
            </c:strRef>
          </c:cat>
          <c:val>
            <c:numRef>
              <c:f>③特定事業所の現状把握!$BG$53:$BG$56</c:f>
              <c:numCache>
                <c:formatCode>[=0]#,##0;[&lt;1]0.00;#,##0</c:formatCode>
                <c:ptCount val="4"/>
                <c:pt idx="0">
                  <c:v>1123.7165</c:v>
                </c:pt>
                <c:pt idx="1">
                  <c:v>70.930333333333337</c:v>
                </c:pt>
                <c:pt idx="2">
                  <c:v>18.613</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石油精製業・コークス製造業(N=2)</c:v>
                </c:pt>
                <c:pt idx="1">
                  <c:v>発電所・変電所(N=3)</c:v>
                </c:pt>
                <c:pt idx="2">
                  <c:v>ガス製造工場(N=2)</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四日市市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16：化学工業(N=31)</c:v>
                </c:pt>
                <c:pt idx="2">
                  <c:v>17：石油製品・石炭製品製造業(N=0)</c:v>
                </c:pt>
                <c:pt idx="3">
                  <c:v>21：窯業・土石製品製造業(N=2)</c:v>
                </c:pt>
                <c:pt idx="4">
                  <c:v>22：鉄鋼業(N=0)</c:v>
                </c:pt>
              </c:strCache>
            </c:strRef>
          </c:cat>
          <c:val>
            <c:numRef>
              <c:f>③特定事業所の現状把握!$BG$16:$BG$20</c:f>
              <c:numCache>
                <c:formatCode>[=0]#,##0;[&lt;1]0.00;#,##0</c:formatCode>
                <c:ptCount val="5"/>
                <c:pt idx="0">
                  <c:v>0</c:v>
                </c:pt>
                <c:pt idx="1">
                  <c:v>120.37935483870969</c:v>
                </c:pt>
                <c:pt idx="2">
                  <c:v>0</c:v>
                </c:pt>
                <c:pt idx="3">
                  <c:v>4.8600000000000003</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16：化学工業(N=31)</c:v>
                </c:pt>
                <c:pt idx="2">
                  <c:v>17：石油製品・石炭製品製造業(N=0)</c:v>
                </c:pt>
                <c:pt idx="3">
                  <c:v>21：窯業・土石製品製造業(N=2)</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343,135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52377.100000000508</c:v>
                </c:pt>
                <c:pt idx="1">
                  <c:v>236917.30000000101</c:v>
                </c:pt>
                <c:pt idx="2">
                  <c:v>0</c:v>
                </c:pt>
                <c:pt idx="3">
                  <c:v>210</c:v>
                </c:pt>
                <c:pt idx="4">
                  <c:v>0</c:v>
                </c:pt>
                <c:pt idx="5">
                  <c:v>53630.5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753,190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62858.805252000609</c:v>
                </c:pt>
                <c:pt idx="1">
                  <c:v>313384.72774800134</c:v>
                </c:pt>
                <c:pt idx="2">
                  <c:v>0</c:v>
                </c:pt>
                <c:pt idx="3">
                  <c:v>1103.76</c:v>
                </c:pt>
                <c:pt idx="4">
                  <c:v>0</c:v>
                </c:pt>
                <c:pt idx="5">
                  <c:v>375842.54399999999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四日市市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109.46259025199998</c:v>
                </c:pt>
                <c:pt idx="1">
                  <c:v>0.75233836799999998</c:v>
                </c:pt>
                <c:pt idx="2">
                  <c:v>3.8684808000000001E-2</c:v>
                </c:pt>
                <c:pt idx="3">
                  <c:v>0</c:v>
                </c:pt>
                <c:pt idx="4">
                  <c:v>37.702409699999997</c:v>
                </c:pt>
                <c:pt idx="5">
                  <c:v>129.71355126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2,280,681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四日市市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2272486</c:v>
                </c:pt>
                <c:pt idx="1">
                  <c:v>8000</c:v>
                </c:pt>
                <c:pt idx="2">
                  <c:v>195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4680</c:v>
                </c:pt>
                <c:pt idx="3">
                  <c:v>4680</c:v>
                </c:pt>
                <c:pt idx="4">
                  <c:v>4631</c:v>
                </c:pt>
                <c:pt idx="5">
                  <c:v>4630.5</c:v>
                </c:pt>
                <c:pt idx="6">
                  <c:v>53630.5</c:v>
                </c:pt>
                <c:pt idx="7">
                  <c:v>53630.5</c:v>
                </c:pt>
                <c:pt idx="8">
                  <c:v>53630.5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210</c:v>
                </c:pt>
                <c:pt idx="1">
                  <c:v>210</c:v>
                </c:pt>
                <c:pt idx="2">
                  <c:v>210</c:v>
                </c:pt>
                <c:pt idx="3">
                  <c:v>210</c:v>
                </c:pt>
                <c:pt idx="4">
                  <c:v>210</c:v>
                </c:pt>
                <c:pt idx="5">
                  <c:v>210</c:v>
                </c:pt>
                <c:pt idx="6">
                  <c:v>210</c:v>
                </c:pt>
                <c:pt idx="7">
                  <c:v>210</c:v>
                </c:pt>
                <c:pt idx="8">
                  <c:v>210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54373.7</c:v>
                </c:pt>
                <c:pt idx="1">
                  <c:v>86841.5</c:v>
                </c:pt>
                <c:pt idx="2">
                  <c:v>106943.6</c:v>
                </c:pt>
                <c:pt idx="3">
                  <c:v>117956.7</c:v>
                </c:pt>
                <c:pt idx="4">
                  <c:v>145216.6</c:v>
                </c:pt>
                <c:pt idx="5">
                  <c:v>159033.09999999989</c:v>
                </c:pt>
                <c:pt idx="6">
                  <c:v>176534.20000000039</c:v>
                </c:pt>
                <c:pt idx="7">
                  <c:v>184680.70000000039</c:v>
                </c:pt>
                <c:pt idx="8">
                  <c:v>236917.30000000101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26043.9</c:v>
                </c:pt>
                <c:pt idx="1">
                  <c:v>29146.3</c:v>
                </c:pt>
                <c:pt idx="2">
                  <c:v>32050.9</c:v>
                </c:pt>
                <c:pt idx="3">
                  <c:v>34731.199999999997</c:v>
                </c:pt>
                <c:pt idx="4">
                  <c:v>37525.9</c:v>
                </c:pt>
                <c:pt idx="5">
                  <c:v>40388.600000000071</c:v>
                </c:pt>
                <c:pt idx="6">
                  <c:v>44059.500000000007</c:v>
                </c:pt>
                <c:pt idx="7">
                  <c:v>47967.900000000263</c:v>
                </c:pt>
                <c:pt idx="8">
                  <c:v>52377.100000000508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2.4359393282965262E-2</c:v>
                </c:pt>
                <c:pt idx="1">
                  <c:v>3.6460309663469914E-2</c:v>
                </c:pt>
                <c:pt idx="2">
                  <c:v>5.6282410920114746E-2</c:v>
                </c:pt>
                <c:pt idx="3">
                  <c:v>5.4684964122497542E-2</c:v>
                </c:pt>
                <c:pt idx="4">
                  <c:v>6.0445418831029434E-2</c:v>
                </c:pt>
                <c:pt idx="5">
                  <c:v>7.1752865761149753E-2</c:v>
                </c:pt>
                <c:pt idx="6">
                  <c:v>0.15360334656567629</c:v>
                </c:pt>
                <c:pt idx="7">
                  <c:v>0.14522362920951437</c:v>
                </c:pt>
                <c:pt idx="8">
                  <c:v>0.16113829452360076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6276</c:v>
                </c:pt>
                <c:pt idx="1">
                  <c:v>6933</c:v>
                </c:pt>
                <c:pt idx="2">
                  <c:v>7520</c:v>
                </c:pt>
                <c:pt idx="3">
                  <c:v>8084</c:v>
                </c:pt>
                <c:pt idx="4">
                  <c:v>8668</c:v>
                </c:pt>
                <c:pt idx="5">
                  <c:v>9272</c:v>
                </c:pt>
                <c:pt idx="6">
                  <c:v>10055</c:v>
                </c:pt>
                <c:pt idx="7">
                  <c:v>10771</c:v>
                </c:pt>
                <c:pt idx="8">
                  <c:v>11557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4674182.7523170644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753189.83700000192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3062600.3730000001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3040627.5069999998</c:v>
                </c:pt>
                <c:pt idx="1">
                  <c:v>20898.288</c:v>
                </c:pt>
                <c:pt idx="2">
                  <c:v>1074.578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376243.53300000197</c:v>
                </c:pt>
                <c:pt idx="1">
                  <c:v>0</c:v>
                </c:pt>
                <c:pt idx="2">
                  <c:v>1103.76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排出量比較シート!$DN$21:$DN$50</c:f>
              <c:numCache>
                <c:formatCode>0.0%;;</c:formatCode>
                <c:ptCount val="30"/>
                <c:pt idx="0">
                  <c:v>0.84</c:v>
                </c:pt>
                <c:pt idx="1">
                  <c:v>0.35</c:v>
                </c:pt>
                <c:pt idx="2">
                  <c:v>0.56999999999999995</c:v>
                </c:pt>
                <c:pt idx="3">
                  <c:v>0.82</c:v>
                </c:pt>
                <c:pt idx="4">
                  <c:v>0.86</c:v>
                </c:pt>
                <c:pt idx="5">
                  <c:v>0.68</c:v>
                </c:pt>
                <c:pt idx="6">
                  <c:v>0.97</c:v>
                </c:pt>
                <c:pt idx="7">
                  <c:v>0.28000000000000003</c:v>
                </c:pt>
                <c:pt idx="8">
                  <c:v>0.72</c:v>
                </c:pt>
                <c:pt idx="9">
                  <c:v>0.22</c:v>
                </c:pt>
                <c:pt idx="10">
                  <c:v>0.49</c:v>
                </c:pt>
                <c:pt idx="11">
                  <c:v>0.02</c:v>
                </c:pt>
                <c:pt idx="12">
                  <c:v>0.78</c:v>
                </c:pt>
                <c:pt idx="13">
                  <c:v>0.33</c:v>
                </c:pt>
                <c:pt idx="14">
                  <c:v>0.11</c:v>
                </c:pt>
                <c:pt idx="15">
                  <c:v>0</c:v>
                </c:pt>
                <c:pt idx="16">
                  <c:v>0.76</c:v>
                </c:pt>
                <c:pt idx="17">
                  <c:v>0.72</c:v>
                </c:pt>
                <c:pt idx="18">
                  <c:v>0.37</c:v>
                </c:pt>
                <c:pt idx="19">
                  <c:v>0.76</c:v>
                </c:pt>
                <c:pt idx="20">
                  <c:v>0</c:v>
                </c:pt>
                <c:pt idx="21">
                  <c:v>0.68</c:v>
                </c:pt>
                <c:pt idx="22">
                  <c:v>0.7</c:v>
                </c:pt>
                <c:pt idx="23">
                  <c:v>0.87</c:v>
                </c:pt>
                <c:pt idx="24">
                  <c:v>0.76</c:v>
                </c:pt>
                <c:pt idx="25">
                  <c:v>0.6</c:v>
                </c:pt>
                <c:pt idx="26">
                  <c:v>0.84</c:v>
                </c:pt>
                <c:pt idx="27">
                  <c:v>0</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排出量比較シート!$DQ$21:$DQ$50</c:f>
              <c:numCache>
                <c:formatCode>0.0%;;</c:formatCode>
                <c:ptCount val="30"/>
                <c:pt idx="0">
                  <c:v>0.16</c:v>
                </c:pt>
                <c:pt idx="1">
                  <c:v>0.65</c:v>
                </c:pt>
                <c:pt idx="2">
                  <c:v>0.43</c:v>
                </c:pt>
                <c:pt idx="3">
                  <c:v>0.12</c:v>
                </c:pt>
                <c:pt idx="4">
                  <c:v>0.14000000000000001</c:v>
                </c:pt>
                <c:pt idx="5">
                  <c:v>0.31</c:v>
                </c:pt>
                <c:pt idx="6">
                  <c:v>0.02</c:v>
                </c:pt>
                <c:pt idx="7">
                  <c:v>0.72</c:v>
                </c:pt>
                <c:pt idx="8">
                  <c:v>0.28000000000000003</c:v>
                </c:pt>
                <c:pt idx="9">
                  <c:v>0.78</c:v>
                </c:pt>
                <c:pt idx="10">
                  <c:v>0.51</c:v>
                </c:pt>
                <c:pt idx="11">
                  <c:v>0.95</c:v>
                </c:pt>
                <c:pt idx="12">
                  <c:v>0.22</c:v>
                </c:pt>
                <c:pt idx="13">
                  <c:v>0.67</c:v>
                </c:pt>
                <c:pt idx="14">
                  <c:v>0.89</c:v>
                </c:pt>
                <c:pt idx="15">
                  <c:v>1</c:v>
                </c:pt>
                <c:pt idx="16">
                  <c:v>0.24</c:v>
                </c:pt>
                <c:pt idx="17">
                  <c:v>0.28000000000000003</c:v>
                </c:pt>
                <c:pt idx="18">
                  <c:v>0.25</c:v>
                </c:pt>
                <c:pt idx="19">
                  <c:v>0.23</c:v>
                </c:pt>
                <c:pt idx="20">
                  <c:v>1</c:v>
                </c:pt>
                <c:pt idx="21">
                  <c:v>0.08</c:v>
                </c:pt>
                <c:pt idx="22">
                  <c:v>0.02</c:v>
                </c:pt>
                <c:pt idx="23">
                  <c:v>0.13</c:v>
                </c:pt>
                <c:pt idx="24">
                  <c:v>0.24</c:v>
                </c:pt>
                <c:pt idx="25">
                  <c:v>0.33</c:v>
                </c:pt>
                <c:pt idx="26">
                  <c:v>0.11</c:v>
                </c:pt>
                <c:pt idx="27">
                  <c:v>0.98</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排出量比較シート!$DR$21:$DR$50</c:f>
              <c:numCache>
                <c:formatCode>0.0%;;</c:formatCode>
                <c:ptCount val="30"/>
                <c:pt idx="0">
                  <c:v>0</c:v>
                </c:pt>
                <c:pt idx="1">
                  <c:v>0</c:v>
                </c:pt>
                <c:pt idx="2">
                  <c:v>0</c:v>
                </c:pt>
                <c:pt idx="3">
                  <c:v>0.06</c:v>
                </c:pt>
                <c:pt idx="4">
                  <c:v>0</c:v>
                </c:pt>
                <c:pt idx="5">
                  <c:v>0</c:v>
                </c:pt>
                <c:pt idx="6">
                  <c:v>0.01</c:v>
                </c:pt>
                <c:pt idx="7">
                  <c:v>0</c:v>
                </c:pt>
                <c:pt idx="8">
                  <c:v>0</c:v>
                </c:pt>
                <c:pt idx="9">
                  <c:v>0</c:v>
                </c:pt>
                <c:pt idx="10">
                  <c:v>0</c:v>
                </c:pt>
                <c:pt idx="11">
                  <c:v>0.02</c:v>
                </c:pt>
                <c:pt idx="12">
                  <c:v>0</c:v>
                </c:pt>
                <c:pt idx="13">
                  <c:v>0</c:v>
                </c:pt>
                <c:pt idx="14">
                  <c:v>0</c:v>
                </c:pt>
                <c:pt idx="15">
                  <c:v>0</c:v>
                </c:pt>
                <c:pt idx="16">
                  <c:v>0</c:v>
                </c:pt>
                <c:pt idx="17">
                  <c:v>0</c:v>
                </c:pt>
                <c:pt idx="18">
                  <c:v>0.37</c:v>
                </c:pt>
                <c:pt idx="19">
                  <c:v>0</c:v>
                </c:pt>
                <c:pt idx="20">
                  <c:v>0</c:v>
                </c:pt>
                <c:pt idx="21">
                  <c:v>0.25</c:v>
                </c:pt>
                <c:pt idx="22">
                  <c:v>0.28999999999999998</c:v>
                </c:pt>
                <c:pt idx="23">
                  <c:v>0</c:v>
                </c:pt>
                <c:pt idx="24">
                  <c:v>0</c:v>
                </c:pt>
                <c:pt idx="25">
                  <c:v>0</c:v>
                </c:pt>
                <c:pt idx="26">
                  <c:v>0.05</c:v>
                </c:pt>
                <c:pt idx="27">
                  <c:v>0.02</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排出量比較シート!$DF$21:$DF$50</c:f>
              <c:numCache>
                <c:formatCode>#,##0;;</c:formatCode>
                <c:ptCount val="30"/>
                <c:pt idx="0">
                  <c:v>28</c:v>
                </c:pt>
                <c:pt idx="1">
                  <c:v>9</c:v>
                </c:pt>
                <c:pt idx="2">
                  <c:v>16</c:v>
                </c:pt>
                <c:pt idx="3">
                  <c:v>36</c:v>
                </c:pt>
                <c:pt idx="4">
                  <c:v>36</c:v>
                </c:pt>
                <c:pt idx="5">
                  <c:v>14</c:v>
                </c:pt>
                <c:pt idx="6">
                  <c:v>29</c:v>
                </c:pt>
                <c:pt idx="7">
                  <c:v>6</c:v>
                </c:pt>
                <c:pt idx="8">
                  <c:v>31</c:v>
                </c:pt>
                <c:pt idx="9">
                  <c:v>4</c:v>
                </c:pt>
                <c:pt idx="10">
                  <c:v>12</c:v>
                </c:pt>
                <c:pt idx="11">
                  <c:v>3</c:v>
                </c:pt>
                <c:pt idx="12">
                  <c:v>18</c:v>
                </c:pt>
                <c:pt idx="13">
                  <c:v>7</c:v>
                </c:pt>
                <c:pt idx="14">
                  <c:v>3</c:v>
                </c:pt>
                <c:pt idx="15">
                  <c:v>0</c:v>
                </c:pt>
                <c:pt idx="16">
                  <c:v>29</c:v>
                </c:pt>
                <c:pt idx="17">
                  <c:v>8</c:v>
                </c:pt>
                <c:pt idx="18">
                  <c:v>8</c:v>
                </c:pt>
                <c:pt idx="19">
                  <c:v>24</c:v>
                </c:pt>
                <c:pt idx="20">
                  <c:v>0</c:v>
                </c:pt>
                <c:pt idx="21">
                  <c:v>47</c:v>
                </c:pt>
                <c:pt idx="22">
                  <c:v>57</c:v>
                </c:pt>
                <c:pt idx="23">
                  <c:v>20</c:v>
                </c:pt>
                <c:pt idx="24">
                  <c:v>20</c:v>
                </c:pt>
                <c:pt idx="25">
                  <c:v>13</c:v>
                </c:pt>
                <c:pt idx="26">
                  <c:v>23</c:v>
                </c:pt>
                <c:pt idx="27">
                  <c:v>0</c:v>
                </c:pt>
                <c:pt idx="28">
                  <c:v>9</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排出量比較シート!$DI$21:$DI$50</c:f>
              <c:numCache>
                <c:formatCode>#,##0;;</c:formatCode>
                <c:ptCount val="30"/>
                <c:pt idx="0">
                  <c:v>8</c:v>
                </c:pt>
                <c:pt idx="1">
                  <c:v>16</c:v>
                </c:pt>
                <c:pt idx="2">
                  <c:v>7</c:v>
                </c:pt>
                <c:pt idx="3">
                  <c:v>10</c:v>
                </c:pt>
                <c:pt idx="4">
                  <c:v>9</c:v>
                </c:pt>
                <c:pt idx="5">
                  <c:v>19</c:v>
                </c:pt>
                <c:pt idx="6">
                  <c:v>16</c:v>
                </c:pt>
                <c:pt idx="7">
                  <c:v>8</c:v>
                </c:pt>
                <c:pt idx="8">
                  <c:v>9</c:v>
                </c:pt>
                <c:pt idx="9">
                  <c:v>14</c:v>
                </c:pt>
                <c:pt idx="10">
                  <c:v>13</c:v>
                </c:pt>
                <c:pt idx="11">
                  <c:v>93</c:v>
                </c:pt>
                <c:pt idx="12">
                  <c:v>15</c:v>
                </c:pt>
                <c:pt idx="13">
                  <c:v>9</c:v>
                </c:pt>
                <c:pt idx="14">
                  <c:v>8</c:v>
                </c:pt>
                <c:pt idx="15">
                  <c:v>9</c:v>
                </c:pt>
                <c:pt idx="16">
                  <c:v>15</c:v>
                </c:pt>
                <c:pt idx="17">
                  <c:v>16</c:v>
                </c:pt>
                <c:pt idx="18">
                  <c:v>10</c:v>
                </c:pt>
                <c:pt idx="19">
                  <c:v>11</c:v>
                </c:pt>
                <c:pt idx="20">
                  <c:v>16</c:v>
                </c:pt>
                <c:pt idx="21">
                  <c:v>10</c:v>
                </c:pt>
                <c:pt idx="22">
                  <c:v>11</c:v>
                </c:pt>
                <c:pt idx="23">
                  <c:v>8</c:v>
                </c:pt>
                <c:pt idx="24">
                  <c:v>10</c:v>
                </c:pt>
                <c:pt idx="25">
                  <c:v>7</c:v>
                </c:pt>
                <c:pt idx="26">
                  <c:v>15</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排出量比較シート!$DJ$21:$DJ$50</c:f>
              <c:numCache>
                <c:formatCode>#,##0;;</c:formatCode>
                <c:ptCount val="30"/>
                <c:pt idx="0">
                  <c:v>0</c:v>
                </c:pt>
                <c:pt idx="1">
                  <c:v>0</c:v>
                </c:pt>
                <c:pt idx="2">
                  <c:v>0</c:v>
                </c:pt>
                <c:pt idx="3">
                  <c:v>1</c:v>
                </c:pt>
                <c:pt idx="4">
                  <c:v>1</c:v>
                </c:pt>
                <c:pt idx="5">
                  <c:v>0</c:v>
                </c:pt>
                <c:pt idx="6">
                  <c:v>1</c:v>
                </c:pt>
                <c:pt idx="7">
                  <c:v>0</c:v>
                </c:pt>
                <c:pt idx="8">
                  <c:v>0</c:v>
                </c:pt>
                <c:pt idx="9">
                  <c:v>0</c:v>
                </c:pt>
                <c:pt idx="10">
                  <c:v>0</c:v>
                </c:pt>
                <c:pt idx="11">
                  <c:v>5</c:v>
                </c:pt>
                <c:pt idx="12">
                  <c:v>0</c:v>
                </c:pt>
                <c:pt idx="13">
                  <c:v>0</c:v>
                </c:pt>
                <c:pt idx="14">
                  <c:v>0</c:v>
                </c:pt>
                <c:pt idx="15">
                  <c:v>0</c:v>
                </c:pt>
                <c:pt idx="16">
                  <c:v>0</c:v>
                </c:pt>
                <c:pt idx="17">
                  <c:v>0</c:v>
                </c:pt>
                <c:pt idx="18">
                  <c:v>2</c:v>
                </c:pt>
                <c:pt idx="19">
                  <c:v>1</c:v>
                </c:pt>
                <c:pt idx="20">
                  <c:v>0</c:v>
                </c:pt>
                <c:pt idx="21">
                  <c:v>3</c:v>
                </c:pt>
                <c:pt idx="22">
                  <c:v>7</c:v>
                </c:pt>
                <c:pt idx="23">
                  <c:v>0</c:v>
                </c:pt>
                <c:pt idx="24">
                  <c:v>0</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排出量比較シート!$DL$21:$DL$50</c:f>
              <c:numCache>
                <c:formatCode>#,##0;;</c:formatCode>
                <c:ptCount val="30"/>
                <c:pt idx="0">
                  <c:v>36</c:v>
                </c:pt>
                <c:pt idx="1">
                  <c:v>25</c:v>
                </c:pt>
                <c:pt idx="2">
                  <c:v>23</c:v>
                </c:pt>
                <c:pt idx="3">
                  <c:v>47</c:v>
                </c:pt>
                <c:pt idx="4">
                  <c:v>46</c:v>
                </c:pt>
                <c:pt idx="5">
                  <c:v>34</c:v>
                </c:pt>
                <c:pt idx="6">
                  <c:v>46</c:v>
                </c:pt>
                <c:pt idx="7">
                  <c:v>14</c:v>
                </c:pt>
                <c:pt idx="8">
                  <c:v>40</c:v>
                </c:pt>
                <c:pt idx="9">
                  <c:v>18</c:v>
                </c:pt>
                <c:pt idx="10">
                  <c:v>25</c:v>
                </c:pt>
                <c:pt idx="11">
                  <c:v>102</c:v>
                </c:pt>
                <c:pt idx="12">
                  <c:v>33</c:v>
                </c:pt>
                <c:pt idx="13">
                  <c:v>16</c:v>
                </c:pt>
                <c:pt idx="14">
                  <c:v>11</c:v>
                </c:pt>
                <c:pt idx="15">
                  <c:v>9</c:v>
                </c:pt>
                <c:pt idx="16">
                  <c:v>44</c:v>
                </c:pt>
                <c:pt idx="17">
                  <c:v>24</c:v>
                </c:pt>
                <c:pt idx="18">
                  <c:v>21</c:v>
                </c:pt>
                <c:pt idx="19">
                  <c:v>36</c:v>
                </c:pt>
                <c:pt idx="20">
                  <c:v>16</c:v>
                </c:pt>
                <c:pt idx="21">
                  <c:v>61</c:v>
                </c:pt>
                <c:pt idx="22">
                  <c:v>75</c:v>
                </c:pt>
                <c:pt idx="23">
                  <c:v>28</c:v>
                </c:pt>
                <c:pt idx="24">
                  <c:v>30</c:v>
                </c:pt>
                <c:pt idx="25">
                  <c:v>21</c:v>
                </c:pt>
                <c:pt idx="26">
                  <c:v>39</c:v>
                </c:pt>
                <c:pt idx="27">
                  <c:v>23</c:v>
                </c:pt>
                <c:pt idx="28">
                  <c:v>26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排出量比較シート!$CX$21:$CX$50</c:f>
              <c:numCache>
                <c:formatCode>[=0]#;[&lt;1]0.00;#,##0</c:formatCode>
                <c:ptCount val="30"/>
                <c:pt idx="0">
                  <c:v>414.779</c:v>
                </c:pt>
                <c:pt idx="1">
                  <c:v>96.215999999999994</c:v>
                </c:pt>
                <c:pt idx="2">
                  <c:v>98.003</c:v>
                </c:pt>
                <c:pt idx="3">
                  <c:v>905.22400000000005</c:v>
                </c:pt>
                <c:pt idx="4">
                  <c:v>441.75</c:v>
                </c:pt>
                <c:pt idx="5">
                  <c:v>233.10900000000001</c:v>
                </c:pt>
                <c:pt idx="6">
                  <c:v>6572.8019999999997</c:v>
                </c:pt>
                <c:pt idx="7">
                  <c:v>57.84</c:v>
                </c:pt>
                <c:pt idx="8">
                  <c:v>170.09399999999999</c:v>
                </c:pt>
                <c:pt idx="9">
                  <c:v>13.83</c:v>
                </c:pt>
                <c:pt idx="10">
                  <c:v>114.94799999999999</c:v>
                </c:pt>
                <c:pt idx="11">
                  <c:v>15.996</c:v>
                </c:pt>
                <c:pt idx="12">
                  <c:v>346.75799999999998</c:v>
                </c:pt>
                <c:pt idx="13">
                  <c:v>36.235999999999997</c:v>
                </c:pt>
                <c:pt idx="14">
                  <c:v>14.041</c:v>
                </c:pt>
                <c:pt idx="15">
                  <c:v>0</c:v>
                </c:pt>
                <c:pt idx="16">
                  <c:v>267.61900000000003</c:v>
                </c:pt>
                <c:pt idx="17">
                  <c:v>313.34399999999999</c:v>
                </c:pt>
                <c:pt idx="18">
                  <c:v>99.840999999999994</c:v>
                </c:pt>
                <c:pt idx="19">
                  <c:v>331.47399999999999</c:v>
                </c:pt>
                <c:pt idx="20">
                  <c:v>0</c:v>
                </c:pt>
                <c:pt idx="21">
                  <c:v>1857.241</c:v>
                </c:pt>
                <c:pt idx="22">
                  <c:v>6116.5780000000004</c:v>
                </c:pt>
                <c:pt idx="23">
                  <c:v>513.56399999999996</c:v>
                </c:pt>
                <c:pt idx="24">
                  <c:v>154.61799999999999</c:v>
                </c:pt>
                <c:pt idx="25">
                  <c:v>87.453000000000003</c:v>
                </c:pt>
                <c:pt idx="26">
                  <c:v>1131.2819999999999</c:v>
                </c:pt>
                <c:pt idx="27">
                  <c:v>0</c:v>
                </c:pt>
                <c:pt idx="28">
                  <c:v>113.53100000000001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4.1589999999999998</c:v>
                </c:pt>
                <c:pt idx="12">
                  <c:v>0</c:v>
                </c:pt>
                <c:pt idx="13">
                  <c:v>0</c:v>
                </c:pt>
                <c:pt idx="14">
                  <c:v>0</c:v>
                </c:pt>
                <c:pt idx="15">
                  <c:v>0</c:v>
                </c:pt>
                <c:pt idx="16">
                  <c:v>0</c:v>
                </c:pt>
                <c:pt idx="17">
                  <c:v>0</c:v>
                </c:pt>
                <c:pt idx="18">
                  <c:v>3.855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3.484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6.6639999999999997</c:v>
                </c:pt>
                <c:pt idx="22">
                  <c:v>0</c:v>
                </c:pt>
                <c:pt idx="23">
                  <c:v>0</c:v>
                </c:pt>
                <c:pt idx="24">
                  <c:v>0</c:v>
                </c:pt>
                <c:pt idx="25">
                  <c:v>10.712999999999999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排出量比較シート!$DA$21:$DA$50</c:f>
              <c:numCache>
                <c:formatCode>[=0]#;[&lt;1]0.00;#,##0</c:formatCode>
                <c:ptCount val="30"/>
                <c:pt idx="0">
                  <c:v>77.878999999999991</c:v>
                </c:pt>
                <c:pt idx="1">
                  <c:v>176.34699999999998</c:v>
                </c:pt>
                <c:pt idx="2">
                  <c:v>75.445999999999998</c:v>
                </c:pt>
                <c:pt idx="3">
                  <c:v>133.74299999999999</c:v>
                </c:pt>
                <c:pt idx="4">
                  <c:v>70.451000000000008</c:v>
                </c:pt>
                <c:pt idx="5">
                  <c:v>104.535</c:v>
                </c:pt>
                <c:pt idx="6">
                  <c:v>120.819</c:v>
                </c:pt>
                <c:pt idx="7">
                  <c:v>150.90599999999998</c:v>
                </c:pt>
                <c:pt idx="8">
                  <c:v>67.705999999999989</c:v>
                </c:pt>
                <c:pt idx="9">
                  <c:v>50.436999999999998</c:v>
                </c:pt>
                <c:pt idx="10">
                  <c:v>120.69899999999998</c:v>
                </c:pt>
                <c:pt idx="11">
                  <c:v>671.80899999999997</c:v>
                </c:pt>
                <c:pt idx="12">
                  <c:v>97.652999999999992</c:v>
                </c:pt>
                <c:pt idx="13">
                  <c:v>74.998000000000005</c:v>
                </c:pt>
                <c:pt idx="14">
                  <c:v>110.13199999999999</c:v>
                </c:pt>
                <c:pt idx="15">
                  <c:v>42.587000000000003</c:v>
                </c:pt>
                <c:pt idx="16">
                  <c:v>85.261999999999986</c:v>
                </c:pt>
                <c:pt idx="17">
                  <c:v>121.783</c:v>
                </c:pt>
                <c:pt idx="18">
                  <c:v>67.623999999999995</c:v>
                </c:pt>
                <c:pt idx="19">
                  <c:v>101.587</c:v>
                </c:pt>
                <c:pt idx="20">
                  <c:v>127.705</c:v>
                </c:pt>
                <c:pt idx="21">
                  <c:v>207.83799999999999</c:v>
                </c:pt>
                <c:pt idx="22">
                  <c:v>136.76600000000002</c:v>
                </c:pt>
                <c:pt idx="23">
                  <c:v>74.286000000000001</c:v>
                </c:pt>
                <c:pt idx="24">
                  <c:v>48.656999999999996</c:v>
                </c:pt>
                <c:pt idx="25">
                  <c:v>47.478000000000002</c:v>
                </c:pt>
                <c:pt idx="26">
                  <c:v>146.45599999999999</c:v>
                </c:pt>
                <c:pt idx="27">
                  <c:v>191.14700000000002</c:v>
                </c:pt>
                <c:pt idx="28">
                  <c:v>93.268000000000001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排出量比較シート!$DB$21:$DB$50</c:f>
              <c:numCache>
                <c:formatCode>[=0]#;[&lt;1]0.00;#,##0</c:formatCode>
                <c:ptCount val="30"/>
                <c:pt idx="0">
                  <c:v>0</c:v>
                </c:pt>
                <c:pt idx="1">
                  <c:v>0</c:v>
                </c:pt>
                <c:pt idx="2">
                  <c:v>0</c:v>
                </c:pt>
                <c:pt idx="3">
                  <c:v>70.608999999999995</c:v>
                </c:pt>
                <c:pt idx="4">
                  <c:v>0.21199999999999999</c:v>
                </c:pt>
                <c:pt idx="5">
                  <c:v>0</c:v>
                </c:pt>
                <c:pt idx="6">
                  <c:v>66.058000000000007</c:v>
                </c:pt>
                <c:pt idx="7">
                  <c:v>0</c:v>
                </c:pt>
                <c:pt idx="8">
                  <c:v>0</c:v>
                </c:pt>
                <c:pt idx="9">
                  <c:v>0</c:v>
                </c:pt>
                <c:pt idx="10">
                  <c:v>0</c:v>
                </c:pt>
                <c:pt idx="11">
                  <c:v>14.598000000000001</c:v>
                </c:pt>
                <c:pt idx="12">
                  <c:v>0</c:v>
                </c:pt>
                <c:pt idx="13">
                  <c:v>0</c:v>
                </c:pt>
                <c:pt idx="14">
                  <c:v>0</c:v>
                </c:pt>
                <c:pt idx="15">
                  <c:v>0</c:v>
                </c:pt>
                <c:pt idx="16">
                  <c:v>0</c:v>
                </c:pt>
                <c:pt idx="17">
                  <c:v>0</c:v>
                </c:pt>
                <c:pt idx="18">
                  <c:v>99.555999999999997</c:v>
                </c:pt>
                <c:pt idx="19">
                  <c:v>1.1020000000000001</c:v>
                </c:pt>
                <c:pt idx="20">
                  <c:v>0</c:v>
                </c:pt>
                <c:pt idx="21">
                  <c:v>679.55899999999997</c:v>
                </c:pt>
                <c:pt idx="22">
                  <c:v>2497.4499999999998</c:v>
                </c:pt>
                <c:pt idx="23">
                  <c:v>0</c:v>
                </c:pt>
                <c:pt idx="24">
                  <c:v>0</c:v>
                </c:pt>
                <c:pt idx="25">
                  <c:v>0</c:v>
                </c:pt>
                <c:pt idx="26">
                  <c:v>68.28</c:v>
                </c:pt>
                <c:pt idx="27">
                  <c:v>3.1749999999999998</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排出量比較シート!$DD$21:$DD$50</c:f>
              <c:numCache>
                <c:formatCode>[=0]#;[&lt;1]0.00;#,##0</c:formatCode>
                <c:ptCount val="30"/>
                <c:pt idx="0">
                  <c:v>492.65800000000002</c:v>
                </c:pt>
                <c:pt idx="1">
                  <c:v>272.56299999999999</c:v>
                </c:pt>
                <c:pt idx="2">
                  <c:v>173.44900000000001</c:v>
                </c:pt>
                <c:pt idx="3">
                  <c:v>1109.576</c:v>
                </c:pt>
                <c:pt idx="4">
                  <c:v>512.41300000000001</c:v>
                </c:pt>
                <c:pt idx="5">
                  <c:v>341.12800000000004</c:v>
                </c:pt>
                <c:pt idx="6">
                  <c:v>6759.6790000000001</c:v>
                </c:pt>
                <c:pt idx="7">
                  <c:v>208.74599999999998</c:v>
                </c:pt>
                <c:pt idx="8">
                  <c:v>237.79999999999998</c:v>
                </c:pt>
                <c:pt idx="9">
                  <c:v>64.266999999999996</c:v>
                </c:pt>
                <c:pt idx="10">
                  <c:v>235.64699999999999</c:v>
                </c:pt>
                <c:pt idx="11">
                  <c:v>706.5619999999999</c:v>
                </c:pt>
                <c:pt idx="12">
                  <c:v>444.41099999999994</c:v>
                </c:pt>
                <c:pt idx="13">
                  <c:v>111.23400000000001</c:v>
                </c:pt>
                <c:pt idx="14">
                  <c:v>124.17299999999999</c:v>
                </c:pt>
                <c:pt idx="15">
                  <c:v>42.587000000000003</c:v>
                </c:pt>
                <c:pt idx="16">
                  <c:v>352.88100000000003</c:v>
                </c:pt>
                <c:pt idx="17">
                  <c:v>435.12700000000001</c:v>
                </c:pt>
                <c:pt idx="18">
                  <c:v>270.87599999999998</c:v>
                </c:pt>
                <c:pt idx="19">
                  <c:v>434.16299999999995</c:v>
                </c:pt>
                <c:pt idx="20">
                  <c:v>127.705</c:v>
                </c:pt>
                <c:pt idx="21">
                  <c:v>2751.3019999999997</c:v>
                </c:pt>
                <c:pt idx="22">
                  <c:v>8750.7939999999999</c:v>
                </c:pt>
                <c:pt idx="23">
                  <c:v>587.84999999999991</c:v>
                </c:pt>
                <c:pt idx="24">
                  <c:v>203.27499999999998</c:v>
                </c:pt>
                <c:pt idx="25">
                  <c:v>145.64400000000001</c:v>
                </c:pt>
                <c:pt idx="26">
                  <c:v>1346.0179999999998</c:v>
                </c:pt>
                <c:pt idx="27">
                  <c:v>194.32200000000003</c:v>
                </c:pt>
                <c:pt idx="28">
                  <c:v>206.79900000000001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排出量比較シート!$CU$21:$CU$50</c:f>
              <c:numCache>
                <c:formatCode>\(0%\);;</c:formatCode>
                <c:ptCount val="30"/>
                <c:pt idx="0">
                  <c:v>0.19416033178049719</c:v>
                </c:pt>
                <c:pt idx="1">
                  <c:v>0.43428234073832106</c:v>
                </c:pt>
                <c:pt idx="2">
                  <c:v>0.20191306330178485</c:v>
                </c:pt>
                <c:pt idx="3">
                  <c:v>0.32437892168209348</c:v>
                </c:pt>
                <c:pt idx="4">
                  <c:v>0.14293072414579502</c:v>
                </c:pt>
                <c:pt idx="5">
                  <c:v>0.19414043103211534</c:v>
                </c:pt>
                <c:pt idx="6">
                  <c:v>0.28371637322604631</c:v>
                </c:pt>
                <c:pt idx="7">
                  <c:v>0.42077589638675911</c:v>
                </c:pt>
                <c:pt idx="8">
                  <c:v>0.17440771051901988</c:v>
                </c:pt>
                <c:pt idx="9">
                  <c:v>0.13461988243421794</c:v>
                </c:pt>
                <c:pt idx="10">
                  <c:v>0.44908700616859665</c:v>
                </c:pt>
                <c:pt idx="11">
                  <c:v>0.3268096687589474</c:v>
                </c:pt>
                <c:pt idx="12">
                  <c:v>0.25998016492966886</c:v>
                </c:pt>
                <c:pt idx="13">
                  <c:v>0.22555655000729943</c:v>
                </c:pt>
                <c:pt idx="14">
                  <c:v>0.32509501750361247</c:v>
                </c:pt>
                <c:pt idx="15">
                  <c:v>0.11733276706084142</c:v>
                </c:pt>
                <c:pt idx="16">
                  <c:v>0.17631470080209097</c:v>
                </c:pt>
                <c:pt idx="17">
                  <c:v>0.20865700174158999</c:v>
                </c:pt>
                <c:pt idx="18">
                  <c:v>0.11430345276586942</c:v>
                </c:pt>
                <c:pt idx="19">
                  <c:v>0.19663640345221503</c:v>
                </c:pt>
                <c:pt idx="20">
                  <c:v>0.14574356673145525</c:v>
                </c:pt>
                <c:pt idx="21">
                  <c:v>0.50144942458128217</c:v>
                </c:pt>
                <c:pt idx="22">
                  <c:v>0.32410800564114411</c:v>
                </c:pt>
                <c:pt idx="23">
                  <c:v>0.25977351102848695</c:v>
                </c:pt>
                <c:pt idx="24">
                  <c:v>0.19301166142159984</c:v>
                </c:pt>
                <c:pt idx="25">
                  <c:v>0.11955320109403353</c:v>
                </c:pt>
                <c:pt idx="26">
                  <c:v>0.29454974133755146</c:v>
                </c:pt>
                <c:pt idx="27">
                  <c:v>0.24104391404790079</c:v>
                </c:pt>
                <c:pt idx="28">
                  <c:v>0.33960545316603818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排出量比較シート!$CM$21:$CM$50</c:f>
              <c:numCache>
                <c:formatCode>\(0%\);;</c:formatCode>
                <c:ptCount val="30"/>
                <c:pt idx="0">
                  <c:v>0.32435887577726163</c:v>
                </c:pt>
                <c:pt idx="1">
                  <c:v>0.49427202399417025</c:v>
                </c:pt>
                <c:pt idx="2">
                  <c:v>0.27482968095999205</c:v>
                </c:pt>
                <c:pt idx="3">
                  <c:v>0.90323873543944111</c:v>
                </c:pt>
                <c:pt idx="4">
                  <c:v>0.89121494263020107</c:v>
                </c:pt>
                <c:pt idx="5">
                  <c:v>0.76447068469545498</c:v>
                </c:pt>
                <c:pt idx="6">
                  <c:v>1</c:v>
                </c:pt>
                <c:pt idx="7">
                  <c:v>0.62955358804103412</c:v>
                </c:pt>
                <c:pt idx="8">
                  <c:v>0.3465581147724584</c:v>
                </c:pt>
                <c:pt idx="9">
                  <c:v>0.12966876091425547</c:v>
                </c:pt>
                <c:pt idx="10">
                  <c:v>0.48858120079648665</c:v>
                </c:pt>
                <c:pt idx="11">
                  <c:v>0.16783109539863408</c:v>
                </c:pt>
                <c:pt idx="12">
                  <c:v>1</c:v>
                </c:pt>
                <c:pt idx="13">
                  <c:v>0.28516253459255808</c:v>
                </c:pt>
                <c:pt idx="14">
                  <c:v>9.5646813632867658E-2</c:v>
                </c:pt>
                <c:pt idx="15">
                  <c:v>0</c:v>
                </c:pt>
                <c:pt idx="16">
                  <c:v>0.81667298631166585</c:v>
                </c:pt>
                <c:pt idx="17">
                  <c:v>0.56705360758587864</c:v>
                </c:pt>
                <c:pt idx="18">
                  <c:v>0.17349920761337359</c:v>
                </c:pt>
                <c:pt idx="19">
                  <c:v>0.58844627898052781</c:v>
                </c:pt>
                <c:pt idx="20">
                  <c:v>0</c:v>
                </c:pt>
                <c:pt idx="21">
                  <c:v>1</c:v>
                </c:pt>
                <c:pt idx="22">
                  <c:v>1</c:v>
                </c:pt>
                <c:pt idx="23">
                  <c:v>1</c:v>
                </c:pt>
                <c:pt idx="24">
                  <c:v>7.2735167265358849E-2</c:v>
                </c:pt>
                <c:pt idx="25">
                  <c:v>0.16673938264590785</c:v>
                </c:pt>
                <c:pt idx="26">
                  <c:v>1</c:v>
                </c:pt>
                <c:pt idx="27">
                  <c:v>0</c:v>
                </c:pt>
                <c:pt idx="28">
                  <c:v>0.60282087099638348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排出量比較シート!$BV$21:$BV$50</c:f>
              <c:numCache>
                <c:formatCode>0%</c:formatCode>
                <c:ptCount val="30"/>
                <c:pt idx="0">
                  <c:v>0.47211958140838267</c:v>
                </c:pt>
                <c:pt idx="1">
                  <c:v>0.14633090076447364</c:v>
                </c:pt>
                <c:pt idx="2">
                  <c:v>0.21152561824570013</c:v>
                </c:pt>
                <c:pt idx="3">
                  <c:v>0.40276138026008579</c:v>
                </c:pt>
                <c:pt idx="4">
                  <c:v>0.23751630494850332</c:v>
                </c:pt>
                <c:pt idx="5">
                  <c:v>0.14777354017607056</c:v>
                </c:pt>
                <c:pt idx="6">
                  <c:v>0.74778489232686907</c:v>
                </c:pt>
                <c:pt idx="7">
                  <c:v>8.2630947475383784E-2</c:v>
                </c:pt>
                <c:pt idx="8">
                  <c:v>0.2857555516078788</c:v>
                </c:pt>
                <c:pt idx="9">
                  <c:v>8.3099018311369649E-2</c:v>
                </c:pt>
                <c:pt idx="10">
                  <c:v>0.19441130061231882</c:v>
                </c:pt>
                <c:pt idx="11">
                  <c:v>4.1464015348851413E-2</c:v>
                </c:pt>
                <c:pt idx="12">
                  <c:v>0.14709044000818491</c:v>
                </c:pt>
                <c:pt idx="13">
                  <c:v>0.10320163146920483</c:v>
                </c:pt>
                <c:pt idx="14">
                  <c:v>0.11619994619209097</c:v>
                </c:pt>
                <c:pt idx="15">
                  <c:v>1.9959494584934519E-2</c:v>
                </c:pt>
                <c:pt idx="16">
                  <c:v>0.17655421821704917</c:v>
                </c:pt>
                <c:pt idx="17">
                  <c:v>0.22856735760873303</c:v>
                </c:pt>
                <c:pt idx="18">
                  <c:v>0.27073782862281021</c:v>
                </c:pt>
                <c:pt idx="19">
                  <c:v>0.25743800120271448</c:v>
                </c:pt>
                <c:pt idx="20">
                  <c:v>4.2390197674744765E-2</c:v>
                </c:pt>
                <c:pt idx="21">
                  <c:v>0.33403113103125298</c:v>
                </c:pt>
                <c:pt idx="22">
                  <c:v>0.6958651482980156</c:v>
                </c:pt>
                <c:pt idx="23">
                  <c:v>0.32246859681856316</c:v>
                </c:pt>
                <c:pt idx="24">
                  <c:v>0.71483373605085276</c:v>
                </c:pt>
                <c:pt idx="25">
                  <c:v>0.33593950187310151</c:v>
                </c:pt>
                <c:pt idx="26">
                  <c:v>0.20021143820271609</c:v>
                </c:pt>
                <c:pt idx="27">
                  <c:v>4.7101430893048413E-2</c:v>
                </c:pt>
                <c:pt idx="28">
                  <c:v>0.17483696435174448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排出量比較シート!$BZ$21:$BZ$50</c:f>
              <c:numCache>
                <c:formatCode>0%</c:formatCode>
                <c:ptCount val="30"/>
                <c:pt idx="0">
                  <c:v>0.14808835216145697</c:v>
                </c:pt>
                <c:pt idx="1">
                  <c:v>0.30524649358846628</c:v>
                </c:pt>
                <c:pt idx="2">
                  <c:v>0.22164556112667116</c:v>
                </c:pt>
                <c:pt idx="3">
                  <c:v>0.16569627670987022</c:v>
                </c:pt>
                <c:pt idx="4">
                  <c:v>0.23618966903415398</c:v>
                </c:pt>
                <c:pt idx="5">
                  <c:v>0.25709957382226001</c:v>
                </c:pt>
                <c:pt idx="6">
                  <c:v>7.6378184154975326E-2</c:v>
                </c:pt>
                <c:pt idx="7">
                  <c:v>0.32255427742440196</c:v>
                </c:pt>
                <c:pt idx="8">
                  <c:v>0.2260181055996647</c:v>
                </c:pt>
                <c:pt idx="9">
                  <c:v>0.29191009471852092</c:v>
                </c:pt>
                <c:pt idx="10">
                  <c:v>0.22209052027201454</c:v>
                </c:pt>
                <c:pt idx="11">
                  <c:v>0.70976062751426949</c:v>
                </c:pt>
                <c:pt idx="12">
                  <c:v>0.27384360454071988</c:v>
                </c:pt>
                <c:pt idx="13">
                  <c:v>0.27004305773531007</c:v>
                </c:pt>
                <c:pt idx="14">
                  <c:v>0.26815234969223556</c:v>
                </c:pt>
                <c:pt idx="15">
                  <c:v>0.35023828728028245</c:v>
                </c:pt>
                <c:pt idx="16">
                  <c:v>0.26054115625137164</c:v>
                </c:pt>
                <c:pt idx="17">
                  <c:v>0.24141855597759396</c:v>
                </c:pt>
                <c:pt idx="18">
                  <c:v>0.26799453608135482</c:v>
                </c:pt>
                <c:pt idx="19">
                  <c:v>0.2361044756147985</c:v>
                </c:pt>
                <c:pt idx="20">
                  <c:v>0.46783420457953639</c:v>
                </c:pt>
                <c:pt idx="21">
                  <c:v>0.1754941265748321</c:v>
                </c:pt>
                <c:pt idx="22">
                  <c:v>8.9862710431703754E-2</c:v>
                </c:pt>
                <c:pt idx="23">
                  <c:v>0.18105369944871688</c:v>
                </c:pt>
                <c:pt idx="24">
                  <c:v>8.47717620701849E-2</c:v>
                </c:pt>
                <c:pt idx="25">
                  <c:v>0.22660494097047498</c:v>
                </c:pt>
                <c:pt idx="26">
                  <c:v>0.24061919547786736</c:v>
                </c:pt>
                <c:pt idx="27">
                  <c:v>0.55271476883833059</c:v>
                </c:pt>
                <c:pt idx="28">
                  <c:v>0.25495590969728188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排出量比較シート!$CA$21:$CA$50</c:f>
              <c:numCache>
                <c:formatCode>0%</c:formatCode>
                <c:ptCount val="30"/>
                <c:pt idx="0">
                  <c:v>0.15771177243345091</c:v>
                </c:pt>
                <c:pt idx="1">
                  <c:v>0.31184343185676988</c:v>
                </c:pt>
                <c:pt idx="2">
                  <c:v>0.25141456087772401</c:v>
                </c:pt>
                <c:pt idx="3">
                  <c:v>0.16825264043364774</c:v>
                </c:pt>
                <c:pt idx="4">
                  <c:v>0.20997568888676263</c:v>
                </c:pt>
                <c:pt idx="5">
                  <c:v>0.2720805666003166</c:v>
                </c:pt>
                <c:pt idx="6">
                  <c:v>6.7437461817452624E-2</c:v>
                </c:pt>
                <c:pt idx="7">
                  <c:v>0.4104359823652679</c:v>
                </c:pt>
                <c:pt idx="8">
                  <c:v>0.23844987236474147</c:v>
                </c:pt>
                <c:pt idx="9">
                  <c:v>0.30411249838628407</c:v>
                </c:pt>
                <c:pt idx="10">
                  <c:v>0.31623640839097472</c:v>
                </c:pt>
                <c:pt idx="11">
                  <c:v>0.17375389810539943</c:v>
                </c:pt>
                <c:pt idx="12">
                  <c:v>0.25692642294999346</c:v>
                </c:pt>
                <c:pt idx="13">
                  <c:v>0.33560795701767249</c:v>
                </c:pt>
                <c:pt idx="14">
                  <c:v>0.31589802927485267</c:v>
                </c:pt>
                <c:pt idx="15">
                  <c:v>0.45896256834328375</c:v>
                </c:pt>
                <c:pt idx="16">
                  <c:v>0.2133180376567938</c:v>
                </c:pt>
                <c:pt idx="17">
                  <c:v>0.3271874995944809</c:v>
                </c:pt>
                <c:pt idx="18">
                  <c:v>0.22763453263557493</c:v>
                </c:pt>
                <c:pt idx="19">
                  <c:v>0.22277941271745358</c:v>
                </c:pt>
                <c:pt idx="20">
                  <c:v>0.26064770949661692</c:v>
                </c:pt>
                <c:pt idx="21">
                  <c:v>0.21202743126250656</c:v>
                </c:pt>
                <c:pt idx="22">
                  <c:v>8.5939601935807616E-2</c:v>
                </c:pt>
                <c:pt idx="23">
                  <c:v>0.22712228996292852</c:v>
                </c:pt>
                <c:pt idx="24">
                  <c:v>9.2215151904902426E-2</c:v>
                </c:pt>
                <c:pt idx="25">
                  <c:v>0.14840347908166474</c:v>
                </c:pt>
                <c:pt idx="26">
                  <c:v>0.28648643348239355</c:v>
                </c:pt>
                <c:pt idx="27">
                  <c:v>0.28550351097393789</c:v>
                </c:pt>
                <c:pt idx="28">
                  <c:v>0.28080796739922065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排出量比較シート!$CB$21:$CB$50</c:f>
              <c:numCache>
                <c:formatCode>0%</c:formatCode>
                <c:ptCount val="30"/>
                <c:pt idx="0">
                  <c:v>0.20545932520832447</c:v>
                </c:pt>
                <c:pt idx="1">
                  <c:v>0.18811674871628134</c:v>
                </c:pt>
                <c:pt idx="2">
                  <c:v>0.29230396952795534</c:v>
                </c:pt>
                <c:pt idx="3">
                  <c:v>0.24708944693688048</c:v>
                </c:pt>
                <c:pt idx="4">
                  <c:v>0.29848067302904929</c:v>
                </c:pt>
                <c:pt idx="5">
                  <c:v>0.31026193222717763</c:v>
                </c:pt>
                <c:pt idx="6">
                  <c:v>9.8664475989740597E-2</c:v>
                </c:pt>
                <c:pt idx="7">
                  <c:v>0.13830857606286415</c:v>
                </c:pt>
                <c:pt idx="8">
                  <c:v>0.22741327751949852</c:v>
                </c:pt>
                <c:pt idx="9">
                  <c:v>0.28670089735312199</c:v>
                </c:pt>
                <c:pt idx="10">
                  <c:v>0.22128264306437015</c:v>
                </c:pt>
                <c:pt idx="11">
                  <c:v>5.2158429162209453E-2</c:v>
                </c:pt>
                <c:pt idx="12">
                  <c:v>0.27484681637758335</c:v>
                </c:pt>
                <c:pt idx="13">
                  <c:v>0.26431677925792718</c:v>
                </c:pt>
                <c:pt idx="14">
                  <c:v>0.26928550961320102</c:v>
                </c:pt>
                <c:pt idx="15">
                  <c:v>0.12748012336582493</c:v>
                </c:pt>
                <c:pt idx="16">
                  <c:v>0.32441655494276694</c:v>
                </c:pt>
                <c:pt idx="17">
                  <c:v>0.19721008655517341</c:v>
                </c:pt>
                <c:pt idx="18">
                  <c:v>0.21539217027838625</c:v>
                </c:pt>
                <c:pt idx="19">
                  <c:v>0.25569711423752378</c:v>
                </c:pt>
                <c:pt idx="20">
                  <c:v>0.20406482348888116</c:v>
                </c:pt>
                <c:pt idx="21">
                  <c:v>0.26065205266088642</c:v>
                </c:pt>
                <c:pt idx="22">
                  <c:v>0.11899108106592256</c:v>
                </c:pt>
                <c:pt idx="23">
                  <c:v>0.24798607928888558</c:v>
                </c:pt>
                <c:pt idx="24">
                  <c:v>9.4248620314950404E-2</c:v>
                </c:pt>
                <c:pt idx="25">
                  <c:v>0.26298320151832921</c:v>
                </c:pt>
                <c:pt idx="26">
                  <c:v>0.25207170205304313</c:v>
                </c:pt>
                <c:pt idx="27">
                  <c:v>8.3711329961103892E-2</c:v>
                </c:pt>
                <c:pt idx="28">
                  <c:v>0.23229875921032803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排出量比較シート!$CH$21:$CH$50</c:f>
              <c:numCache>
                <c:formatCode>0%</c:formatCode>
                <c:ptCount val="30"/>
                <c:pt idx="0">
                  <c:v>1.662096878838493E-2</c:v>
                </c:pt>
                <c:pt idx="1">
                  <c:v>4.8462425074008726E-2</c:v>
                </c:pt>
                <c:pt idx="2">
                  <c:v>2.3110290221949374E-2</c:v>
                </c:pt>
                <c:pt idx="3">
                  <c:v>1.6200255659515651E-2</c:v>
                </c:pt>
                <c:pt idx="4">
                  <c:v>1.7837664101530707E-2</c:v>
                </c:pt>
                <c:pt idx="5">
                  <c:v>1.2784387174175266E-2</c:v>
                </c:pt>
                <c:pt idx="6">
                  <c:v>9.7349857109624762E-3</c:v>
                </c:pt>
                <c:pt idx="7">
                  <c:v>4.6070216672082269E-2</c:v>
                </c:pt>
                <c:pt idx="8">
                  <c:v>2.2363192908216579E-2</c:v>
                </c:pt>
                <c:pt idx="9">
                  <c:v>3.4177491230703259E-2</c:v>
                </c:pt>
                <c:pt idx="10">
                  <c:v>4.5979127660321806E-2</c:v>
                </c:pt>
                <c:pt idx="11">
                  <c:v>2.2863029869270138E-2</c:v>
                </c:pt>
                <c:pt idx="12">
                  <c:v>4.7292716123518444E-2</c:v>
                </c:pt>
                <c:pt idx="13">
                  <c:v>2.6830574519885481E-2</c:v>
                </c:pt>
                <c:pt idx="14">
                  <c:v>3.046416522761981E-2</c:v>
                </c:pt>
                <c:pt idx="15">
                  <c:v>4.3359526425674366E-2</c:v>
                </c:pt>
                <c:pt idx="16">
                  <c:v>2.5170032932018319E-2</c:v>
                </c:pt>
                <c:pt idx="17">
                  <c:v>5.6165002640186654E-3</c:v>
                </c:pt>
                <c:pt idx="18">
                  <c:v>1.8240932381873701E-2</c:v>
                </c:pt>
                <c:pt idx="19">
                  <c:v>2.798099622750971E-2</c:v>
                </c:pt>
                <c:pt idx="20">
                  <c:v>2.5063064760220695E-2</c:v>
                </c:pt>
                <c:pt idx="21">
                  <c:v>1.7795258470521831E-2</c:v>
                </c:pt>
                <c:pt idx="22">
                  <c:v>9.3414582685505815E-3</c:v>
                </c:pt>
                <c:pt idx="23">
                  <c:v>2.1369334480905854E-2</c:v>
                </c:pt>
                <c:pt idx="24">
                  <c:v>1.3930729659109473E-2</c:v>
                </c:pt>
                <c:pt idx="25">
                  <c:v>2.6068876556429518E-2</c:v>
                </c:pt>
                <c:pt idx="26">
                  <c:v>2.0611230783979875E-2</c:v>
                </c:pt>
                <c:pt idx="27">
                  <c:v>3.096895933357903E-2</c:v>
                </c:pt>
                <c:pt idx="28">
                  <c:v>5.7100399341424947E-2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0.45333759473708057</c:v>
                      </c:pt>
                      <c:pt idx="1">
                        <c:v>0.12930100571968425</c:v>
                      </c:pt>
                      <c:pt idx="2">
                        <c:v>0.1951325391305824</c:v>
                      </c:pt>
                      <c:pt idx="3">
                        <c:v>0.3677948229145217</c:v>
                      </c:pt>
                      <c:pt idx="4">
                        <c:v>0.2173598772027811</c:v>
                      </c:pt>
                      <c:pt idx="5">
                        <c:v>0.11143034653523384</c:v>
                      </c:pt>
                      <c:pt idx="6">
                        <c:v>0.74220411191745772</c:v>
                      </c:pt>
                      <c:pt idx="7">
                        <c:v>6.315606156945347E-2</c:v>
                      </c:pt>
                      <c:pt idx="8">
                        <c:v>0.27001228387235182</c:v>
                      </c:pt>
                      <c:pt idx="9">
                        <c:v>6.8093562072850625E-2</c:v>
                      </c:pt>
                      <c:pt idx="10">
                        <c:v>0.17909369742170181</c:v>
                      </c:pt>
                      <c:pt idx="11">
                        <c:v>1.8655051750424791E-2</c:v>
                      </c:pt>
                      <c:pt idx="12">
                        <c:v>0.12819296388926404</c:v>
                      </c:pt>
                      <c:pt idx="13">
                        <c:v>7.8992791826708195E-2</c:v>
                      </c:pt>
                      <c:pt idx="14">
                        <c:v>9.9495667678268895E-2</c:v>
                      </c:pt>
                      <c:pt idx="15">
                        <c:v>4.8127373588665746E-3</c:v>
                      </c:pt>
                      <c:pt idx="16">
                        <c:v>0.13585425709556279</c:v>
                      </c:pt>
                      <c:pt idx="17">
                        <c:v>0.19190171053225624</c:v>
                      </c:pt>
                      <c:pt idx="18">
                        <c:v>0.23181419731167738</c:v>
                      </c:pt>
                      <c:pt idx="19">
                        <c:v>0.22793981692838211</c:v>
                      </c:pt>
                      <c:pt idx="20">
                        <c:v>2.6285692807943416E-2</c:v>
                      </c:pt>
                      <c:pt idx="21">
                        <c:v>0.28911548301978857</c:v>
                      </c:pt>
                      <c:pt idx="22">
                        <c:v>0.68586975961333274</c:v>
                      </c:pt>
                      <c:pt idx="23">
                        <c:v>0.31093385980039456</c:v>
                      </c:pt>
                      <c:pt idx="24">
                        <c:v>0.7124748716800744</c:v>
                      </c:pt>
                      <c:pt idx="25">
                        <c:v>0.30056729680615291</c:v>
                      </c:pt>
                      <c:pt idx="26">
                        <c:v>0.16811095561280623</c:v>
                      </c:pt>
                      <c:pt idx="27">
                        <c:v>2.8781928850482419E-2</c:v>
                      </c:pt>
                      <c:pt idx="28">
                        <c:v>0.15694190526202489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6.5787218258917691E-3</c:v>
                      </c:pt>
                      <c:pt idx="1">
                        <c:v>1.0069085221568047E-2</c:v>
                      </c:pt>
                      <c:pt idx="2">
                        <c:v>1.0106783019623271E-2</c:v>
                      </c:pt>
                      <c:pt idx="3">
                        <c:v>7.7430882518432272E-3</c:v>
                      </c:pt>
                      <c:pt idx="4">
                        <c:v>1.2537572370635977E-2</c:v>
                      </c:pt>
                      <c:pt idx="5">
                        <c:v>1.4966636807825246E-2</c:v>
                      </c:pt>
                      <c:pt idx="6">
                        <c:v>3.5304628507010875E-3</c:v>
                      </c:pt>
                      <c:pt idx="7">
                        <c:v>1.5127716752893417E-2</c:v>
                      </c:pt>
                      <c:pt idx="8">
                        <c:v>9.3625942413825582E-3</c:v>
                      </c:pt>
                      <c:pt idx="9">
                        <c:v>9.3360556411319628E-3</c:v>
                      </c:pt>
                      <c:pt idx="10">
                        <c:v>6.752190545656454E-3</c:v>
                      </c:pt>
                      <c:pt idx="11">
                        <c:v>2.034670850040424E-2</c:v>
                      </c:pt>
                      <c:pt idx="12">
                        <c:v>9.7175828197753941E-3</c:v>
                      </c:pt>
                      <c:pt idx="13">
                        <c:v>1.0991509952768316E-2</c:v>
                      </c:pt>
                      <c:pt idx="14">
                        <c:v>1.2832231875971555E-2</c:v>
                      </c:pt>
                      <c:pt idx="15">
                        <c:v>1.4764456218600192E-2</c:v>
                      </c:pt>
                      <c:pt idx="16">
                        <c:v>1.3807153812986264E-2</c:v>
                      </c:pt>
                      <c:pt idx="17">
                        <c:v>1.3975452478101506E-2</c:v>
                      </c:pt>
                      <c:pt idx="18">
                        <c:v>2.0953711836051356E-2</c:v>
                      </c:pt>
                      <c:pt idx="19">
                        <c:v>1.5054214903319464E-2</c:v>
                      </c:pt>
                      <c:pt idx="20">
                        <c:v>1.1611833980463438E-2</c:v>
                      </c:pt>
                      <c:pt idx="21">
                        <c:v>1.5629894422877107E-2</c:v>
                      </c:pt>
                      <c:pt idx="22">
                        <c:v>5.7567700326672513E-3</c:v>
                      </c:pt>
                      <c:pt idx="23">
                        <c:v>9.0518536527330971E-3</c:v>
                      </c:pt>
                      <c:pt idx="24">
                        <c:v>1.7315328079874426E-3</c:v>
                      </c:pt>
                      <c:pt idx="25">
                        <c:v>8.5828505388235669E-3</c:v>
                      </c:pt>
                      <c:pt idx="26">
                        <c:v>1.6392286746992533E-2</c:v>
                      </c:pt>
                      <c:pt idx="27">
                        <c:v>1.6717890078490387E-2</c:v>
                      </c:pt>
                      <c:pt idx="28">
                        <c:v>7.3100505986962968E-3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1.2203264845410336E-2</c:v>
                      </c:pt>
                      <c:pt idx="1">
                        <c:v>6.9608098232213159E-3</c:v>
                      </c:pt>
                      <c:pt idx="2">
                        <c:v>6.2862960954944546E-3</c:v>
                      </c:pt>
                      <c:pt idx="3">
                        <c:v>2.7223469093720837E-2</c:v>
                      </c:pt>
                      <c:pt idx="4">
                        <c:v>7.6188553750862319E-3</c:v>
                      </c:pt>
                      <c:pt idx="5">
                        <c:v>2.1376556833011449E-2</c:v>
                      </c:pt>
                      <c:pt idx="6">
                        <c:v>2.0503175587101453E-3</c:v>
                      </c:pt>
                      <c:pt idx="7">
                        <c:v>4.3471691530368867E-3</c:v>
                      </c:pt>
                      <c:pt idx="8">
                        <c:v>6.3806734941444475E-3</c:v>
                      </c:pt>
                      <c:pt idx="9">
                        <c:v>5.669400597387071E-3</c:v>
                      </c:pt>
                      <c:pt idx="10">
                        <c:v>8.5654126449605759E-3</c:v>
                      </c:pt>
                      <c:pt idx="11">
                        <c:v>2.4622550980223801E-3</c:v>
                      </c:pt>
                      <c:pt idx="12">
                        <c:v>9.1798932991454738E-3</c:v>
                      </c:pt>
                      <c:pt idx="13">
                        <c:v>1.3217329689728325E-2</c:v>
                      </c:pt>
                      <c:pt idx="14">
                        <c:v>3.8720466378505229E-3</c:v>
                      </c:pt>
                      <c:pt idx="15">
                        <c:v>3.8230100746774906E-4</c:v>
                      </c:pt>
                      <c:pt idx="16">
                        <c:v>2.6892807308500116E-2</c:v>
                      </c:pt>
                      <c:pt idx="17">
                        <c:v>2.269019459837528E-2</c:v>
                      </c:pt>
                      <c:pt idx="18">
                        <c:v>1.7969919475081437E-2</c:v>
                      </c:pt>
                      <c:pt idx="19">
                        <c:v>1.444396937101293E-2</c:v>
                      </c:pt>
                      <c:pt idx="20">
                        <c:v>4.4926708863379135E-3</c:v>
                      </c:pt>
                      <c:pt idx="21">
                        <c:v>2.928575358858735E-2</c:v>
                      </c:pt>
                      <c:pt idx="22">
                        <c:v>4.2386186520156112E-3</c:v>
                      </c:pt>
                      <c:pt idx="23">
                        <c:v>2.482883365435467E-3</c:v>
                      </c:pt>
                      <c:pt idx="24">
                        <c:v>6.2733156279096971E-4</c:v>
                      </c:pt>
                      <c:pt idx="25">
                        <c:v>2.6789354528125052E-2</c:v>
                      </c:pt>
                      <c:pt idx="26">
                        <c:v>1.570819584291732E-2</c:v>
                      </c:pt>
                      <c:pt idx="27">
                        <c:v>1.6016119640756079E-3</c:v>
                      </c:pt>
                      <c:pt idx="28">
                        <c:v>1.05850084910233E-2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0.19705093974338717</c:v>
                      </c:pt>
                      <c:pt idx="1">
                        <c:v>0.17144657605698058</c:v>
                      </c:pt>
                      <c:pt idx="2">
                        <c:v>0.2788651002294017</c:v>
                      </c:pt>
                      <c:pt idx="3">
                        <c:v>0.23189292325161071</c:v>
                      </c:pt>
                      <c:pt idx="4">
                        <c:v>0.28796483967780506</c:v>
                      </c:pt>
                      <c:pt idx="5">
                        <c:v>0.29973135491949116</c:v>
                      </c:pt>
                      <c:pt idx="6">
                        <c:v>8.943607442871622E-2</c:v>
                      </c:pt>
                      <c:pt idx="7">
                        <c:v>0.11958033320897306</c:v>
                      </c:pt>
                      <c:pt idx="8">
                        <c:v>0.21528617493828073</c:v>
                      </c:pt>
                      <c:pt idx="9">
                        <c:v>0.27040505532171943</c:v>
                      </c:pt>
                      <c:pt idx="10">
                        <c:v>0.20417673102081985</c:v>
                      </c:pt>
                      <c:pt idx="11">
                        <c:v>4.5130107953688749E-2</c:v>
                      </c:pt>
                      <c:pt idx="12">
                        <c:v>0.25371119621608257</c:v>
                      </c:pt>
                      <c:pt idx="13">
                        <c:v>0.24783323253109468</c:v>
                      </c:pt>
                      <c:pt idx="14">
                        <c:v>0.25316106921970843</c:v>
                      </c:pt>
                      <c:pt idx="15">
                        <c:v>0.10844068266221801</c:v>
                      </c:pt>
                      <c:pt idx="16">
                        <c:v>0.31377252028116565</c:v>
                      </c:pt>
                      <c:pt idx="17">
                        <c:v>0.18912757476555772</c:v>
                      </c:pt>
                      <c:pt idx="18">
                        <c:v>0.20108252472478685</c:v>
                      </c:pt>
                      <c:pt idx="19">
                        <c:v>0.24703650181880674</c:v>
                      </c:pt>
                      <c:pt idx="20">
                        <c:v>0.16786171790995585</c:v>
                      </c:pt>
                      <c:pt idx="21">
                        <c:v>0.23458357708297958</c:v>
                      </c:pt>
                      <c:pt idx="22">
                        <c:v>0.10659066731671789</c:v>
                      </c:pt>
                      <c:pt idx="23">
                        <c:v>0.23637630046530669</c:v>
                      </c:pt>
                      <c:pt idx="24">
                        <c:v>8.2452025113325972E-2</c:v>
                      </c:pt>
                      <c:pt idx="25">
                        <c:v>0.25273275012247631</c:v>
                      </c:pt>
                      <c:pt idx="26">
                        <c:v>0.21166293836926806</c:v>
                      </c:pt>
                      <c:pt idx="27">
                        <c:v>7.190414920991034E-2</c:v>
                      </c:pt>
                      <c:pt idx="28">
                        <c:v>0.2167951876344261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0.12738969085965718</c:v>
                      </c:pt>
                      <c:pt idx="1">
                        <c:v>0.11457842091938102</c:v>
                      </c:pt>
                      <c:pt idx="2">
                        <c:v>0.18517433253972568</c:v>
                      </c:pt>
                      <c:pt idx="3">
                        <c:v>0.13673449903622892</c:v>
                      </c:pt>
                      <c:pt idx="4">
                        <c:v>0.17208736461955826</c:v>
                      </c:pt>
                      <c:pt idx="5">
                        <c:v>0.16256695275431987</c:v>
                      </c:pt>
                      <c:pt idx="6">
                        <c:v>5.1453407866990777E-2</c:v>
                      </c:pt>
                      <c:pt idx="7">
                        <c:v>6.9715749534384239E-2</c:v>
                      </c:pt>
                      <c:pt idx="8">
                        <c:v>0.13435774164363684</c:v>
                      </c:pt>
                      <c:pt idx="9">
                        <c:v>0.17276963107068666</c:v>
                      </c:pt>
                      <c:pt idx="10">
                        <c:v>0.13105978163264745</c:v>
                      </c:pt>
                      <c:pt idx="11">
                        <c:v>2.501544942683083E-2</c:v>
                      </c:pt>
                      <c:pt idx="12">
                        <c:v>0.1666396070918835</c:v>
                      </c:pt>
                      <c:pt idx="13">
                        <c:v>0.15304306206492474</c:v>
                      </c:pt>
                      <c:pt idx="14">
                        <c:v>0.15266735274331611</c:v>
                      </c:pt>
                      <c:pt idx="15">
                        <c:v>6.5073802319311216E-2</c:v>
                      </c:pt>
                      <c:pt idx="16">
                        <c:v>0.1806483677436963</c:v>
                      </c:pt>
                      <c:pt idx="17">
                        <c:v>0.11170558233127095</c:v>
                      </c:pt>
                      <c:pt idx="18">
                        <c:v>0.11507422201809107</c:v>
                      </c:pt>
                      <c:pt idx="19">
                        <c:v>0.14006847069314066</c:v>
                      </c:pt>
                      <c:pt idx="20">
                        <c:v>0.11231924378854687</c:v>
                      </c:pt>
                      <c:pt idx="21">
                        <c:v>0.13518546889327338</c:v>
                      </c:pt>
                      <c:pt idx="22">
                        <c:v>6.0009640770389477E-2</c:v>
                      </c:pt>
                      <c:pt idx="23">
                        <c:v>0.1549761258961839</c:v>
                      </c:pt>
                      <c:pt idx="24">
                        <c:v>5.7342216614533953E-2</c:v>
                      </c:pt>
                      <c:pt idx="25">
                        <c:v>0.14381981744923614</c:v>
                      </c:pt>
                      <c:pt idx="26">
                        <c:v>0.12746085468625176</c:v>
                      </c:pt>
                      <c:pt idx="27">
                        <c:v>4.0721917085605887E-2</c:v>
                      </c:pt>
                      <c:pt idx="28">
                        <c:v>0.12180575076837293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6.9661248883729973E-2</c:v>
                      </c:pt>
                      <c:pt idx="1">
                        <c:v>5.6868155137599546E-2</c:v>
                      </c:pt>
                      <c:pt idx="2">
                        <c:v>9.3690767689676005E-2</c:v>
                      </c:pt>
                      <c:pt idx="3">
                        <c:v>9.5158424215381801E-2</c:v>
                      </c:pt>
                      <c:pt idx="4">
                        <c:v>0.11587747505824679</c:v>
                      </c:pt>
                      <c:pt idx="5">
                        <c:v>0.13716440216517131</c:v>
                      </c:pt>
                      <c:pt idx="6">
                        <c:v>3.7982666561725435E-2</c:v>
                      </c:pt>
                      <c:pt idx="7">
                        <c:v>4.9864583674588833E-2</c:v>
                      </c:pt>
                      <c:pt idx="8">
                        <c:v>8.0928433294643887E-2</c:v>
                      </c:pt>
                      <c:pt idx="9">
                        <c:v>9.763542425103279E-2</c:v>
                      </c:pt>
                      <c:pt idx="10">
                        <c:v>7.3116949388172398E-2</c:v>
                      </c:pt>
                      <c:pt idx="11">
                        <c:v>2.0114658526857926E-2</c:v>
                      </c:pt>
                      <c:pt idx="12">
                        <c:v>8.7071589124199086E-2</c:v>
                      </c:pt>
                      <c:pt idx="13">
                        <c:v>9.4790170466169929E-2</c:v>
                      </c:pt>
                      <c:pt idx="14">
                        <c:v>0.10049371647639237</c:v>
                      </c:pt>
                      <c:pt idx="15">
                        <c:v>4.3366880342906797E-2</c:v>
                      </c:pt>
                      <c:pt idx="16">
                        <c:v>0.13312415253746931</c:v>
                      </c:pt>
                      <c:pt idx="17">
                        <c:v>7.7421992434286796E-2</c:v>
                      </c:pt>
                      <c:pt idx="18">
                        <c:v>8.6008302706695794E-2</c:v>
                      </c:pt>
                      <c:pt idx="19">
                        <c:v>0.10696803112566609</c:v>
                      </c:pt>
                      <c:pt idx="20">
                        <c:v>5.5542474121408975E-2</c:v>
                      </c:pt>
                      <c:pt idx="21">
                        <c:v>9.9398108189706194E-2</c:v>
                      </c:pt>
                      <c:pt idx="22">
                        <c:v>4.6581026546328411E-2</c:v>
                      </c:pt>
                      <c:pt idx="23">
                        <c:v>8.1400174569122796E-2</c:v>
                      </c:pt>
                      <c:pt idx="24">
                        <c:v>2.5109808498792033E-2</c:v>
                      </c:pt>
                      <c:pt idx="25">
                        <c:v>0.10891293267324015</c:v>
                      </c:pt>
                      <c:pt idx="26">
                        <c:v>8.4202083683016293E-2</c:v>
                      </c:pt>
                      <c:pt idx="27">
                        <c:v>3.1182232124304453E-2</c:v>
                      </c:pt>
                      <c:pt idx="28">
                        <c:v>9.4989436866053184E-2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8.4083854649373065E-3</c:v>
                      </c:pt>
                      <c:pt idx="1">
                        <c:v>1.6670172659300771E-2</c:v>
                      </c:pt>
                      <c:pt idx="2">
                        <c:v>1.3438869298553686E-2</c:v>
                      </c:pt>
                      <c:pt idx="3">
                        <c:v>8.893798145227387E-3</c:v>
                      </c:pt>
                      <c:pt idx="4">
                        <c:v>1.0515833351244246E-2</c:v>
                      </c:pt>
                      <c:pt idx="5">
                        <c:v>1.0530577307686455E-2</c:v>
                      </c:pt>
                      <c:pt idx="6">
                        <c:v>3.8617989317253415E-3</c:v>
                      </c:pt>
                      <c:pt idx="7">
                        <c:v>1.8728242853891089E-2</c:v>
                      </c:pt>
                      <c:pt idx="8">
                        <c:v>1.2127102581217811E-2</c:v>
                      </c:pt>
                      <c:pt idx="9">
                        <c:v>1.6295842031402552E-2</c:v>
                      </c:pt>
                      <c:pt idx="10">
                        <c:v>1.71059120435503E-2</c:v>
                      </c:pt>
                      <c:pt idx="11">
                        <c:v>7.0283212085207047E-3</c:v>
                      </c:pt>
                      <c:pt idx="12">
                        <c:v>1.479693059164075E-2</c:v>
                      </c:pt>
                      <c:pt idx="13">
                        <c:v>1.6483546726832502E-2</c:v>
                      </c:pt>
                      <c:pt idx="14">
                        <c:v>1.6124440393492555E-2</c:v>
                      </c:pt>
                      <c:pt idx="15">
                        <c:v>1.9039440703606914E-2</c:v>
                      </c:pt>
                      <c:pt idx="16">
                        <c:v>1.0644034661601371E-2</c:v>
                      </c:pt>
                      <c:pt idx="17">
                        <c:v>8.0825117896156894E-3</c:v>
                      </c:pt>
                      <c:pt idx="18">
                        <c:v>8.6864003066087648E-3</c:v>
                      </c:pt>
                      <c:pt idx="19">
                        <c:v>8.6606124187170921E-3</c:v>
                      </c:pt>
                      <c:pt idx="20">
                        <c:v>1.0088755800538651E-2</c:v>
                      </c:pt>
                      <c:pt idx="21">
                        <c:v>7.9513597231231897E-3</c:v>
                      </c:pt>
                      <c:pt idx="22">
                        <c:v>3.9094588313389788E-3</c:v>
                      </c:pt>
                      <c:pt idx="23">
                        <c:v>1.1609778823578909E-2</c:v>
                      </c:pt>
                      <c:pt idx="24">
                        <c:v>6.0351661290448388E-3</c:v>
                      </c:pt>
                      <c:pt idx="25">
                        <c:v>1.0250451395852929E-2</c:v>
                      </c:pt>
                      <c:pt idx="26">
                        <c:v>8.7139967062026744E-3</c:v>
                      </c:pt>
                      <c:pt idx="27">
                        <c:v>1.1807180751193561E-2</c:v>
                      </c:pt>
                      <c:pt idx="28">
                        <c:v>1.5503571575901929E-2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6.3027255400423792E-3</c:v>
                      </c:pt>
                      <c:pt idx="4">
                        <c:v>0</c:v>
                      </c:pt>
                      <c:pt idx="5">
                        <c:v>0</c:v>
                      </c:pt>
                      <c:pt idx="6">
                        <c:v>5.3666026292990476E-3</c:v>
                      </c:pt>
                      <c:pt idx="7">
                        <c:v>0</c:v>
                      </c:pt>
                      <c:pt idx="8">
                        <c:v>0</c:v>
                      </c:pt>
                      <c:pt idx="9">
                        <c:v>0</c:v>
                      </c:pt>
                      <c:pt idx="10">
                        <c:v>0</c:v>
                      </c:pt>
                      <c:pt idx="11">
                        <c:v>0</c:v>
                      </c:pt>
                      <c:pt idx="12">
                        <c:v>6.3386895698599672E-3</c:v>
                      </c:pt>
                      <c:pt idx="13">
                        <c:v>0</c:v>
                      </c:pt>
                      <c:pt idx="14">
                        <c:v>0</c:v>
                      </c:pt>
                      <c:pt idx="15">
                        <c:v>0</c:v>
                      </c:pt>
                      <c:pt idx="16">
                        <c:v>0</c:v>
                      </c:pt>
                      <c:pt idx="17">
                        <c:v>0</c:v>
                      </c:pt>
                      <c:pt idx="18">
                        <c:v>5.6232452469906005E-3</c:v>
                      </c:pt>
                      <c:pt idx="19">
                        <c:v>0</c:v>
                      </c:pt>
                      <c:pt idx="20">
                        <c:v>2.6114349778386649E-2</c:v>
                      </c:pt>
                      <c:pt idx="21">
                        <c:v>1.8117115854783671E-2</c:v>
                      </c:pt>
                      <c:pt idx="22">
                        <c:v>8.4909549178657073E-3</c:v>
                      </c:pt>
                      <c:pt idx="23">
                        <c:v>0</c:v>
                      </c:pt>
                      <c:pt idx="24">
                        <c:v>5.7614290725795918E-3</c:v>
                      </c:pt>
                      <c:pt idx="25">
                        <c:v>0</c:v>
                      </c:pt>
                      <c:pt idx="26">
                        <c:v>3.1694766977572425E-2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排出量比較シート!$BE$21:$BE$50</c:f>
              <c:numCache>
                <c:formatCode>#,##0_);[Red]\(#,##0\)</c:formatCode>
                <c:ptCount val="30"/>
                <c:pt idx="0">
                  <c:v>1278.7656850951419</c:v>
                </c:pt>
                <c:pt idx="1">
                  <c:v>194.66203897701243</c:v>
                </c:pt>
                <c:pt idx="2">
                  <c:v>356.59539994978434</c:v>
                </c:pt>
                <c:pt idx="3">
                  <c:v>1002.1979400159285</c:v>
                </c:pt>
                <c:pt idx="4">
                  <c:v>495.67167118662064</c:v>
                </c:pt>
                <c:pt idx="5">
                  <c:v>309.48603358708573</c:v>
                </c:pt>
                <c:pt idx="6">
                  <c:v>4169.252471906836</c:v>
                </c:pt>
                <c:pt idx="7">
                  <c:v>91.874625288022358</c:v>
                </c:pt>
                <c:pt idx="8">
                  <c:v>490.80945662368799</c:v>
                </c:pt>
                <c:pt idx="9">
                  <c:v>106.65637507822875</c:v>
                </c:pt>
                <c:pt idx="10">
                  <c:v>235.26897844741345</c:v>
                </c:pt>
                <c:pt idx="11">
                  <c:v>120.09097570463712</c:v>
                </c:pt>
                <c:pt idx="12">
                  <c:v>201.75635319626718</c:v>
                </c:pt>
                <c:pt idx="13">
                  <c:v>127.07139123929518</c:v>
                </c:pt>
                <c:pt idx="14">
                  <c:v>146.80049932342976</c:v>
                </c:pt>
                <c:pt idx="15">
                  <c:v>20.684434609235403</c:v>
                </c:pt>
                <c:pt idx="16">
                  <c:v>327.6941988844834</c:v>
                </c:pt>
                <c:pt idx="17">
                  <c:v>552.58267614944134</c:v>
                </c:pt>
                <c:pt idx="18">
                  <c:v>597.67419936047565</c:v>
                </c:pt>
                <c:pt idx="19">
                  <c:v>563.30375743776051</c:v>
                </c:pt>
                <c:pt idx="20">
                  <c:v>79.394785277498372</c:v>
                </c:pt>
                <c:pt idx="21">
                  <c:v>788.90039817704383</c:v>
                </c:pt>
                <c:pt idx="22">
                  <c:v>3267.6381589765938</c:v>
                </c:pt>
                <c:pt idx="23">
                  <c:v>509.32164662508023</c:v>
                </c:pt>
                <c:pt idx="24">
                  <c:v>2125.7667482348529</c:v>
                </c:pt>
                <c:pt idx="25">
                  <c:v>588.73913554344813</c:v>
                </c:pt>
                <c:pt idx="26">
                  <c:v>413.72059235743779</c:v>
                </c:pt>
                <c:pt idx="27">
                  <c:v>67.577846333654634</c:v>
                </c:pt>
                <c:pt idx="28">
                  <c:v>188.33289532983193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排出量比較シート!$BI$21:$BI$50</c:f>
              <c:numCache>
                <c:formatCode>#,##0_);[Red]\(#,##0\)</c:formatCode>
                <c:ptCount val="30"/>
                <c:pt idx="0">
                  <c:v>401.10664874658346</c:v>
                </c:pt>
                <c:pt idx="1">
                  <c:v>406.06532538300638</c:v>
                </c:pt>
                <c:pt idx="2">
                  <c:v>373.6558634011526</c:v>
                </c:pt>
                <c:pt idx="3">
                  <c:v>412.30484183887387</c:v>
                </c:pt>
                <c:pt idx="4">
                  <c:v>492.90312087229881</c:v>
                </c:pt>
                <c:pt idx="5">
                  <c:v>538.45043736771902</c:v>
                </c:pt>
                <c:pt idx="6">
                  <c:v>425.84429874880527</c:v>
                </c:pt>
                <c:pt idx="7">
                  <c:v>358.63746306726102</c:v>
                </c:pt>
                <c:pt idx="8">
                  <c:v>388.20531385059593</c:v>
                </c:pt>
                <c:pt idx="9">
                  <c:v>374.6623387867395</c:v>
                </c:pt>
                <c:pt idx="10">
                  <c:v>268.76529122886058</c:v>
                </c:pt>
                <c:pt idx="11">
                  <c:v>2055.6582752009144</c:v>
                </c:pt>
                <c:pt idx="12">
                  <c:v>375.61711689204276</c:v>
                </c:pt>
                <c:pt idx="13">
                  <c:v>332.50198230808604</c:v>
                </c:pt>
                <c:pt idx="14">
                  <c:v>338.76864938041138</c:v>
                </c:pt>
                <c:pt idx="15">
                  <c:v>362.95913807195097</c:v>
                </c:pt>
                <c:pt idx="16">
                  <c:v>483.57850827030325</c:v>
                </c:pt>
                <c:pt idx="17">
                  <c:v>583.65163394239426</c:v>
                </c:pt>
                <c:pt idx="18">
                  <c:v>591.61817393666922</c:v>
                </c:pt>
                <c:pt idx="19">
                  <c:v>516.62356621919628</c:v>
                </c:pt>
                <c:pt idx="20">
                  <c:v>876.23078578354807</c:v>
                </c:pt>
                <c:pt idx="21">
                  <c:v>414.47450094004569</c:v>
                </c:pt>
                <c:pt idx="22">
                  <c:v>421.97661773103135</c:v>
                </c:pt>
                <c:pt idx="23">
                  <c:v>285.96449155223434</c:v>
                </c:pt>
                <c:pt idx="24">
                  <c:v>252.09357632395788</c:v>
                </c:pt>
                <c:pt idx="25">
                  <c:v>397.1286386774085</c:v>
                </c:pt>
                <c:pt idx="26">
                  <c:v>497.21992399294857</c:v>
                </c:pt>
                <c:pt idx="27">
                  <c:v>792.99658219960224</c:v>
                </c:pt>
                <c:pt idx="28">
                  <c:v>274.63634382337165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排出量比較シート!$BJ$21:$BJ$50</c:f>
              <c:numCache>
                <c:formatCode>#,##0_);[Red]\(#,##0\)</c:formatCode>
                <c:ptCount val="30"/>
                <c:pt idx="0">
                  <c:v>427.17228995630495</c:v>
                </c:pt>
                <c:pt idx="1">
                  <c:v>414.84114407615033</c:v>
                </c:pt>
                <c:pt idx="2">
                  <c:v>423.84121901137081</c:v>
                </c:pt>
                <c:pt idx="3">
                  <c:v>418.66588483720415</c:v>
                </c:pt>
                <c:pt idx="4">
                  <c:v>438.19728772569641</c:v>
                </c:pt>
                <c:pt idx="5">
                  <c:v>569.8255267683877</c:v>
                </c:pt>
                <c:pt idx="6">
                  <c:v>375.99556672861468</c:v>
                </c:pt>
                <c:pt idx="7">
                  <c:v>456.35023240855315</c:v>
                </c:pt>
                <c:pt idx="8">
                  <c:v>409.55793029674135</c:v>
                </c:pt>
                <c:pt idx="9">
                  <c:v>390.32394549270987</c:v>
                </c:pt>
                <c:pt idx="10">
                  <c:v>382.69697551372326</c:v>
                </c:pt>
                <c:pt idx="11">
                  <c:v>503.23816881713384</c:v>
                </c:pt>
                <c:pt idx="12">
                  <c:v>352.41269338284621</c:v>
                </c:pt>
                <c:pt idx="13">
                  <c:v>413.23154878553208</c:v>
                </c:pt>
                <c:pt idx="14">
                  <c:v>399.08786494767071</c:v>
                </c:pt>
                <c:pt idx="15">
                  <c:v>475.63234592868986</c:v>
                </c:pt>
                <c:pt idx="16">
                  <c:v>395.92984049589154</c:v>
                </c:pt>
                <c:pt idx="17">
                  <c:v>791.00596874404528</c:v>
                </c:pt>
                <c:pt idx="18">
                  <c:v>502.5204188562393</c:v>
                </c:pt>
                <c:pt idx="19">
                  <c:v>487.46680628825516</c:v>
                </c:pt>
                <c:pt idx="20">
                  <c:v>488.18052435940371</c:v>
                </c:pt>
                <c:pt idx="21">
                  <c:v>500.75729298356049</c:v>
                </c:pt>
                <c:pt idx="22">
                  <c:v>403.55451532462456</c:v>
                </c:pt>
                <c:pt idx="23">
                  <c:v>358.72732988714569</c:v>
                </c:pt>
                <c:pt idx="24">
                  <c:v>274.22866845350194</c:v>
                </c:pt>
                <c:pt idx="25">
                  <c:v>260.07937589662544</c:v>
                </c:pt>
                <c:pt idx="26">
                  <c:v>592.0008268593399</c:v>
                </c:pt>
                <c:pt idx="27">
                  <c:v>409.62051526895686</c:v>
                </c:pt>
                <c:pt idx="28">
                  <c:v>302.48396114670129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排出量比較シート!$BK$21:$BK$50</c:f>
              <c:numCache>
                <c:formatCode>#,##0_);[Red]\(#,##0\)</c:formatCode>
                <c:ptCount val="30"/>
                <c:pt idx="0">
                  <c:v>556.49955033731976</c:v>
                </c:pt>
                <c:pt idx="1">
                  <c:v>250.24919329771569</c:v>
                </c:pt>
                <c:pt idx="2">
                  <c:v>492.77364976026814</c:v>
                </c:pt>
                <c:pt idx="3">
                  <c:v>614.83684100969754</c:v>
                </c:pt>
                <c:pt idx="4">
                  <c:v>622.89792715196256</c:v>
                </c:pt>
                <c:pt idx="5">
                  <c:v>649.78977064260334</c:v>
                </c:pt>
                <c:pt idx="6">
                  <c:v>550.10085738641499</c:v>
                </c:pt>
                <c:pt idx="7">
                  <c:v>153.78074423848381</c:v>
                </c:pt>
                <c:pt idx="8">
                  <c:v>390.60164024921625</c:v>
                </c:pt>
                <c:pt idx="9">
                  <c:v>367.97641012776654</c:v>
                </c:pt>
                <c:pt idx="10">
                  <c:v>267.78762972073423</c:v>
                </c:pt>
                <c:pt idx="11">
                  <c:v>151.06488352880766</c:v>
                </c:pt>
                <c:pt idx="12">
                  <c:v>376.99317071088808</c:v>
                </c:pt>
                <c:pt idx="13">
                  <c:v>325.45125876441995</c:v>
                </c:pt>
                <c:pt idx="14">
                  <c:v>340.20022011398152</c:v>
                </c:pt>
                <c:pt idx="15">
                  <c:v>132.1102728587112</c:v>
                </c:pt>
                <c:pt idx="16">
                  <c:v>602.13471051788281</c:v>
                </c:pt>
                <c:pt idx="17">
                  <c:v>476.77358014903615</c:v>
                </c:pt>
                <c:pt idx="18">
                  <c:v>475.49447956532669</c:v>
                </c:pt>
                <c:pt idx="19">
                  <c:v>559.49449787163246</c:v>
                </c:pt>
                <c:pt idx="20">
                  <c:v>382.20352185908689</c:v>
                </c:pt>
                <c:pt idx="21">
                  <c:v>615.59683821984208</c:v>
                </c:pt>
                <c:pt idx="22">
                  <c:v>558.75739433118929</c:v>
                </c:pt>
                <c:pt idx="23">
                  <c:v>391.68055274101062</c:v>
                </c:pt>
                <c:pt idx="24">
                  <c:v>280.27578026658864</c:v>
                </c:pt>
                <c:pt idx="25">
                  <c:v>460.88209889301675</c:v>
                </c:pt>
                <c:pt idx="26">
                  <c:v>520.88559388070871</c:v>
                </c:pt>
                <c:pt idx="27">
                  <c:v>120.10317489807397</c:v>
                </c:pt>
                <c:pt idx="28">
                  <c:v>250.23025345825283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排出量比較シート!$BQ$21:$BQ$50</c:f>
              <c:numCache>
                <c:formatCode>#,##0_);[Red]\(#,##0\)</c:formatCode>
                <c:ptCount val="30"/>
                <c:pt idx="0">
                  <c:v>45.018943031805897</c:v>
                </c:pt>
                <c:pt idx="1">
                  <c:v>64.468915515399999</c:v>
                </c:pt>
                <c:pt idx="2">
                  <c:v>38.959929548955003</c:v>
                </c:pt>
                <c:pt idx="3">
                  <c:v>40.311369573749992</c:v>
                </c:pt>
                <c:pt idx="4">
                  <c:v>37.225338181260007</c:v>
                </c:pt>
                <c:pt idx="5">
                  <c:v>26.774680187419762</c:v>
                </c:pt>
                <c:pt idx="6">
                  <c:v>54.277123883998613</c:v>
                </c:pt>
                <c:pt idx="7">
                  <c:v>51.223954498966613</c:v>
                </c:pt>
                <c:pt idx="8">
                  <c:v>38.410685279403197</c:v>
                </c:pt>
                <c:pt idx="9">
                  <c:v>43.866310312790013</c:v>
                </c:pt>
                <c:pt idx="10">
                  <c:v>55.642148169763729</c:v>
                </c:pt>
                <c:pt idx="11">
                  <c:v>66.217503091894102</c:v>
                </c:pt>
                <c:pt idx="12">
                  <c:v>64.868974063144009</c:v>
                </c:pt>
                <c:pt idx="13">
                  <c:v>33.036284247200008</c:v>
                </c:pt>
                <c:pt idx="14">
                  <c:v>38.486718913734293</c:v>
                </c:pt>
                <c:pt idx="15">
                  <c:v>44.934368714738589</c:v>
                </c:pt>
                <c:pt idx="16">
                  <c:v>46.716945428140001</c:v>
                </c:pt>
                <c:pt idx="17">
                  <c:v>13.5784076035838</c:v>
                </c:pt>
                <c:pt idx="18">
                  <c:v>40.26823555608</c:v>
                </c:pt>
                <c:pt idx="19">
                  <c:v>61.225616413160012</c:v>
                </c:pt>
                <c:pt idx="20">
                  <c:v>46.941905303246251</c:v>
                </c:pt>
                <c:pt idx="21">
                  <c:v>42.028078190546204</c:v>
                </c:pt>
                <c:pt idx="22">
                  <c:v>43.865547187500013</c:v>
                </c:pt>
                <c:pt idx="23">
                  <c:v>33.751703987538598</c:v>
                </c:pt>
                <c:pt idx="24">
                  <c:v>41.427090517000003</c:v>
                </c:pt>
                <c:pt idx="25">
                  <c:v>45.68610646514167</c:v>
                </c:pt>
                <c:pt idx="26">
                  <c:v>42.591425773237013</c:v>
                </c:pt>
                <c:pt idx="27">
                  <c:v>44.432101855034659</c:v>
                </c:pt>
                <c:pt idx="28">
                  <c:v>61.508065942079988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排出量比較シート!$BR$21:$BR$50</c:f>
              <c:numCache>
                <c:formatCode>#,##0_);[Red]\(#,##0\)</c:formatCode>
                <c:ptCount val="30"/>
                <c:pt idx="0">
                  <c:v>2708.5631171671562</c:v>
                </c:pt>
                <c:pt idx="1">
                  <c:v>1330.286617249285</c:v>
                </c:pt>
                <c:pt idx="2">
                  <c:v>1685.8260616715309</c:v>
                </c:pt>
                <c:pt idx="3">
                  <c:v>2488.3168772754543</c:v>
                </c:pt>
                <c:pt idx="4">
                  <c:v>2086.8953451178386</c:v>
                </c:pt>
                <c:pt idx="5">
                  <c:v>2094.3264485532154</c:v>
                </c:pt>
                <c:pt idx="6">
                  <c:v>5575.4703186546694</c:v>
                </c:pt>
                <c:pt idx="7">
                  <c:v>1111.8670195012869</c:v>
                </c:pt>
                <c:pt idx="8">
                  <c:v>1717.5850262996446</c:v>
                </c:pt>
                <c:pt idx="9">
                  <c:v>1283.4853797982348</c:v>
                </c:pt>
                <c:pt idx="10">
                  <c:v>1210.1610230804952</c:v>
                </c:pt>
                <c:pt idx="11">
                  <c:v>2896.2698063433872</c:v>
                </c:pt>
                <c:pt idx="12">
                  <c:v>1371.6483082451882</c:v>
                </c:pt>
                <c:pt idx="13">
                  <c:v>1231.2924653445332</c:v>
                </c:pt>
                <c:pt idx="14">
                  <c:v>1263.3439526792276</c:v>
                </c:pt>
                <c:pt idx="15">
                  <c:v>1036.3205601833261</c:v>
                </c:pt>
                <c:pt idx="16">
                  <c:v>1856.0542035967012</c:v>
                </c:pt>
                <c:pt idx="17">
                  <c:v>2417.5922665885009</c:v>
                </c:pt>
                <c:pt idx="18">
                  <c:v>2207.5755072747911</c:v>
                </c:pt>
                <c:pt idx="19">
                  <c:v>2188.1142442300043</c:v>
                </c:pt>
                <c:pt idx="20">
                  <c:v>1872.9515225827834</c:v>
                </c:pt>
                <c:pt idx="21">
                  <c:v>2361.7571085110385</c:v>
                </c:pt>
                <c:pt idx="22">
                  <c:v>4695.7922335509384</c:v>
                </c:pt>
                <c:pt idx="23">
                  <c:v>1579.4457247930095</c:v>
                </c:pt>
                <c:pt idx="24">
                  <c:v>2973.7918637959015</c:v>
                </c:pt>
                <c:pt idx="25">
                  <c:v>1752.5153554756405</c:v>
                </c:pt>
                <c:pt idx="26">
                  <c:v>2066.418362863672</c:v>
                </c:pt>
                <c:pt idx="27">
                  <c:v>1434.7302205553226</c:v>
                </c:pt>
                <c:pt idx="28">
                  <c:v>1077.1915197002377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1227.893488730128</c:v>
                      </c:pt>
                      <c:pt idx="1">
                        <c:v>172.00739750576921</c:v>
                      </c:pt>
                      <c:pt idx="2">
                        <c:v>328.95951994647561</c:v>
                      </c:pt>
                      <c:pt idx="3">
                        <c:v>915.1900652327414</c:v>
                      </c:pt>
                      <c:pt idx="4">
                        <c:v>453.60731594986891</c:v>
                      </c:pt>
                      <c:pt idx="5">
                        <c:v>233.37152192019039</c:v>
                      </c:pt>
                      <c:pt idx="6">
                        <c:v>4138.136996379234</c:v>
                      </c:pt>
                      <c:pt idx="7">
                        <c:v>70.221141940668005</c:v>
                      </c:pt>
                      <c:pt idx="8">
                        <c:v>463.76905569612052</c:v>
                      </c:pt>
                      <c:pt idx="9">
                        <c:v>87.397091378887353</c:v>
                      </c:pt>
                      <c:pt idx="10">
                        <c:v>216.73221209911529</c:v>
                      </c:pt>
                      <c:pt idx="11">
                        <c:v>54.030063120528673</c:v>
                      </c:pt>
                      <c:pt idx="12">
                        <c:v>175.83566204764551</c:v>
                      </c:pt>
                      <c:pt idx="13">
                        <c:v>97.263229392755022</c:v>
                      </c:pt>
                      <c:pt idx="14">
                        <c:v>125.69725007912309</c:v>
                      </c:pt>
                      <c:pt idx="15">
                        <c:v>4.9875386757558298</c:v>
                      </c:pt>
                      <c:pt idx="16">
                        <c:v>252.1528649587263</c:v>
                      </c:pt>
                      <c:pt idx="17">
                        <c:v>463.94009132788779</c:v>
                      </c:pt>
                      <c:pt idx="18">
                        <c:v>511.74734422382471</c:v>
                      </c:pt>
                      <c:pt idx="19">
                        <c:v>498.75836024817232</c:v>
                      </c:pt>
                      <c:pt idx="20">
                        <c:v>49.231828366780938</c:v>
                      </c:pt>
                      <c:pt idx="21">
                        <c:v>682.82054720258805</c:v>
                      </c:pt>
                      <c:pt idx="22">
                        <c:v>3220.7018904197371</c:v>
                      </c:pt>
                      <c:pt idx="23">
                        <c:v>491.10315555512221</c:v>
                      </c:pt>
                      <c:pt idx="24">
                        <c:v>2118.7519765612342</c:v>
                      </c:pt>
                      <c:pt idx="25">
                        <c:v>526.74880300658742</c:v>
                      </c:pt>
                      <c:pt idx="26">
                        <c:v>347.38756567686249</c:v>
                      </c:pt>
                      <c:pt idx="27">
                        <c:v>41.294303127660243</c:v>
                      </c:pt>
                      <c:pt idx="28">
                        <c:v>169.05648943385131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17.818883295713015</c:v>
                      </c:pt>
                      <c:pt idx="1">
                        <c:v>13.394769318194523</c:v>
                      </c:pt>
                      <c:pt idx="2">
                        <c:v>17.038278214140202</c:v>
                      </c:pt>
                      <c:pt idx="3">
                        <c:v>19.267257179294795</c:v>
                      </c:pt>
                      <c:pt idx="4">
                        <c:v>26.164601419358245</c:v>
                      </c:pt>
                      <c:pt idx="5">
                        <c:v>31.345023312518482</c:v>
                      </c:pt>
                      <c:pt idx="6">
                        <c:v>19.683990835196866</c:v>
                      </c:pt>
                      <c:pt idx="7">
                        <c:v>16.82000933789929</c:v>
                      </c:pt>
                      <c:pt idx="8">
                        <c:v>16.081051676317962</c:v>
                      </c:pt>
                      <c:pt idx="9">
                        <c:v>11.98269092037571</c:v>
                      </c:pt>
                      <c:pt idx="10">
                        <c:v>8.1712378187660608</c:v>
                      </c:pt>
                      <c:pt idx="11">
                        <c:v>58.929557488191143</c:v>
                      </c:pt>
                      <c:pt idx="12">
                        <c:v>13.329106034977425</c:v>
                      </c:pt>
                      <c:pt idx="13">
                        <c:v>13.533763387603074</c:v>
                      </c:pt>
                      <c:pt idx="14">
                        <c:v>16.211522539886285</c:v>
                      </c:pt>
                      <c:pt idx="15">
                        <c:v>15.300709539261943</c:v>
                      </c:pt>
                      <c:pt idx="16">
                        <c:v>25.626825874299378</c:v>
                      </c:pt>
                      <c:pt idx="17">
                        <c:v>33.786945833133302</c:v>
                      </c:pt>
                      <c:pt idx="18">
                        <c:v>46.256901035760869</c:v>
                      </c:pt>
                      <c:pt idx="19">
                        <c:v>32.940342065652935</c:v>
                      </c:pt>
                      <c:pt idx="20">
                        <c:v>21.748402133687499</c:v>
                      </c:pt>
                      <c:pt idx="21">
                        <c:v>36.914014258507045</c:v>
                      </c:pt>
                      <c:pt idx="22">
                        <c:v>27.032596009737659</c:v>
                      </c:pt>
                      <c:pt idx="23">
                        <c:v>14.296911553261278</c:v>
                      </c:pt>
                      <c:pt idx="24">
                        <c:v>5.1492181762887279</c:v>
                      </c:pt>
                      <c:pt idx="25">
                        <c:v>15.041577363040677</c:v>
                      </c:pt>
                      <c:pt idx="26">
                        <c:v>33.873322343312175</c:v>
                      </c:pt>
                      <c:pt idx="27">
                        <c:v>23.985662119532154</c:v>
                      </c:pt>
                      <c:pt idx="28">
                        <c:v>7.8743245134952957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33.053313069300991</c:v>
                      </c:pt>
                      <c:pt idx="1">
                        <c:v>9.2598721530486774</c:v>
                      </c:pt>
                      <c:pt idx="2">
                        <c:v>10.597601789168538</c:v>
                      </c:pt>
                      <c:pt idx="3">
                        <c:v>67.740617603892275</c:v>
                      </c:pt>
                      <c:pt idx="4">
                        <c:v>15.899753817393481</c:v>
                      </c:pt>
                      <c:pt idx="5">
                        <c:v>44.76948835437684</c:v>
                      </c:pt>
                      <c:pt idx="6">
                        <c:v>11.431484692404917</c:v>
                      </c:pt>
                      <c:pt idx="7">
                        <c:v>4.833474009455057</c:v>
                      </c:pt>
                      <c:pt idx="8">
                        <c:v>10.959349251249536</c:v>
                      </c:pt>
                      <c:pt idx="9">
                        <c:v>7.2765927789656839</c:v>
                      </c:pt>
                      <c:pt idx="10">
                        <c:v>10.365528529532101</c:v>
                      </c:pt>
                      <c:pt idx="11">
                        <c:v>7.1313550959172973</c:v>
                      </c:pt>
                      <c:pt idx="12">
                        <c:v>12.591585113644228</c:v>
                      </c:pt>
                      <c:pt idx="13">
                        <c:v>16.274398458937082</c:v>
                      </c:pt>
                      <c:pt idx="14">
                        <c:v>4.8917267044203934</c:v>
                      </c:pt>
                      <c:pt idx="15">
                        <c:v>0.39618639421762764</c:v>
                      </c:pt>
                      <c:pt idx="16">
                        <c:v>49.91450805145773</c:v>
                      </c:pt>
                      <c:pt idx="17">
                        <c:v>54.855638988420253</c:v>
                      </c:pt>
                      <c:pt idx="18">
                        <c:v>39.669954100890052</c:v>
                      </c:pt>
                      <c:pt idx="19">
                        <c:v>31.605055123935287</c:v>
                      </c:pt>
                      <c:pt idx="20">
                        <c:v>8.414554777029938</c:v>
                      </c:pt>
                      <c:pt idx="21">
                        <c:v>69.165836715948828</c:v>
                      </c:pt>
                      <c:pt idx="22">
                        <c:v>19.903672547119054</c:v>
                      </c:pt>
                      <c:pt idx="23">
                        <c:v>3.9215795166967276</c:v>
                      </c:pt>
                      <c:pt idx="24">
                        <c:v>1.8655534973301533</c:v>
                      </c:pt>
                      <c:pt idx="25">
                        <c:v>46.948755173820032</c:v>
                      </c:pt>
                      <c:pt idx="26">
                        <c:v>32.459704337263148</c:v>
                      </c:pt>
                      <c:pt idx="27">
                        <c:v>2.2978810864622403</c:v>
                      </c:pt>
                      <c:pt idx="28">
                        <c:v>11.402081382485308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533.72490759206619</c:v>
                      </c:pt>
                      <c:pt idx="1">
                        <c:v>228.07308570181294</c:v>
                      </c:pt>
                      <c:pt idx="2">
                        <c:v>470.11805365736893</c:v>
                      </c:pt>
                      <c:pt idx="3">
                        <c:v>577.02307464772457</c:v>
                      </c:pt>
                      <c:pt idx="4">
                        <c:v>600.95248348121606</c:v>
                      </c:pt>
                      <c:pt idx="5">
                        <c:v>627.73530406858129</c:v>
                      </c:pt>
                      <c:pt idx="6">
                        <c:v>498.64817839429713</c:v>
                      </c:pt>
                      <c:pt idx="7">
                        <c:v>132.95742867603164</c:v>
                      </c:pt>
                      <c:pt idx="8">
                        <c:v>369.77231044331677</c:v>
                      </c:pt>
                      <c:pt idx="9">
                        <c:v>347.06093512895978</c:v>
                      </c:pt>
                      <c:pt idx="10">
                        <c:v>247.08672170138641</c:v>
                      </c:pt>
                      <c:pt idx="11">
                        <c:v>130.70896902328627</c:v>
                      </c:pt>
                      <c:pt idx="12">
                        <c:v>348.00253307265268</c:v>
                      </c:pt>
                      <c:pt idx="13">
                        <c:v>305.15519187751653</c:v>
                      </c:pt>
                      <c:pt idx="14">
                        <c:v>319.82950585252604</c:v>
                      </c:pt>
                      <c:pt idx="15">
                        <c:v>112.37930900317207</c:v>
                      </c:pt>
                      <c:pt idx="16">
                        <c:v>582.37880524098864</c:v>
                      </c:pt>
                      <c:pt idx="17">
                        <c:v>457.23336215185088</c:v>
                      </c:pt>
                      <c:pt idx="18">
                        <c:v>443.9048565234171</c:v>
                      </c:pt>
                      <c:pt idx="19">
                        <c:v>540.54408847448235</c:v>
                      </c:pt>
                      <c:pt idx="20">
                        <c:v>314.39686014281347</c:v>
                      </c:pt>
                      <c:pt idx="21">
                        <c:v>554.02943071567415</c:v>
                      </c:pt>
                      <c:pt idx="22">
                        <c:v>500.5276277548557</c:v>
                      </c:pt>
                      <c:pt idx="23">
                        <c:v>373.34353721231651</c:v>
                      </c:pt>
                      <c:pt idx="24">
                        <c:v>245.19516143550413</c:v>
                      </c:pt>
                      <c:pt idx="25">
                        <c:v>442.91802542122775</c:v>
                      </c:pt>
                      <c:pt idx="26">
                        <c:v>437.38418258393722</c:v>
                      </c:pt>
                      <c:pt idx="27">
                        <c:v>103.16305585477748</c:v>
                      </c:pt>
                      <c:pt idx="28">
                        <c:v>233.52993763162561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再エネ比較シート!$BL$72:$BL$161</c:f>
              <c:numCache>
                <c:formatCode>#,##0_);[Red]\(#,##0\)</c:formatCode>
                <c:ptCount val="90"/>
                <c:pt idx="0">
                  <c:v>-38582.888783275281</c:v>
                </c:pt>
                <c:pt idx="1">
                  <c:v>0</c:v>
                </c:pt>
                <c:pt idx="2">
                  <c:v>0</c:v>
                </c:pt>
                <c:pt idx="3">
                  <c:v>0</c:v>
                </c:pt>
                <c:pt idx="4">
                  <c:v>0</c:v>
                </c:pt>
                <c:pt idx="5">
                  <c:v>0</c:v>
                </c:pt>
                <c:pt idx="6">
                  <c:v>0</c:v>
                </c:pt>
                <c:pt idx="7">
                  <c:v>-27055.296269570623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-1611582.3793170643</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再エネ比較シート!$BM$72:$BM$161</c:f>
              <c:numCache>
                <c:formatCode>#,##0_);[Red]\(#,##0\)</c:formatCode>
                <c:ptCount val="90"/>
                <c:pt idx="0">
                  <c:v>0</c:v>
                </c:pt>
                <c:pt idx="1">
                  <c:v>4259750.6113360478</c:v>
                </c:pt>
                <c:pt idx="2">
                  <c:v>1282813.5181103526</c:v>
                </c:pt>
                <c:pt idx="3">
                  <c:v>549700.03946820879</c:v>
                </c:pt>
                <c:pt idx="4">
                  <c:v>903127.01913911488</c:v>
                </c:pt>
                <c:pt idx="5">
                  <c:v>220189.44435656437</c:v>
                </c:pt>
                <c:pt idx="6">
                  <c:v>702740.74120393442</c:v>
                </c:pt>
                <c:pt idx="7">
                  <c:v>0</c:v>
                </c:pt>
                <c:pt idx="8">
                  <c:v>159843.31335330271</c:v>
                </c:pt>
                <c:pt idx="9">
                  <c:v>249479.23257562777</c:v>
                </c:pt>
                <c:pt idx="10">
                  <c:v>285941.64831531513</c:v>
                </c:pt>
                <c:pt idx="11">
                  <c:v>512471.89274054364</c:v>
                </c:pt>
                <c:pt idx="12">
                  <c:v>397061.31329580606</c:v>
                </c:pt>
                <c:pt idx="13">
                  <c:v>900967.14889993658</c:v>
                </c:pt>
                <c:pt idx="14">
                  <c:v>1134099.3711678784</c:v>
                </c:pt>
                <c:pt idx="15">
                  <c:v>1124034.8266689586</c:v>
                </c:pt>
                <c:pt idx="16">
                  <c:v>589679.65260128072</c:v>
                </c:pt>
                <c:pt idx="17">
                  <c:v>659981.88264957315</c:v>
                </c:pt>
                <c:pt idx="18">
                  <c:v>539644.14643987769</c:v>
                </c:pt>
                <c:pt idx="19">
                  <c:v>4765471.8442412987</c:v>
                </c:pt>
                <c:pt idx="20">
                  <c:v>205848.26749665409</c:v>
                </c:pt>
                <c:pt idx="21">
                  <c:v>1128439.4915568698</c:v>
                </c:pt>
                <c:pt idx="22">
                  <c:v>472356.75339532841</c:v>
                </c:pt>
                <c:pt idx="23">
                  <c:v>3349969.7892031446</c:v>
                </c:pt>
                <c:pt idx="24">
                  <c:v>992522.24363568635</c:v>
                </c:pt>
                <c:pt idx="25">
                  <c:v>505724.17292121233</c:v>
                </c:pt>
                <c:pt idx="26">
                  <c:v>639891.96426564688</c:v>
                </c:pt>
                <c:pt idx="27">
                  <c:v>0</c:v>
                </c:pt>
                <c:pt idx="28">
                  <c:v>749382.87346629193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再エネ比較シート!$BK$72:$BK$161</c:f>
              <c:numCache>
                <c:formatCode>#,##0_);[Red]\(#,##0\)</c:formatCode>
                <c:ptCount val="90"/>
                <c:pt idx="0">
                  <c:v>-38582.888783275281</c:v>
                </c:pt>
                <c:pt idx="1">
                  <c:v>4259750.6113360478</c:v>
                </c:pt>
                <c:pt idx="2">
                  <c:v>1282813.5181103526</c:v>
                </c:pt>
                <c:pt idx="3">
                  <c:v>549700.03946820879</c:v>
                </c:pt>
                <c:pt idx="4">
                  <c:v>903127.01913911488</c:v>
                </c:pt>
                <c:pt idx="5">
                  <c:v>220189.44435656437</c:v>
                </c:pt>
                <c:pt idx="6">
                  <c:v>702740.74120393442</c:v>
                </c:pt>
                <c:pt idx="7">
                  <c:v>-27055.296269570623</c:v>
                </c:pt>
                <c:pt idx="8">
                  <c:v>159843.31335330271</c:v>
                </c:pt>
                <c:pt idx="9">
                  <c:v>249479.23257562777</c:v>
                </c:pt>
                <c:pt idx="10">
                  <c:v>285941.64831531513</c:v>
                </c:pt>
                <c:pt idx="11">
                  <c:v>512471.89274054364</c:v>
                </c:pt>
                <c:pt idx="12">
                  <c:v>397061.31329580606</c:v>
                </c:pt>
                <c:pt idx="13">
                  <c:v>900967.14889993658</c:v>
                </c:pt>
                <c:pt idx="14">
                  <c:v>1134099.3711678784</c:v>
                </c:pt>
                <c:pt idx="15">
                  <c:v>1124034.8266689586</c:v>
                </c:pt>
                <c:pt idx="16">
                  <c:v>589679.65260128072</c:v>
                </c:pt>
                <c:pt idx="17">
                  <c:v>659981.88264957315</c:v>
                </c:pt>
                <c:pt idx="18">
                  <c:v>539644.14643987769</c:v>
                </c:pt>
                <c:pt idx="19">
                  <c:v>4765471.8442412987</c:v>
                </c:pt>
                <c:pt idx="20">
                  <c:v>205848.26749665409</c:v>
                </c:pt>
                <c:pt idx="21">
                  <c:v>1128439.4915568698</c:v>
                </c:pt>
                <c:pt idx="22">
                  <c:v>472356.75339532841</c:v>
                </c:pt>
                <c:pt idx="23">
                  <c:v>3349969.7892031446</c:v>
                </c:pt>
                <c:pt idx="24">
                  <c:v>992522.24363568635</c:v>
                </c:pt>
                <c:pt idx="25">
                  <c:v>505724.17292121233</c:v>
                </c:pt>
                <c:pt idx="26">
                  <c:v>639891.96426564688</c:v>
                </c:pt>
                <c:pt idx="27">
                  <c:v>-1611582.3793170643</c:v>
                </c:pt>
                <c:pt idx="28">
                  <c:v>749382.87346629193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再エネ比較シート!$BJ$72:$BJ$161</c:f>
              <c:numCache>
                <c:formatCode>#,##0_);[Red]\(#,##0\)</c:formatCode>
                <c:ptCount val="90"/>
                <c:pt idx="0">
                  <c:v>118488.38378327528</c:v>
                </c:pt>
                <c:pt idx="1">
                  <c:v>1190233.1455209025</c:v>
                </c:pt>
                <c:pt idx="2">
                  <c:v>832304.18488964776</c:v>
                </c:pt>
                <c:pt idx="3">
                  <c:v>1701890.7590552014</c:v>
                </c:pt>
                <c:pt idx="4">
                  <c:v>45632.552249044966</c:v>
                </c:pt>
                <c:pt idx="5">
                  <c:v>105030.14764343559</c:v>
                </c:pt>
                <c:pt idx="6">
                  <c:v>1235548.9977960656</c:v>
                </c:pt>
                <c:pt idx="7">
                  <c:v>141240.84726957063</c:v>
                </c:pt>
                <c:pt idx="8">
                  <c:v>70353.196646697295</c:v>
                </c:pt>
                <c:pt idx="9">
                  <c:v>78948.066424372228</c:v>
                </c:pt>
                <c:pt idx="10">
                  <c:v>86480.211684684909</c:v>
                </c:pt>
                <c:pt idx="11">
                  <c:v>89007.863259456426</c:v>
                </c:pt>
                <c:pt idx="12">
                  <c:v>984491.349648654</c:v>
                </c:pt>
                <c:pt idx="13">
                  <c:v>330990.12310006336</c:v>
                </c:pt>
                <c:pt idx="14">
                  <c:v>232825.22583212171</c:v>
                </c:pt>
                <c:pt idx="15">
                  <c:v>2193012.0543310414</c:v>
                </c:pt>
                <c:pt idx="16">
                  <c:v>45323.819398719308</c:v>
                </c:pt>
                <c:pt idx="17">
                  <c:v>174339.07108139675</c:v>
                </c:pt>
                <c:pt idx="18">
                  <c:v>188686.62156012247</c:v>
                </c:pt>
                <c:pt idx="19">
                  <c:v>2233540.1688519414</c:v>
                </c:pt>
                <c:pt idx="20">
                  <c:v>246331.14953111592</c:v>
                </c:pt>
                <c:pt idx="21">
                  <c:v>107502.35744313031</c:v>
                </c:pt>
                <c:pt idx="22">
                  <c:v>557300.88560467132</c:v>
                </c:pt>
                <c:pt idx="23">
                  <c:v>1147636.1782030659</c:v>
                </c:pt>
                <c:pt idx="24">
                  <c:v>53517.317364313603</c:v>
                </c:pt>
                <c:pt idx="25">
                  <c:v>46586.993078787767</c:v>
                </c:pt>
                <c:pt idx="26">
                  <c:v>119836.26173435306</c:v>
                </c:pt>
                <c:pt idx="27">
                  <c:v>4674182.7523170644</c:v>
                </c:pt>
                <c:pt idx="28">
                  <c:v>29447.267533707964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再エネ比較シート!$BJ$72:$BJ$161</c:f>
              <c:numCache>
                <c:formatCode>#,##0_);[Red]\(#,##0\)</c:formatCode>
                <c:ptCount val="90"/>
                <c:pt idx="0">
                  <c:v>118488.38378327528</c:v>
                </c:pt>
                <c:pt idx="1">
                  <c:v>1190233.1455209025</c:v>
                </c:pt>
                <c:pt idx="2">
                  <c:v>832304.18488964776</c:v>
                </c:pt>
                <c:pt idx="3">
                  <c:v>1701890.7590552014</c:v>
                </c:pt>
                <c:pt idx="4">
                  <c:v>45632.552249044966</c:v>
                </c:pt>
                <c:pt idx="5">
                  <c:v>105030.14764343559</c:v>
                </c:pt>
                <c:pt idx="6">
                  <c:v>1235548.9977960656</c:v>
                </c:pt>
                <c:pt idx="7">
                  <c:v>141240.84726957063</c:v>
                </c:pt>
                <c:pt idx="8">
                  <c:v>70353.196646697295</c:v>
                </c:pt>
                <c:pt idx="9">
                  <c:v>78948.066424372228</c:v>
                </c:pt>
                <c:pt idx="10">
                  <c:v>86480.211684684909</c:v>
                </c:pt>
                <c:pt idx="11">
                  <c:v>89007.863259456426</c:v>
                </c:pt>
                <c:pt idx="12">
                  <c:v>984491.349648654</c:v>
                </c:pt>
                <c:pt idx="13">
                  <c:v>330990.12310006336</c:v>
                </c:pt>
                <c:pt idx="14">
                  <c:v>232825.22583212171</c:v>
                </c:pt>
                <c:pt idx="15">
                  <c:v>2193012.0543310414</c:v>
                </c:pt>
                <c:pt idx="16">
                  <c:v>45323.819398719308</c:v>
                </c:pt>
                <c:pt idx="17">
                  <c:v>174339.07108139675</c:v>
                </c:pt>
                <c:pt idx="18">
                  <c:v>188686.62156012247</c:v>
                </c:pt>
                <c:pt idx="19">
                  <c:v>2233540.1688519414</c:v>
                </c:pt>
                <c:pt idx="20">
                  <c:v>246331.14953111592</c:v>
                </c:pt>
                <c:pt idx="21">
                  <c:v>107502.35744313031</c:v>
                </c:pt>
                <c:pt idx="22">
                  <c:v>557300.88560467132</c:v>
                </c:pt>
                <c:pt idx="23">
                  <c:v>1147636.1782030659</c:v>
                </c:pt>
                <c:pt idx="24">
                  <c:v>53517.317364313603</c:v>
                </c:pt>
                <c:pt idx="25">
                  <c:v>46586.993078787767</c:v>
                </c:pt>
                <c:pt idx="26">
                  <c:v>119836.26173435306</c:v>
                </c:pt>
                <c:pt idx="27">
                  <c:v>4674182.7523170644</c:v>
                </c:pt>
                <c:pt idx="28">
                  <c:v>29447.267533707964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再エネ比較シート!$BE$72:$BE$161</c:f>
              <c:numCache>
                <c:formatCode>#,##0_);[Red]\(#,##0\)</c:formatCode>
                <c:ptCount val="90"/>
                <c:pt idx="0">
                  <c:v>79905.494999999995</c:v>
                </c:pt>
                <c:pt idx="1">
                  <c:v>3302704.0409999997</c:v>
                </c:pt>
                <c:pt idx="2">
                  <c:v>1496875.2220000001</c:v>
                </c:pt>
                <c:pt idx="3">
                  <c:v>1524093.514</c:v>
                </c:pt>
                <c:pt idx="4">
                  <c:v>214432.28499999997</c:v>
                </c:pt>
                <c:pt idx="5">
                  <c:v>163845.79699999999</c:v>
                </c:pt>
                <c:pt idx="6">
                  <c:v>932483.64899999998</c:v>
                </c:pt>
                <c:pt idx="7">
                  <c:v>114185.55100000001</c:v>
                </c:pt>
                <c:pt idx="8">
                  <c:v>230196.51</c:v>
                </c:pt>
                <c:pt idx="9">
                  <c:v>172205.21899999998</c:v>
                </c:pt>
                <c:pt idx="10">
                  <c:v>210978.2</c:v>
                </c:pt>
                <c:pt idx="11">
                  <c:v>314880.70600000001</c:v>
                </c:pt>
                <c:pt idx="12">
                  <c:v>1208314.605</c:v>
                </c:pt>
                <c:pt idx="13">
                  <c:v>1032815.4029999999</c:v>
                </c:pt>
                <c:pt idx="14">
                  <c:v>847694.78200000012</c:v>
                </c:pt>
                <c:pt idx="15">
                  <c:v>3207392.7149999999</c:v>
                </c:pt>
                <c:pt idx="16">
                  <c:v>237041.61</c:v>
                </c:pt>
                <c:pt idx="17">
                  <c:v>704995.74199999997</c:v>
                </c:pt>
                <c:pt idx="18">
                  <c:v>673332.53100000019</c:v>
                </c:pt>
                <c:pt idx="19">
                  <c:v>4395820.0009999992</c:v>
                </c:pt>
                <c:pt idx="20">
                  <c:v>445196.46100000001</c:v>
                </c:pt>
                <c:pt idx="21">
                  <c:v>259731.049</c:v>
                </c:pt>
                <c:pt idx="22">
                  <c:v>745481.28599999985</c:v>
                </c:pt>
                <c:pt idx="23">
                  <c:v>2923400.9240000006</c:v>
                </c:pt>
                <c:pt idx="24">
                  <c:v>289036.73499999999</c:v>
                </c:pt>
                <c:pt idx="25">
                  <c:v>470147.92200000002</c:v>
                </c:pt>
                <c:pt idx="26">
                  <c:v>759728.22599999991</c:v>
                </c:pt>
                <c:pt idx="27">
                  <c:v>3040627.5069999998</c:v>
                </c:pt>
                <c:pt idx="28">
                  <c:v>276482.44199999998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再エネ比較シート!$BF$72:$BF$161</c:f>
              <c:numCache>
                <c:formatCode>#,##0_);[Red]\(#,##0\)</c:formatCode>
                <c:ptCount val="90"/>
                <c:pt idx="0">
                  <c:v>0</c:v>
                </c:pt>
                <c:pt idx="1">
                  <c:v>2140380.5180000002</c:v>
                </c:pt>
                <c:pt idx="2">
                  <c:v>618062.28399999999</c:v>
                </c:pt>
                <c:pt idx="3">
                  <c:v>725118.652</c:v>
                </c:pt>
                <c:pt idx="4">
                  <c:v>640588.84199999995</c:v>
                </c:pt>
                <c:pt idx="5">
                  <c:v>136129.234</c:v>
                </c:pt>
                <c:pt idx="6">
                  <c:v>1004858.936</c:v>
                </c:pt>
                <c:pt idx="7">
                  <c:v>0</c:v>
                </c:pt>
                <c:pt idx="8">
                  <c:v>0</c:v>
                </c:pt>
                <c:pt idx="9">
                  <c:v>152874.02100000001</c:v>
                </c:pt>
                <c:pt idx="10">
                  <c:v>107010.73600000002</c:v>
                </c:pt>
                <c:pt idx="11">
                  <c:v>250678.856</c:v>
                </c:pt>
                <c:pt idx="12">
                  <c:v>171797.53700000001</c:v>
                </c:pt>
                <c:pt idx="13">
                  <c:v>194915.06700000004</c:v>
                </c:pt>
                <c:pt idx="14">
                  <c:v>519229.81500000006</c:v>
                </c:pt>
                <c:pt idx="15">
                  <c:v>107761.39</c:v>
                </c:pt>
                <c:pt idx="16">
                  <c:v>393214.37900000002</c:v>
                </c:pt>
                <c:pt idx="17">
                  <c:v>126523.462</c:v>
                </c:pt>
                <c:pt idx="18">
                  <c:v>54998.237000000001</c:v>
                </c:pt>
                <c:pt idx="19">
                  <c:v>2598887.96</c:v>
                </c:pt>
                <c:pt idx="20">
                  <c:v>0</c:v>
                </c:pt>
                <c:pt idx="21">
                  <c:v>976210.80000000016</c:v>
                </c:pt>
                <c:pt idx="22">
                  <c:v>272721.12699999992</c:v>
                </c:pt>
                <c:pt idx="23">
                  <c:v>1525613.7549999997</c:v>
                </c:pt>
                <c:pt idx="24">
                  <c:v>755156.92700000003</c:v>
                </c:pt>
                <c:pt idx="25">
                  <c:v>79009.737999999998</c:v>
                </c:pt>
                <c:pt idx="26">
                  <c:v>0</c:v>
                </c:pt>
                <c:pt idx="27">
                  <c:v>20898.288</c:v>
                </c:pt>
                <c:pt idx="28">
                  <c:v>498102.27600000001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再エネ比較シート!$BG$72:$BG$161</c:f>
              <c:numCache>
                <c:formatCode>#,##0_);[Red]\(#,##0\)</c:formatCode>
                <c:ptCount val="90"/>
                <c:pt idx="0">
                  <c:v>0</c:v>
                </c:pt>
                <c:pt idx="1">
                  <c:v>6899.1978569500016</c:v>
                </c:pt>
                <c:pt idx="2">
                  <c:v>180.197</c:v>
                </c:pt>
                <c:pt idx="3">
                  <c:v>2378.63252341</c:v>
                </c:pt>
                <c:pt idx="4">
                  <c:v>93738.444388160002</c:v>
                </c:pt>
                <c:pt idx="5">
                  <c:v>25244.561000000002</c:v>
                </c:pt>
                <c:pt idx="6">
                  <c:v>947.154</c:v>
                </c:pt>
                <c:pt idx="7">
                  <c:v>0</c:v>
                </c:pt>
                <c:pt idx="8">
                  <c:v>0</c:v>
                </c:pt>
                <c:pt idx="9">
                  <c:v>3348.0590000000002</c:v>
                </c:pt>
                <c:pt idx="10">
                  <c:v>54432.923999999999</c:v>
                </c:pt>
                <c:pt idx="11">
                  <c:v>35920.194000000003</c:v>
                </c:pt>
                <c:pt idx="12">
                  <c:v>1431.1999444600001</c:v>
                </c:pt>
                <c:pt idx="13">
                  <c:v>4226.8019999999988</c:v>
                </c:pt>
                <c:pt idx="14">
                  <c:v>0</c:v>
                </c:pt>
                <c:pt idx="15">
                  <c:v>1892.7760000000001</c:v>
                </c:pt>
                <c:pt idx="16">
                  <c:v>4747.4830000000002</c:v>
                </c:pt>
                <c:pt idx="17">
                  <c:v>2801.7497309700007</c:v>
                </c:pt>
                <c:pt idx="18">
                  <c:v>0</c:v>
                </c:pt>
                <c:pt idx="19">
                  <c:v>4304.0520932399995</c:v>
                </c:pt>
                <c:pt idx="20">
                  <c:v>6982.9560277699993</c:v>
                </c:pt>
                <c:pt idx="21">
                  <c:v>0</c:v>
                </c:pt>
                <c:pt idx="22">
                  <c:v>11455.226000000001</c:v>
                </c:pt>
                <c:pt idx="23">
                  <c:v>48591.288406210013</c:v>
                </c:pt>
                <c:pt idx="24">
                  <c:v>1845.8989999999999</c:v>
                </c:pt>
                <c:pt idx="25">
                  <c:v>3153.5059999999994</c:v>
                </c:pt>
                <c:pt idx="26">
                  <c:v>0</c:v>
                </c:pt>
                <c:pt idx="27">
                  <c:v>1074.578</c:v>
                </c:pt>
                <c:pt idx="28">
                  <c:v>4245.4229999999998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9.3209999999999997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9"/>
                <c:pt idx="0">
                  <c:v>朝日町</c:v>
                </c:pt>
                <c:pt idx="1">
                  <c:v>伊賀市</c:v>
                </c:pt>
                <c:pt idx="2">
                  <c:v>伊勢市</c:v>
                </c:pt>
                <c:pt idx="3">
                  <c:v>いなべ市</c:v>
                </c:pt>
                <c:pt idx="4">
                  <c:v>大台町</c:v>
                </c:pt>
                <c:pt idx="5">
                  <c:v>尾鷲市</c:v>
                </c:pt>
                <c:pt idx="6">
                  <c:v>亀山市</c:v>
                </c:pt>
                <c:pt idx="7">
                  <c:v>川越町</c:v>
                </c:pt>
                <c:pt idx="8">
                  <c:v>木曽岬町</c:v>
                </c:pt>
                <c:pt idx="9">
                  <c:v>紀宝町</c:v>
                </c:pt>
                <c:pt idx="10">
                  <c:v>紀北町</c:v>
                </c:pt>
                <c:pt idx="11">
                  <c:v>熊野市</c:v>
                </c:pt>
                <c:pt idx="12">
                  <c:v>桑名市</c:v>
                </c:pt>
                <c:pt idx="13">
                  <c:v>菰野町</c:v>
                </c:pt>
                <c:pt idx="14">
                  <c:v>志摩市</c:v>
                </c:pt>
                <c:pt idx="15">
                  <c:v>鈴鹿市</c:v>
                </c:pt>
                <c:pt idx="16">
                  <c:v>大紀町</c:v>
                </c:pt>
                <c:pt idx="17">
                  <c:v>多気町</c:v>
                </c:pt>
                <c:pt idx="18">
                  <c:v>玉城町</c:v>
                </c:pt>
                <c:pt idx="19">
                  <c:v>津市</c:v>
                </c:pt>
                <c:pt idx="20">
                  <c:v>東員町</c:v>
                </c:pt>
                <c:pt idx="21">
                  <c:v>鳥羽市</c:v>
                </c:pt>
                <c:pt idx="22">
                  <c:v>名張市</c:v>
                </c:pt>
                <c:pt idx="23">
                  <c:v>松阪市</c:v>
                </c:pt>
                <c:pt idx="24">
                  <c:v>南伊勢町</c:v>
                </c:pt>
                <c:pt idx="25">
                  <c:v>御浜町</c:v>
                </c:pt>
                <c:pt idx="26">
                  <c:v>明和町</c:v>
                </c:pt>
                <c:pt idx="27">
                  <c:v>四日市市</c:v>
                </c:pt>
                <c:pt idx="28">
                  <c:v>度会町</c:v>
                </c:pt>
              </c:strCache>
            </c:strRef>
          </c:cat>
          <c:val>
            <c:numRef>
              <c:f>再エネ比較シート!$BI$72:$BI$161</c:f>
              <c:numCache>
                <c:formatCode>#,##0_);[Red]\(#,##0\)</c:formatCode>
                <c:ptCount val="90"/>
                <c:pt idx="0">
                  <c:v>79905.494999999995</c:v>
                </c:pt>
                <c:pt idx="1">
                  <c:v>5449983.75685695</c:v>
                </c:pt>
                <c:pt idx="2">
                  <c:v>2115117.7030000002</c:v>
                </c:pt>
                <c:pt idx="3">
                  <c:v>2251590.7985234102</c:v>
                </c:pt>
                <c:pt idx="4">
                  <c:v>948759.57138815988</c:v>
                </c:pt>
                <c:pt idx="5">
                  <c:v>325219.59199999995</c:v>
                </c:pt>
                <c:pt idx="6">
                  <c:v>1938289.7390000001</c:v>
                </c:pt>
                <c:pt idx="7">
                  <c:v>114185.55100000001</c:v>
                </c:pt>
                <c:pt idx="8">
                  <c:v>230196.51</c:v>
                </c:pt>
                <c:pt idx="9">
                  <c:v>328427.299</c:v>
                </c:pt>
                <c:pt idx="10">
                  <c:v>372421.86000000004</c:v>
                </c:pt>
                <c:pt idx="11">
                  <c:v>601479.75600000005</c:v>
                </c:pt>
                <c:pt idx="12">
                  <c:v>1381552.6629444601</c:v>
                </c:pt>
                <c:pt idx="13">
                  <c:v>1231957.2719999999</c:v>
                </c:pt>
                <c:pt idx="14">
                  <c:v>1366924.5970000001</c:v>
                </c:pt>
                <c:pt idx="15">
                  <c:v>3317046.8810000001</c:v>
                </c:pt>
                <c:pt idx="16">
                  <c:v>635003.47200000007</c:v>
                </c:pt>
                <c:pt idx="17">
                  <c:v>834320.95373096992</c:v>
                </c:pt>
                <c:pt idx="18">
                  <c:v>728330.76800000016</c:v>
                </c:pt>
                <c:pt idx="19">
                  <c:v>6999012.0130932396</c:v>
                </c:pt>
                <c:pt idx="20">
                  <c:v>452179.41702777002</c:v>
                </c:pt>
                <c:pt idx="21">
                  <c:v>1235941.8490000002</c:v>
                </c:pt>
                <c:pt idx="22">
                  <c:v>1029657.6389999997</c:v>
                </c:pt>
                <c:pt idx="23">
                  <c:v>4497605.9674062105</c:v>
                </c:pt>
                <c:pt idx="24">
                  <c:v>1046039.561</c:v>
                </c:pt>
                <c:pt idx="25">
                  <c:v>552311.16600000008</c:v>
                </c:pt>
                <c:pt idx="26">
                  <c:v>759728.22599999991</c:v>
                </c:pt>
                <c:pt idx="27">
                  <c:v>3062600.3730000001</c:v>
                </c:pt>
                <c:pt idx="28">
                  <c:v>778830.14099999995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再エネ比較シート!$CO$13:$CO$42</c:f>
              <c:numCache>
                <c:formatCode>0.0%</c:formatCode>
                <c:ptCount val="30"/>
                <c:pt idx="0">
                  <c:v>9.2753205070412376E-2</c:v>
                </c:pt>
                <c:pt idx="1">
                  <c:v>2.3067882925737311E-2</c:v>
                </c:pt>
                <c:pt idx="2">
                  <c:v>8.5824341401769227E-2</c:v>
                </c:pt>
                <c:pt idx="3">
                  <c:v>8.8550813045701851E-2</c:v>
                </c:pt>
                <c:pt idx="4">
                  <c:v>8.4737328499324666E-2</c:v>
                </c:pt>
                <c:pt idx="5">
                  <c:v>8.8516761059237711E-2</c:v>
                </c:pt>
                <c:pt idx="6">
                  <c:v>7.1928219523698586E-2</c:v>
                </c:pt>
                <c:pt idx="7">
                  <c:v>8.6848572878919627E-3</c:v>
                </c:pt>
                <c:pt idx="8">
                  <c:v>6.2235907441846282E-2</c:v>
                </c:pt>
                <c:pt idx="9">
                  <c:v>5.4504656661680258E-2</c:v>
                </c:pt>
                <c:pt idx="10">
                  <c:v>4.60081273863455E-2</c:v>
                </c:pt>
                <c:pt idx="11">
                  <c:v>6.6711848153321995E-3</c:v>
                </c:pt>
                <c:pt idx="12">
                  <c:v>7.2933802349850779E-2</c:v>
                </c:pt>
                <c:pt idx="13">
                  <c:v>3.8567943386060816E-2</c:v>
                </c:pt>
                <c:pt idx="14">
                  <c:v>4.8048123473379507E-2</c:v>
                </c:pt>
                <c:pt idx="15">
                  <c:v>1.0487185833321202E-2</c:v>
                </c:pt>
                <c:pt idx="16">
                  <c:v>8.9305764394571135E-2</c:v>
                </c:pt>
                <c:pt idx="17">
                  <c:v>1.0662095323741008E-2</c:v>
                </c:pt>
                <c:pt idx="18">
                  <c:v>5.3866663420097882E-2</c:v>
                </c:pt>
                <c:pt idx="19">
                  <c:v>7.1705534091224946E-2</c:v>
                </c:pt>
                <c:pt idx="20">
                  <c:v>1.4535311466390291E-2</c:v>
                </c:pt>
                <c:pt idx="21">
                  <c:v>8.4484308597580909E-2</c:v>
                </c:pt>
                <c:pt idx="22">
                  <c:v>8.1102892672177851E-2</c:v>
                </c:pt>
                <c:pt idx="23">
                  <c:v>6.8824543756286827E-2</c:v>
                </c:pt>
                <c:pt idx="24">
                  <c:v>5.882436421435059E-2</c:v>
                </c:pt>
                <c:pt idx="25">
                  <c:v>8.3203861746023719E-2</c:v>
                </c:pt>
                <c:pt idx="26">
                  <c:v>2.1986591873033246E-2</c:v>
                </c:pt>
                <c:pt idx="27">
                  <c:v>9.4806896903882488E-3</c:v>
                </c:pt>
                <c:pt idx="28">
                  <c:v>4.6013170912688597E-2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再エネ比較シート!$CC$13:$CC$42</c:f>
              <c:numCache>
                <c:formatCode>0.0%</c:formatCode>
                <c:ptCount val="30"/>
                <c:pt idx="0">
                  <c:v>3.1209899052773625E-2</c:v>
                </c:pt>
                <c:pt idx="1">
                  <c:v>1.1000196399602537E-2</c:v>
                </c:pt>
                <c:pt idx="2">
                  <c:v>4.7520997276639491E-2</c:v>
                </c:pt>
                <c:pt idx="3">
                  <c:v>3.473589610835421E-2</c:v>
                </c:pt>
                <c:pt idx="4">
                  <c:v>3.4252184896617147E-2</c:v>
                </c:pt>
                <c:pt idx="5">
                  <c:v>3.4920162673432516E-2</c:v>
                </c:pt>
                <c:pt idx="6">
                  <c:v>2.4532970917498169E-2</c:v>
                </c:pt>
                <c:pt idx="7">
                  <c:v>5.5297096403085421E-3</c:v>
                </c:pt>
                <c:pt idx="8">
                  <c:v>2.4906540901147356E-2</c:v>
                </c:pt>
                <c:pt idx="9">
                  <c:v>2.5656130034464947E-2</c:v>
                </c:pt>
                <c:pt idx="10">
                  <c:v>2.3350237782698284E-2</c:v>
                </c:pt>
                <c:pt idx="11">
                  <c:v>1.4853077251506465E-3</c:v>
                </c:pt>
                <c:pt idx="12">
                  <c:v>3.1760608027842516E-2</c:v>
                </c:pt>
                <c:pt idx="13">
                  <c:v>2.2750546927295192E-2</c:v>
                </c:pt>
                <c:pt idx="14">
                  <c:v>2.6713145345390509E-2</c:v>
                </c:pt>
                <c:pt idx="15">
                  <c:v>7.4437355863746545E-3</c:v>
                </c:pt>
                <c:pt idx="16">
                  <c:v>3.9153417251501219E-2</c:v>
                </c:pt>
                <c:pt idx="17">
                  <c:v>6.1629220966157045E-3</c:v>
                </c:pt>
                <c:pt idx="18">
                  <c:v>2.8419098032428747E-2</c:v>
                </c:pt>
                <c:pt idx="19">
                  <c:v>2.4676076889979904E-2</c:v>
                </c:pt>
                <c:pt idx="20">
                  <c:v>7.5939686899783813E-3</c:v>
                </c:pt>
                <c:pt idx="21">
                  <c:v>2.9733282175967289E-2</c:v>
                </c:pt>
                <c:pt idx="22">
                  <c:v>1.3448084634868102E-2</c:v>
                </c:pt>
                <c:pt idx="23">
                  <c:v>3.4506201277339964E-2</c:v>
                </c:pt>
                <c:pt idx="24">
                  <c:v>2.0209838722418424E-2</c:v>
                </c:pt>
                <c:pt idx="25">
                  <c:v>4.1775556977848891E-2</c:v>
                </c:pt>
                <c:pt idx="26">
                  <c:v>8.6261046466075859E-3</c:v>
                </c:pt>
                <c:pt idx="27">
                  <c:v>3.739141400520775E-3</c:v>
                </c:pt>
                <c:pt idx="28">
                  <c:v>2.0433922816742108E-2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再エネ比較シート!$CD$13:$CD$42</c:f>
              <c:numCache>
                <c:formatCode>0.0%</c:formatCode>
                <c:ptCount val="30"/>
                <c:pt idx="0">
                  <c:v>2.5597578858783693E-2</c:v>
                </c:pt>
                <c:pt idx="1">
                  <c:v>5.6293091580490789E-3</c:v>
                </c:pt>
                <c:pt idx="2">
                  <c:v>4.7232385851423399E-2</c:v>
                </c:pt>
                <c:pt idx="3">
                  <c:v>0.11994954477729058</c:v>
                </c:pt>
                <c:pt idx="4">
                  <c:v>0.18220061567377657</c:v>
                </c:pt>
                <c:pt idx="5">
                  <c:v>5.6995520083824656E-2</c:v>
                </c:pt>
                <c:pt idx="6">
                  <c:v>5.9059650054430382E-2</c:v>
                </c:pt>
                <c:pt idx="7">
                  <c:v>1.5338802901922741E-3</c:v>
                </c:pt>
                <c:pt idx="8">
                  <c:v>1.8965756980285402E-2</c:v>
                </c:pt>
                <c:pt idx="9">
                  <c:v>6.393738772408368E-2</c:v>
                </c:pt>
                <c:pt idx="10">
                  <c:v>1.0145859474660616E-2</c:v>
                </c:pt>
                <c:pt idx="11">
                  <c:v>3.028075892152579E-4</c:v>
                </c:pt>
                <c:pt idx="12">
                  <c:v>4.1335304348508621E-2</c:v>
                </c:pt>
                <c:pt idx="13">
                  <c:v>1.6212613194084693E-2</c:v>
                </c:pt>
                <c:pt idx="14">
                  <c:v>1.5903341056062243E-2</c:v>
                </c:pt>
                <c:pt idx="15">
                  <c:v>1.8518559795070787E-3</c:v>
                </c:pt>
                <c:pt idx="16">
                  <c:v>0.17826454320751231</c:v>
                </c:pt>
                <c:pt idx="17">
                  <c:v>9.8872064039062374E-3</c:v>
                </c:pt>
                <c:pt idx="18">
                  <c:v>4.9847072113784106E-2</c:v>
                </c:pt>
                <c:pt idx="19">
                  <c:v>5.7049954810566433E-2</c:v>
                </c:pt>
                <c:pt idx="20">
                  <c:v>8.2118991159333184E-3</c:v>
                </c:pt>
                <c:pt idx="21">
                  <c:v>0.15860472222213806</c:v>
                </c:pt>
                <c:pt idx="22">
                  <c:v>6.7045886811475594E-2</c:v>
                </c:pt>
                <c:pt idx="23">
                  <c:v>4.0859795762347863E-2</c:v>
                </c:pt>
                <c:pt idx="24">
                  <c:v>2.6715447685494866E-2</c:v>
                </c:pt>
                <c:pt idx="25">
                  <c:v>5.0355831780211149E-2</c:v>
                </c:pt>
                <c:pt idx="26">
                  <c:v>3.0026944112071824E-2</c:v>
                </c:pt>
                <c:pt idx="27">
                  <c:v>1.1294488282491701E-3</c:v>
                </c:pt>
                <c:pt idx="28">
                  <c:v>2.1289520458670119E-2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3.646204116455247E-5</c:v>
                </c:pt>
                <c:pt idx="4">
                  <c:v>0</c:v>
                </c:pt>
                <c:pt idx="5">
                  <c:v>0</c:v>
                </c:pt>
                <c:pt idx="6">
                  <c:v>0</c:v>
                </c:pt>
                <c:pt idx="7">
                  <c:v>0</c:v>
                </c:pt>
                <c:pt idx="8">
                  <c:v>0</c:v>
                </c:pt>
                <c:pt idx="9">
                  <c:v>0</c:v>
                </c:pt>
                <c:pt idx="10">
                  <c:v>0</c:v>
                </c:pt>
                <c:pt idx="11">
                  <c:v>0</c:v>
                </c:pt>
                <c:pt idx="12">
                  <c:v>0</c:v>
                </c:pt>
                <c:pt idx="13">
                  <c:v>0</c:v>
                </c:pt>
                <c:pt idx="14">
                  <c:v>0</c:v>
                </c:pt>
                <c:pt idx="15">
                  <c:v>0</c:v>
                </c:pt>
                <c:pt idx="16">
                  <c:v>1.4363048654400348E-5</c:v>
                </c:pt>
                <c:pt idx="17">
                  <c:v>0</c:v>
                </c:pt>
                <c:pt idx="18">
                  <c:v>0</c:v>
                </c:pt>
                <c:pt idx="19">
                  <c:v>6.3774225268284496E-2</c:v>
                </c:pt>
                <c:pt idx="20">
                  <c:v>3.723113433341455E-6</c:v>
                </c:pt>
                <c:pt idx="21">
                  <c:v>9.278269058275955E-5</c:v>
                </c:pt>
                <c:pt idx="22">
                  <c:v>0</c:v>
                </c:pt>
                <c:pt idx="23">
                  <c:v>0</c:v>
                </c:pt>
                <c:pt idx="24">
                  <c:v>0</c:v>
                </c:pt>
                <c:pt idx="25">
                  <c:v>0</c:v>
                </c:pt>
                <c:pt idx="26">
                  <c:v>0.1573232481668477</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再エネ比較シート!$CF$13:$CF$42</c:f>
              <c:numCache>
                <c:formatCode>0.0%</c:formatCode>
                <c:ptCount val="30"/>
                <c:pt idx="0">
                  <c:v>0</c:v>
                </c:pt>
                <c:pt idx="1">
                  <c:v>1.9667563821603262E-4</c:v>
                </c:pt>
                <c:pt idx="2">
                  <c:v>0</c:v>
                </c:pt>
                <c:pt idx="3">
                  <c:v>1.6927669503159711E-5</c:v>
                </c:pt>
                <c:pt idx="4">
                  <c:v>3.0394806647139426E-4</c:v>
                </c:pt>
                <c:pt idx="5">
                  <c:v>3.6094891485915923E-2</c:v>
                </c:pt>
                <c:pt idx="6">
                  <c:v>0</c:v>
                </c:pt>
                <c:pt idx="7">
                  <c:v>0</c:v>
                </c:pt>
                <c:pt idx="8">
                  <c:v>0</c:v>
                </c:pt>
                <c:pt idx="9">
                  <c:v>2.9179123033127342E-3</c:v>
                </c:pt>
                <c:pt idx="10">
                  <c:v>0</c:v>
                </c:pt>
                <c:pt idx="11">
                  <c:v>0</c:v>
                </c:pt>
                <c:pt idx="12">
                  <c:v>0</c:v>
                </c:pt>
                <c:pt idx="13">
                  <c:v>0</c:v>
                </c:pt>
                <c:pt idx="14">
                  <c:v>2.7946589823486513E-4</c:v>
                </c:pt>
                <c:pt idx="15">
                  <c:v>0</c:v>
                </c:pt>
                <c:pt idx="16">
                  <c:v>1.2441882305276611E-2</c:v>
                </c:pt>
                <c:pt idx="17">
                  <c:v>0</c:v>
                </c:pt>
                <c:pt idx="18">
                  <c:v>0</c:v>
                </c:pt>
                <c:pt idx="19">
                  <c:v>6.5812928397516032E-3</c:v>
                </c:pt>
                <c:pt idx="20">
                  <c:v>0</c:v>
                </c:pt>
                <c:pt idx="21">
                  <c:v>1.6885201353541834E-2</c:v>
                </c:pt>
                <c:pt idx="22">
                  <c:v>2.361396758508959E-4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再エネ比較シート!$CH$13:$CH$42</c:f>
              <c:numCache>
                <c:formatCode>0.0%</c:formatCode>
                <c:ptCount val="30"/>
                <c:pt idx="0">
                  <c:v>1.1037770018617978E-2</c:v>
                </c:pt>
                <c:pt idx="1">
                  <c:v>2.3923118566628532E-2</c:v>
                </c:pt>
                <c:pt idx="2">
                  <c:v>0</c:v>
                </c:pt>
                <c:pt idx="3">
                  <c:v>9.2681613126483015E-2</c:v>
                </c:pt>
                <c:pt idx="4">
                  <c:v>1.5997266656389172E-2</c:v>
                </c:pt>
                <c:pt idx="5">
                  <c:v>2.1534382734668345E-2</c:v>
                </c:pt>
                <c:pt idx="6">
                  <c:v>4.3565847569770671E-3</c:v>
                </c:pt>
                <c:pt idx="7">
                  <c:v>2.8947211222616596E-2</c:v>
                </c:pt>
                <c:pt idx="8">
                  <c:v>8.7537786350537338E-3</c:v>
                </c:pt>
                <c:pt idx="9">
                  <c:v>0</c:v>
                </c:pt>
                <c:pt idx="10">
                  <c:v>7.6853676397996337E-3</c:v>
                </c:pt>
                <c:pt idx="11">
                  <c:v>0</c:v>
                </c:pt>
                <c:pt idx="12">
                  <c:v>1.4632752657467149E-2</c:v>
                </c:pt>
                <c:pt idx="13">
                  <c:v>8.6219738570764316E-5</c:v>
                </c:pt>
                <c:pt idx="14">
                  <c:v>0</c:v>
                </c:pt>
                <c:pt idx="15">
                  <c:v>0</c:v>
                </c:pt>
                <c:pt idx="16">
                  <c:v>2.4704588474365515E-2</c:v>
                </c:pt>
                <c:pt idx="17">
                  <c:v>0</c:v>
                </c:pt>
                <c:pt idx="18">
                  <c:v>0.16939481114775415</c:v>
                </c:pt>
                <c:pt idx="19">
                  <c:v>3.418086295359331E-3</c:v>
                </c:pt>
                <c:pt idx="20">
                  <c:v>0</c:v>
                </c:pt>
                <c:pt idx="21">
                  <c:v>0.72281406816987848</c:v>
                </c:pt>
                <c:pt idx="22">
                  <c:v>8.0408183401406166E-2</c:v>
                </c:pt>
                <c:pt idx="23">
                  <c:v>1.9553278156945283E-2</c:v>
                </c:pt>
                <c:pt idx="24">
                  <c:v>1.18647002562492E-2</c:v>
                </c:pt>
                <c:pt idx="25">
                  <c:v>9.7357306353609754E-3</c:v>
                </c:pt>
                <c:pt idx="26">
                  <c:v>8.4594595447632537E-2</c:v>
                </c:pt>
                <c:pt idx="27">
                  <c:v>1.390979154111909E-2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再エネ比較シート!$CI$13:$CI$42</c:f>
              <c:numCache>
                <c:formatCode>0.0%</c:formatCode>
                <c:ptCount val="30"/>
                <c:pt idx="0">
                  <c:v>6.7845247930175295E-2</c:v>
                </c:pt>
                <c:pt idx="1">
                  <c:v>4.074929976249618E-2</c:v>
                </c:pt>
                <c:pt idx="2">
                  <c:v>9.4753383128062904E-2</c:v>
                </c:pt>
                <c:pt idx="3">
                  <c:v>0.24742044372279554</c:v>
                </c:pt>
                <c:pt idx="4">
                  <c:v>0.23275401529325423</c:v>
                </c:pt>
                <c:pt idx="5">
                  <c:v>0.14954495697784145</c:v>
                </c:pt>
                <c:pt idx="6">
                  <c:v>8.7949205728905619E-2</c:v>
                </c:pt>
                <c:pt idx="7">
                  <c:v>3.6010801153117417E-2</c:v>
                </c:pt>
                <c:pt idx="8">
                  <c:v>5.2626076516486486E-2</c:v>
                </c:pt>
                <c:pt idx="9">
                  <c:v>9.2511430061861369E-2</c:v>
                </c:pt>
                <c:pt idx="10">
                  <c:v>4.1181464897158536E-2</c:v>
                </c:pt>
                <c:pt idx="11">
                  <c:v>1.7881153143659045E-3</c:v>
                </c:pt>
                <c:pt idx="12">
                  <c:v>8.7728665033818293E-2</c:v>
                </c:pt>
                <c:pt idx="13">
                  <c:v>3.9049379859950648E-2</c:v>
                </c:pt>
                <c:pt idx="14">
                  <c:v>4.2895952299687616E-2</c:v>
                </c:pt>
                <c:pt idx="15">
                  <c:v>9.2955915658817327E-3</c:v>
                </c:pt>
                <c:pt idx="16">
                  <c:v>0.25457879428731006</c:v>
                </c:pt>
                <c:pt idx="17">
                  <c:v>1.6050128500521944E-2</c:v>
                </c:pt>
                <c:pt idx="18">
                  <c:v>0.24766098129396699</c:v>
                </c:pt>
                <c:pt idx="19">
                  <c:v>0.15549963610394177</c:v>
                </c:pt>
                <c:pt idx="20">
                  <c:v>1.5809590919345043E-2</c:v>
                </c:pt>
                <c:pt idx="21">
                  <c:v>0.92813005661210846</c:v>
                </c:pt>
                <c:pt idx="22">
                  <c:v>0.16113829452360076</c:v>
                </c:pt>
                <c:pt idx="23">
                  <c:v>9.491927519663311E-2</c:v>
                </c:pt>
                <c:pt idx="24">
                  <c:v>5.8789986664162491E-2</c:v>
                </c:pt>
                <c:pt idx="25">
                  <c:v>0.10186711939342101</c:v>
                </c:pt>
                <c:pt idx="26">
                  <c:v>0.28057089237315963</c:v>
                </c:pt>
                <c:pt idx="27">
                  <c:v>1.8778381769889035E-2</c:v>
                </c:pt>
                <c:pt idx="28">
                  <c:v>4.1723443275412227E-2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再エネ比較シート!$BE$13:$BE$42</c:f>
              <c:numCache>
                <c:formatCode>#,##0_);[Red]\(#,##0\)</c:formatCode>
                <c:ptCount val="30"/>
                <c:pt idx="0">
                  <c:v>71284.100000000646</c:v>
                </c:pt>
                <c:pt idx="1">
                  <c:v>16754.699999999997</c:v>
                </c:pt>
                <c:pt idx="2">
                  <c:v>66328.000000000582</c:v>
                </c:pt>
                <c:pt idx="3">
                  <c:v>63807.300000000454</c:v>
                </c:pt>
                <c:pt idx="4">
                  <c:v>65640.400000000678</c:v>
                </c:pt>
                <c:pt idx="5">
                  <c:v>66805.200000000725</c:v>
                </c:pt>
                <c:pt idx="6">
                  <c:v>56394.600000000493</c:v>
                </c:pt>
                <c:pt idx="7">
                  <c:v>6670.619999999999</c:v>
                </c:pt>
                <c:pt idx="8">
                  <c:v>42104.200000000455</c:v>
                </c:pt>
                <c:pt idx="9">
                  <c:v>38122.800000000185</c:v>
                </c:pt>
                <c:pt idx="10">
                  <c:v>30209.099999999926</c:v>
                </c:pt>
                <c:pt idx="11">
                  <c:v>5598.3000000000011</c:v>
                </c:pt>
                <c:pt idx="12">
                  <c:v>49118.100000000341</c:v>
                </c:pt>
                <c:pt idx="13">
                  <c:v>26194.099999999991</c:v>
                </c:pt>
                <c:pt idx="14">
                  <c:v>31397.000000000124</c:v>
                </c:pt>
                <c:pt idx="15">
                  <c:v>8475.3000000000102</c:v>
                </c:pt>
                <c:pt idx="16">
                  <c:v>63163.200000000783</c:v>
                </c:pt>
                <c:pt idx="17">
                  <c:v>8829.032999999974</c:v>
                </c:pt>
                <c:pt idx="18">
                  <c:v>41470.607000000338</c:v>
                </c:pt>
                <c:pt idx="19">
                  <c:v>46471.000000000691</c:v>
                </c:pt>
                <c:pt idx="20">
                  <c:v>11076.814999999984</c:v>
                </c:pt>
                <c:pt idx="21">
                  <c:v>57720.500000000873</c:v>
                </c:pt>
                <c:pt idx="22">
                  <c:v>52377.100000000508</c:v>
                </c:pt>
                <c:pt idx="23">
                  <c:v>43280.900000000169</c:v>
                </c:pt>
                <c:pt idx="24">
                  <c:v>35012.100000000355</c:v>
                </c:pt>
                <c:pt idx="25">
                  <c:v>56250.941000000486</c:v>
                </c:pt>
                <c:pt idx="26">
                  <c:v>15574.299999999936</c:v>
                </c:pt>
                <c:pt idx="27">
                  <c:v>6489.1999999999989</c:v>
                </c:pt>
                <c:pt idx="28">
                  <c:v>23202.899999999841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再エネ比較シート!$BF$13:$BF$42</c:f>
              <c:numCache>
                <c:formatCode>#,##0_);[Red]\(#,##0\)</c:formatCode>
                <c:ptCount val="30"/>
                <c:pt idx="0">
                  <c:v>53044.799999999908</c:v>
                </c:pt>
                <c:pt idx="1">
                  <c:v>7779.1999999999962</c:v>
                </c:pt>
                <c:pt idx="2">
                  <c:v>59812.8999999999</c:v>
                </c:pt>
                <c:pt idx="3">
                  <c:v>199909.80000000063</c:v>
                </c:pt>
                <c:pt idx="4">
                  <c:v>316793.60000000033</c:v>
                </c:pt>
                <c:pt idx="5">
                  <c:v>98927.799999999756</c:v>
                </c:pt>
                <c:pt idx="6">
                  <c:v>123174.79999999993</c:v>
                </c:pt>
                <c:pt idx="7">
                  <c:v>1678.7999999999997</c:v>
                </c:pt>
                <c:pt idx="8">
                  <c:v>29088.800000000043</c:v>
                </c:pt>
                <c:pt idx="9">
                  <c:v>86196.999999999753</c:v>
                </c:pt>
                <c:pt idx="10">
                  <c:v>11909.100000000009</c:v>
                </c:pt>
                <c:pt idx="11">
                  <c:v>1035.5</c:v>
                </c:pt>
                <c:pt idx="12">
                  <c:v>57998.600000000028</c:v>
                </c:pt>
                <c:pt idx="13">
                  <c:v>16935.900000000009</c:v>
                </c:pt>
                <c:pt idx="14">
                  <c:v>16958.800000000025</c:v>
                </c:pt>
                <c:pt idx="15">
                  <c:v>1912.9999999999998</c:v>
                </c:pt>
                <c:pt idx="16">
                  <c:v>260917.4000000009</c:v>
                </c:pt>
                <c:pt idx="17">
                  <c:v>12851.200000000006</c:v>
                </c:pt>
                <c:pt idx="18">
                  <c:v>65995.355999999956</c:v>
                </c:pt>
                <c:pt idx="19">
                  <c:v>97477.599999999991</c:v>
                </c:pt>
                <c:pt idx="20">
                  <c:v>10867.591999999993</c:v>
                </c:pt>
                <c:pt idx="21">
                  <c:v>279348.90000000061</c:v>
                </c:pt>
                <c:pt idx="22">
                  <c:v>236917.30000000101</c:v>
                </c:pt>
                <c:pt idx="23">
                  <c:v>46498.500000000015</c:v>
                </c:pt>
                <c:pt idx="24">
                  <c:v>41991.5</c:v>
                </c:pt>
                <c:pt idx="25">
                  <c:v>61517.820000000043</c:v>
                </c:pt>
                <c:pt idx="26">
                  <c:v>49186.799999999988</c:v>
                </c:pt>
                <c:pt idx="27">
                  <c:v>1778.4000000000005</c:v>
                </c:pt>
                <c:pt idx="28">
                  <c:v>21933.100000000013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66346.8</c:v>
                </c:pt>
                <c:pt idx="20">
                  <c:v>3</c:v>
                </c:pt>
                <c:pt idx="21">
                  <c:v>99.5</c:v>
                </c:pt>
                <c:pt idx="22">
                  <c:v>0</c:v>
                </c:pt>
                <c:pt idx="23">
                  <c:v>0</c:v>
                </c:pt>
                <c:pt idx="24">
                  <c:v>0</c:v>
                </c:pt>
                <c:pt idx="25">
                  <c:v>0</c:v>
                </c:pt>
                <c:pt idx="26">
                  <c:v>156911.79999999999</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2830</c:v>
                </c:pt>
                <c:pt idx="20">
                  <c:v>0</c:v>
                </c:pt>
                <c:pt idx="21">
                  <c:v>7484.5</c:v>
                </c:pt>
                <c:pt idx="22">
                  <c:v>210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再エネ比較シート!$BJ$13:$BJ$42</c:f>
              <c:numCache>
                <c:formatCode>#,##0_);[Red]\(#,##0\)</c:formatCode>
                <c:ptCount val="30"/>
                <c:pt idx="0">
                  <c:v>4317.3</c:v>
                </c:pt>
                <c:pt idx="1">
                  <c:v>6240</c:v>
                </c:pt>
                <c:pt idx="2">
                  <c:v>0</c:v>
                </c:pt>
                <c:pt idx="3">
                  <c:v>29155.199999999997</c:v>
                </c:pt>
                <c:pt idx="4">
                  <c:v>5250</c:v>
                </c:pt>
                <c:pt idx="5">
                  <c:v>7055</c:v>
                </c:pt>
                <c:pt idx="6">
                  <c:v>1715</c:v>
                </c:pt>
                <c:pt idx="7">
                  <c:v>5980</c:v>
                </c:pt>
                <c:pt idx="8">
                  <c:v>2534.1840000000002</c:v>
                </c:pt>
                <c:pt idx="9">
                  <c:v>0</c:v>
                </c:pt>
                <c:pt idx="10">
                  <c:v>1702.7139999999999</c:v>
                </c:pt>
                <c:pt idx="11">
                  <c:v>0</c:v>
                </c:pt>
                <c:pt idx="12">
                  <c:v>3875.3360000000002</c:v>
                </c:pt>
                <c:pt idx="13">
                  <c:v>17</c:v>
                </c:pt>
                <c:pt idx="14">
                  <c:v>0</c:v>
                </c:pt>
                <c:pt idx="15">
                  <c:v>0</c:v>
                </c:pt>
                <c:pt idx="16">
                  <c:v>6825</c:v>
                </c:pt>
                <c:pt idx="17">
                  <c:v>0</c:v>
                </c:pt>
                <c:pt idx="18">
                  <c:v>42331.22</c:v>
                </c:pt>
                <c:pt idx="19">
                  <c:v>1102.3499999999999</c:v>
                </c:pt>
                <c:pt idx="20">
                  <c:v>0</c:v>
                </c:pt>
                <c:pt idx="21">
                  <c:v>240294.82</c:v>
                </c:pt>
                <c:pt idx="22">
                  <c:v>53630.5</c:v>
                </c:pt>
                <c:pt idx="23">
                  <c:v>4200</c:v>
                </c:pt>
                <c:pt idx="24">
                  <c:v>3520</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再エネ比較シート!$BK$13:$BK$42</c:f>
              <c:numCache>
                <c:formatCode>#,##0_);[Red]\(#,##0\)</c:formatCode>
                <c:ptCount val="30"/>
                <c:pt idx="0">
                  <c:v>128646.20000000055</c:v>
                </c:pt>
                <c:pt idx="1">
                  <c:v>30842.299999999996</c:v>
                </c:pt>
                <c:pt idx="2">
                  <c:v>126140.90000000049</c:v>
                </c:pt>
                <c:pt idx="3">
                  <c:v>292916.40000000107</c:v>
                </c:pt>
                <c:pt idx="4">
                  <c:v>387817.00000000099</c:v>
                </c:pt>
                <c:pt idx="5">
                  <c:v>188555.00000000047</c:v>
                </c:pt>
                <c:pt idx="6">
                  <c:v>181284.40000000043</c:v>
                </c:pt>
                <c:pt idx="7">
                  <c:v>14329.419999999998</c:v>
                </c:pt>
                <c:pt idx="8">
                  <c:v>73727.184000000489</c:v>
                </c:pt>
                <c:pt idx="9">
                  <c:v>125309.79999999993</c:v>
                </c:pt>
                <c:pt idx="10">
                  <c:v>43820.913999999939</c:v>
                </c:pt>
                <c:pt idx="11">
                  <c:v>6633.8000000000011</c:v>
                </c:pt>
                <c:pt idx="12">
                  <c:v>110992.03600000036</c:v>
                </c:pt>
                <c:pt idx="13">
                  <c:v>43147</c:v>
                </c:pt>
                <c:pt idx="14">
                  <c:v>48430.800000000148</c:v>
                </c:pt>
                <c:pt idx="15">
                  <c:v>10388.30000000001</c:v>
                </c:pt>
                <c:pt idx="16">
                  <c:v>335501.40000000165</c:v>
                </c:pt>
                <c:pt idx="17">
                  <c:v>21680.232999999978</c:v>
                </c:pt>
                <c:pt idx="18">
                  <c:v>149797.18300000031</c:v>
                </c:pt>
                <c:pt idx="19">
                  <c:v>214227.75000000067</c:v>
                </c:pt>
                <c:pt idx="20">
                  <c:v>21947.406999999977</c:v>
                </c:pt>
                <c:pt idx="21">
                  <c:v>584948.22000000149</c:v>
                </c:pt>
                <c:pt idx="22">
                  <c:v>343134.90000000154</c:v>
                </c:pt>
                <c:pt idx="23">
                  <c:v>93979.400000000183</c:v>
                </c:pt>
                <c:pt idx="24">
                  <c:v>80523.600000000355</c:v>
                </c:pt>
                <c:pt idx="25">
                  <c:v>120013.71100000052</c:v>
                </c:pt>
                <c:pt idx="26">
                  <c:v>247828.6399999999</c:v>
                </c:pt>
                <c:pt idx="27">
                  <c:v>12401.599999999999</c:v>
                </c:pt>
                <c:pt idx="28">
                  <c:v>45135.999999999854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再エネ比較シート!$BO$13:$BO$42</c:f>
              <c:numCache>
                <c:formatCode>#,##0_);[Red]\(#,##0\)</c:formatCode>
                <c:ptCount val="30"/>
                <c:pt idx="0">
                  <c:v>85549.474092000761</c:v>
                </c:pt>
                <c:pt idx="1">
                  <c:v>20107.650563999996</c:v>
                </c:pt>
                <c:pt idx="2">
                  <c:v>79601.559360000698</c:v>
                </c:pt>
                <c:pt idx="3">
                  <c:v>76576.416876000541</c:v>
                </c:pt>
                <c:pt idx="4">
                  <c:v>78776.356848000811</c:v>
                </c:pt>
                <c:pt idx="5">
                  <c:v>80174.25662400086</c:v>
                </c:pt>
                <c:pt idx="6">
                  <c:v>67680.287352000596</c:v>
                </c:pt>
                <c:pt idx="7">
                  <c:v>8005.5444743999988</c:v>
                </c:pt>
                <c:pt idx="8">
                  <c:v>50530.092504000546</c:v>
                </c:pt>
                <c:pt idx="9">
                  <c:v>45751.934736000214</c:v>
                </c:pt>
                <c:pt idx="10">
                  <c:v>36254.545091999906</c:v>
                </c:pt>
                <c:pt idx="11">
                  <c:v>6718.6317960000006</c:v>
                </c:pt>
                <c:pt idx="12">
                  <c:v>58947.614172000402</c:v>
                </c:pt>
                <c:pt idx="13">
                  <c:v>31436.063291999988</c:v>
                </c:pt>
                <c:pt idx="14">
                  <c:v>37680.167640000145</c:v>
                </c:pt>
                <c:pt idx="15">
                  <c:v>10171.377036000011</c:v>
                </c:pt>
                <c:pt idx="16">
                  <c:v>75803.419584000934</c:v>
                </c:pt>
                <c:pt idx="17">
                  <c:v>10595.899083959966</c:v>
                </c:pt>
                <c:pt idx="18">
                  <c:v>49769.704872840397</c:v>
                </c:pt>
                <c:pt idx="19">
                  <c:v>55770.776520000822</c:v>
                </c:pt>
                <c:pt idx="20">
                  <c:v>13293.507217799983</c:v>
                </c:pt>
                <c:pt idx="21">
                  <c:v>69271.526460001056</c:v>
                </c:pt>
                <c:pt idx="22">
                  <c:v>62858.805252000609</c:v>
                </c:pt>
                <c:pt idx="23">
                  <c:v>51942.273708000197</c:v>
                </c:pt>
                <c:pt idx="24">
                  <c:v>42018.721452000435</c:v>
                </c:pt>
                <c:pt idx="25">
                  <c:v>67507.879312920588</c:v>
                </c:pt>
                <c:pt idx="26">
                  <c:v>18691.028915999923</c:v>
                </c:pt>
                <c:pt idx="27">
                  <c:v>7787.8187039999984</c:v>
                </c:pt>
                <c:pt idx="28">
                  <c:v>27846.264347999811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再エネ比較シート!$BP$13:$BP$42</c:f>
              <c:numCache>
                <c:formatCode>#,##0_);[Red]\(#,##0\)</c:formatCode>
                <c:ptCount val="30"/>
                <c:pt idx="0">
                  <c:v>70165.539647999889</c:v>
                </c:pt>
                <c:pt idx="1">
                  <c:v>10290.014591999994</c:v>
                </c:pt>
                <c:pt idx="2">
                  <c:v>79118.11160399986</c:v>
                </c:pt>
                <c:pt idx="3">
                  <c:v>264432.68704800081</c:v>
                </c:pt>
                <c:pt idx="4">
                  <c:v>419041.90233600046</c:v>
                </c:pt>
                <c:pt idx="5">
                  <c:v>130857.73672799967</c:v>
                </c:pt>
                <c:pt idx="6">
                  <c:v>162930.69844799989</c:v>
                </c:pt>
                <c:pt idx="7">
                  <c:v>2220.6494879999996</c:v>
                </c:pt>
                <c:pt idx="8">
                  <c:v>38477.501088000063</c:v>
                </c:pt>
                <c:pt idx="9">
                  <c:v>114017.94371999968</c:v>
                </c:pt>
                <c:pt idx="10">
                  <c:v>15752.881116000013</c:v>
                </c:pt>
                <c:pt idx="11">
                  <c:v>1369.7179799999999</c:v>
                </c:pt>
                <c:pt idx="12">
                  <c:v>76718.228136000049</c:v>
                </c:pt>
                <c:pt idx="13">
                  <c:v>22402.131084000011</c:v>
                </c:pt>
                <c:pt idx="14">
                  <c:v>22432.422288000031</c:v>
                </c:pt>
                <c:pt idx="15">
                  <c:v>2530.4398799999994</c:v>
                </c:pt>
                <c:pt idx="16">
                  <c:v>345131.10002400115</c:v>
                </c:pt>
                <c:pt idx="17">
                  <c:v>16999.053312000007</c:v>
                </c:pt>
                <c:pt idx="18">
                  <c:v>87296.017102559941</c:v>
                </c:pt>
                <c:pt idx="19">
                  <c:v>128939.47017599999</c:v>
                </c:pt>
                <c:pt idx="20">
                  <c:v>14375.21599391999</c:v>
                </c:pt>
                <c:pt idx="21">
                  <c:v>369511.55096400081</c:v>
                </c:pt>
                <c:pt idx="22">
                  <c:v>313384.72774800134</c:v>
                </c:pt>
                <c:pt idx="23">
                  <c:v>61506.355860000025</c:v>
                </c:pt>
                <c:pt idx="24">
                  <c:v>55544.676540000008</c:v>
                </c:pt>
                <c:pt idx="25">
                  <c:v>81373.311583200062</c:v>
                </c:pt>
                <c:pt idx="26">
                  <c:v>65062.33156799998</c:v>
                </c:pt>
                <c:pt idx="27">
                  <c:v>2352.3963840000006</c:v>
                </c:pt>
                <c:pt idx="28">
                  <c:v>29012.227356000014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144137.09606400001</c:v>
                </c:pt>
                <c:pt idx="20">
                  <c:v>6.5174400000000006</c:v>
                </c:pt>
                <c:pt idx="21">
                  <c:v>216.16175999999999</c:v>
                </c:pt>
                <c:pt idx="22">
                  <c:v>0</c:v>
                </c:pt>
                <c:pt idx="23">
                  <c:v>0</c:v>
                </c:pt>
                <c:pt idx="24">
                  <c:v>0</c:v>
                </c:pt>
                <c:pt idx="25">
                  <c:v>0</c:v>
                </c:pt>
                <c:pt idx="26">
                  <c:v>340887.74726399995</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14874.48</c:v>
                </c:pt>
                <c:pt idx="20">
                  <c:v>0</c:v>
                </c:pt>
                <c:pt idx="21">
                  <c:v>39338.531999999999</c:v>
                </c:pt>
                <c:pt idx="22">
                  <c:v>1103.76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再エネ比較シート!$BT$13:$BT$42</c:f>
              <c:numCache>
                <c:formatCode>#,##0_);[Red]\(#,##0\)</c:formatCode>
                <c:ptCount val="30"/>
                <c:pt idx="0">
                  <c:v>30255.638400000003</c:v>
                </c:pt>
                <c:pt idx="1">
                  <c:v>43729.919999999998</c:v>
                </c:pt>
                <c:pt idx="2">
                  <c:v>0</c:v>
                </c:pt>
                <c:pt idx="3">
                  <c:v>204319.6416</c:v>
                </c:pt>
                <c:pt idx="4">
                  <c:v>36792</c:v>
                </c:pt>
                <c:pt idx="5">
                  <c:v>49441.440000000002</c:v>
                </c:pt>
                <c:pt idx="6">
                  <c:v>12018.72</c:v>
                </c:pt>
                <c:pt idx="7">
                  <c:v>41907.839999999997</c:v>
                </c:pt>
                <c:pt idx="8">
                  <c:v>17759.561472000001</c:v>
                </c:pt>
                <c:pt idx="9">
                  <c:v>0</c:v>
                </c:pt>
                <c:pt idx="10">
                  <c:v>11932.619712</c:v>
                </c:pt>
                <c:pt idx="11">
                  <c:v>0</c:v>
                </c:pt>
                <c:pt idx="12">
                  <c:v>27158.354687999996</c:v>
                </c:pt>
                <c:pt idx="13">
                  <c:v>119.136</c:v>
                </c:pt>
                <c:pt idx="14">
                  <c:v>0</c:v>
                </c:pt>
                <c:pt idx="15">
                  <c:v>0</c:v>
                </c:pt>
                <c:pt idx="16">
                  <c:v>47829.599999999999</c:v>
                </c:pt>
                <c:pt idx="17">
                  <c:v>0</c:v>
                </c:pt>
                <c:pt idx="18">
                  <c:v>296657.18976000004</c:v>
                </c:pt>
                <c:pt idx="19">
                  <c:v>7725.2687999999998</c:v>
                </c:pt>
                <c:pt idx="20">
                  <c:v>0</c:v>
                </c:pt>
                <c:pt idx="21">
                  <c:v>1683986.0985600001</c:v>
                </c:pt>
                <c:pt idx="22">
                  <c:v>375842.54399999999</c:v>
                </c:pt>
                <c:pt idx="23">
                  <c:v>29433.599999999999</c:v>
                </c:pt>
                <c:pt idx="24">
                  <c:v>24668.16</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岡崎市</c:v>
                </c:pt>
                <c:pt idx="1">
                  <c:v>吹田市</c:v>
                </c:pt>
                <c:pt idx="2">
                  <c:v>一宮市</c:v>
                </c:pt>
                <c:pt idx="3">
                  <c:v>豊橋市</c:v>
                </c:pt>
                <c:pt idx="4">
                  <c:v>高崎市</c:v>
                </c:pt>
                <c:pt idx="5">
                  <c:v>長野市</c:v>
                </c:pt>
                <c:pt idx="6">
                  <c:v>和歌山市</c:v>
                </c:pt>
                <c:pt idx="7">
                  <c:v>北区</c:v>
                </c:pt>
                <c:pt idx="8">
                  <c:v>川越市</c:v>
                </c:pt>
                <c:pt idx="9">
                  <c:v>奈良市</c:v>
                </c:pt>
                <c:pt idx="10">
                  <c:v>高槻市</c:v>
                </c:pt>
                <c:pt idx="11">
                  <c:v>新宿区</c:v>
                </c:pt>
                <c:pt idx="12">
                  <c:v>大津市</c:v>
                </c:pt>
                <c:pt idx="13">
                  <c:v>所沢市</c:v>
                </c:pt>
                <c:pt idx="14">
                  <c:v>越谷市</c:v>
                </c:pt>
                <c:pt idx="15">
                  <c:v>中野区</c:v>
                </c:pt>
                <c:pt idx="16">
                  <c:v>前橋市</c:v>
                </c:pt>
                <c:pt idx="17">
                  <c:v>旭川市</c:v>
                </c:pt>
                <c:pt idx="18">
                  <c:v>高知市</c:v>
                </c:pt>
                <c:pt idx="19">
                  <c:v>郡山市</c:v>
                </c:pt>
                <c:pt idx="20">
                  <c:v>那覇市</c:v>
                </c:pt>
                <c:pt idx="21">
                  <c:v>いわき市</c:v>
                </c:pt>
                <c:pt idx="22">
                  <c:v>四日市市</c:v>
                </c:pt>
                <c:pt idx="23">
                  <c:v>春日井市</c:v>
                </c:pt>
                <c:pt idx="24">
                  <c:v>明石市</c:v>
                </c:pt>
                <c:pt idx="25">
                  <c:v>久留米市</c:v>
                </c:pt>
                <c:pt idx="26">
                  <c:v>秋田市</c:v>
                </c:pt>
                <c:pt idx="27">
                  <c:v>豊島区</c:v>
                </c:pt>
                <c:pt idx="28">
                  <c:v>茨木市</c:v>
                </c:pt>
              </c:strCache>
            </c:strRef>
          </c:cat>
          <c:val>
            <c:numRef>
              <c:f>再エネ比較シート!$BU$13:$BU$42</c:f>
              <c:numCache>
                <c:formatCode>#,##0_);[Red]\(#,##0\)</c:formatCode>
                <c:ptCount val="30"/>
                <c:pt idx="0">
                  <c:v>185970.65214000066</c:v>
                </c:pt>
                <c:pt idx="1">
                  <c:v>74487.095555999986</c:v>
                </c:pt>
                <c:pt idx="2">
                  <c:v>158719.67096400057</c:v>
                </c:pt>
                <c:pt idx="3">
                  <c:v>545446.44488400139</c:v>
                </c:pt>
                <c:pt idx="4">
                  <c:v>535309.3071840012</c:v>
                </c:pt>
                <c:pt idx="5">
                  <c:v>343344.78535200056</c:v>
                </c:pt>
                <c:pt idx="6">
                  <c:v>242629.70580000049</c:v>
                </c:pt>
                <c:pt idx="7">
                  <c:v>52134.033962399997</c:v>
                </c:pt>
                <c:pt idx="8">
                  <c:v>106767.1550640006</c:v>
                </c:pt>
                <c:pt idx="9">
                  <c:v>164973.31845599989</c:v>
                </c:pt>
                <c:pt idx="10">
                  <c:v>63940.045919999917</c:v>
                </c:pt>
                <c:pt idx="11">
                  <c:v>8088.3497760000009</c:v>
                </c:pt>
                <c:pt idx="12">
                  <c:v>162824.19699600045</c:v>
                </c:pt>
                <c:pt idx="13">
                  <c:v>53957.330375999998</c:v>
                </c:pt>
                <c:pt idx="14">
                  <c:v>60506.789928000173</c:v>
                </c:pt>
                <c:pt idx="15">
                  <c:v>12701.816916000011</c:v>
                </c:pt>
                <c:pt idx="16">
                  <c:v>492880.17535200209</c:v>
                </c:pt>
                <c:pt idx="17">
                  <c:v>27594.952395959976</c:v>
                </c:pt>
                <c:pt idx="18">
                  <c:v>433722.91173540038</c:v>
                </c:pt>
                <c:pt idx="19">
                  <c:v>351447.09156000084</c:v>
                </c:pt>
                <c:pt idx="20">
                  <c:v>27675.240651719974</c:v>
                </c:pt>
                <c:pt idx="21">
                  <c:v>2162323.8697440019</c:v>
                </c:pt>
                <c:pt idx="22">
                  <c:v>753189.83700000192</c:v>
                </c:pt>
                <c:pt idx="23">
                  <c:v>142882.22956800021</c:v>
                </c:pt>
                <c:pt idx="24">
                  <c:v>122231.55799200045</c:v>
                </c:pt>
                <c:pt idx="25">
                  <c:v>164613.80049612065</c:v>
                </c:pt>
                <c:pt idx="26">
                  <c:v>607940.53366799979</c:v>
                </c:pt>
                <c:pt idx="27">
                  <c:v>39111.287087999997</c:v>
                </c:pt>
                <c:pt idx="28">
                  <c:v>56858.491703999825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四日市市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四日市市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2865.9390738000966</v>
      </c>
      <c r="BB5" s="34"/>
      <c r="BC5" s="19"/>
      <c r="BD5" s="364">
        <f>AC35</f>
        <v>3926.2112961698995</v>
      </c>
      <c r="BE5" s="34"/>
      <c r="BF5" s="19"/>
      <c r="BG5" s="364">
        <f>AK35</f>
        <v>3666.2943831826992</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2802.666923570207</v>
      </c>
      <c r="BA6" s="19"/>
      <c r="BB6" s="34"/>
      <c r="BC6" s="364">
        <f>AC36</f>
        <v>3870.3771032656318</v>
      </c>
      <c r="BD6" s="19"/>
      <c r="BE6" s="34"/>
      <c r="BF6" s="364">
        <f>AK36</f>
        <v>3617.6267430329076</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42.405179571356001</v>
      </c>
      <c r="BA7" s="19"/>
      <c r="BB7" s="34"/>
      <c r="BC7" s="364">
        <f>AC37</f>
        <v>34.23534778299863</v>
      </c>
      <c r="BD7" s="19"/>
      <c r="BE7" s="34"/>
      <c r="BF7" s="364">
        <f t="shared" ref="BF7:BF8" si="0">AK37</f>
        <v>29.628499560481657</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20.866970658533962</v>
      </c>
      <c r="BA8" s="19"/>
      <c r="BB8" s="34"/>
      <c r="BC8" s="364">
        <f>AC38</f>
        <v>21.598845121268671</v>
      </c>
      <c r="BD8" s="19"/>
      <c r="BE8" s="34"/>
      <c r="BF8" s="364">
        <f t="shared" si="0"/>
        <v>19.039140589310161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4570.4923712237396</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531.70926310746722</v>
      </c>
      <c r="BA9" s="364">
        <f>AZ9</f>
        <v>531.70926310746722</v>
      </c>
      <c r="BB9" s="34"/>
      <c r="BC9" s="364">
        <f>AC39</f>
        <v>666.58035731615394</v>
      </c>
      <c r="BD9" s="364">
        <f>AC39</f>
        <v>666.58035731615394</v>
      </c>
      <c r="BE9" s="34"/>
      <c r="BF9" s="364">
        <f>AK39</f>
        <v>481.80409829856671</v>
      </c>
      <c r="BG9" s="364">
        <f>AK39</f>
        <v>481.80409829856671</v>
      </c>
      <c r="BH9" s="34"/>
    </row>
    <row r="10" spans="1:62" ht="17.100000000000001" customHeight="1" thickBot="1">
      <c r="B10" s="366"/>
      <c r="C10" s="367"/>
      <c r="D10" s="369"/>
      <c r="E10" s="369"/>
      <c r="F10" s="369"/>
      <c r="G10" s="368"/>
      <c r="H10" s="368"/>
      <c r="I10" s="369"/>
      <c r="J10" s="370"/>
      <c r="K10" s="377"/>
      <c r="L10" s="286" t="s">
        <v>31</v>
      </c>
      <c r="M10" s="286"/>
      <c r="N10" s="622"/>
      <c r="O10" s="1025">
        <f>SUM(O11:O13)</f>
        <v>2865.9390738000966</v>
      </c>
      <c r="P10" s="501">
        <f t="shared" ref="P10:P22" si="1">O10/$O$9</f>
        <v>0.62705258887298998</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481.5536953927288</v>
      </c>
      <c r="BA10" s="364">
        <f>AZ10</f>
        <v>481.5536953927288</v>
      </c>
      <c r="BB10" s="34"/>
      <c r="BC10" s="364">
        <f>AC40</f>
        <v>542.86315360455001</v>
      </c>
      <c r="BD10" s="364">
        <f>AC40</f>
        <v>542.86315360455001</v>
      </c>
      <c r="BE10" s="34"/>
      <c r="BF10" s="364">
        <f>AK40</f>
        <v>394.74575588882169</v>
      </c>
      <c r="BG10" s="364">
        <f>AK40</f>
        <v>394.74575588882169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2802.666923570207</v>
      </c>
      <c r="P11" s="502">
        <f t="shared" si="1"/>
        <v>0.61320897092314786</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674.3737960977669</v>
      </c>
      <c r="BB11" s="34"/>
      <c r="BC11" s="364"/>
      <c r="BD11" s="364">
        <f>AC41</f>
        <v>648.20491822166207</v>
      </c>
      <c r="BE11" s="34"/>
      <c r="BF11" s="19"/>
      <c r="BG11" s="364">
        <f>AK41</f>
        <v>561.42032472518179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42.405179571356001</v>
      </c>
      <c r="P12" s="502">
        <f t="shared" si="1"/>
        <v>9.2780331148440594E-3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621.06564201054016</v>
      </c>
      <c r="BA12" s="19"/>
      <c r="BB12" s="34"/>
      <c r="BC12" s="364">
        <f>AC42</f>
        <v>584.14955271852466</v>
      </c>
      <c r="BD12" s="19"/>
      <c r="BE12" s="34"/>
      <c r="BF12" s="364">
        <f>AK42</f>
        <v>498.9128294779552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20.866970658533962</v>
      </c>
      <c r="P13" s="502">
        <f t="shared" si="1"/>
        <v>4.5655848349981766E-3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17.79863327256928</v>
      </c>
      <c r="BA13" s="19"/>
      <c r="BB13" s="34"/>
      <c r="BC13" s="364">
        <f>AC45</f>
        <v>24.228198804223521</v>
      </c>
      <c r="BD13" s="19"/>
      <c r="BE13" s="34"/>
      <c r="BF13" s="364">
        <f>AK45</f>
        <v>18.487498458596228</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531.70926310746722</v>
      </c>
      <c r="P14" s="501">
        <f t="shared" si="1"/>
        <v>0.11633522603716834</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35.5095208146574</v>
      </c>
      <c r="BA14" s="19"/>
      <c r="BB14" s="34"/>
      <c r="BC14" s="364">
        <f>AC46</f>
        <v>39.827166698913892</v>
      </c>
      <c r="BD14" s="19"/>
      <c r="BE14" s="34"/>
      <c r="BF14" s="364">
        <f t="shared" ref="BF14" si="2">AK46</f>
        <v>44.019996788630344</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481.5536953927288</v>
      </c>
      <c r="P15" s="501">
        <f t="shared" si="1"/>
        <v>0.10536144823797043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16.916542825680001</v>
      </c>
      <c r="BA15" s="364">
        <f>AZ15</f>
        <v>16.916542825680001</v>
      </c>
      <c r="BB15" s="34"/>
      <c r="BC15" s="364">
        <f>AC47</f>
        <v>23.355684123100001</v>
      </c>
      <c r="BD15" s="364">
        <f>AC47</f>
        <v>23.355684123100001</v>
      </c>
      <c r="BE15" s="34"/>
      <c r="BF15" s="364">
        <f>AK47</f>
        <v>44.589040506560004</v>
      </c>
      <c r="BG15" s="364">
        <f>AK47</f>
        <v>44.589040506560004</v>
      </c>
      <c r="BH15" s="34"/>
    </row>
    <row r="16" spans="1:62" ht="17.100000000000001" customHeight="1" thickBot="1">
      <c r="B16" s="366"/>
      <c r="C16" s="367"/>
      <c r="D16" s="369"/>
      <c r="E16" s="369"/>
      <c r="F16" s="369"/>
      <c r="G16" s="368"/>
      <c r="H16" s="368"/>
      <c r="I16" s="369"/>
      <c r="J16" s="370"/>
      <c r="K16" s="378"/>
      <c r="L16" s="286" t="s">
        <v>44</v>
      </c>
      <c r="M16" s="387"/>
      <c r="N16" s="388"/>
      <c r="O16" s="1025">
        <f>SUM(O18:O21)</f>
        <v>674.3737960977669</v>
      </c>
      <c r="P16" s="501">
        <f t="shared" si="1"/>
        <v>0.14754948511536509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621.06564201054016</v>
      </c>
      <c r="P17" s="502">
        <f t="shared" si="1"/>
        <v>0.13588593778666588</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369.86881379370675</v>
      </c>
      <c r="P18" s="502">
        <f t="shared" si="1"/>
        <v>8.0925376032227173E-2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251.19682821683344</v>
      </c>
      <c r="P19" s="502">
        <f t="shared" si="1"/>
        <v>5.4960561754438732E-2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17.79863327256928</v>
      </c>
      <c r="P20" s="502">
        <f t="shared" si="1"/>
        <v>3.8942485463122505E-3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35.5095208146574</v>
      </c>
      <c r="P21" s="502">
        <f t="shared" si="1"/>
        <v>7.76929878238694E-3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16.916542825680001</v>
      </c>
      <c r="P22" s="679">
        <f t="shared" si="1"/>
        <v>3.7012517365061551E-3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2885.1013840941355</v>
      </c>
      <c r="AZ22" s="364">
        <f t="shared" si="3"/>
        <v>2798.8703502437629</v>
      </c>
      <c r="BA22" s="364">
        <f t="shared" si="3"/>
        <v>3080.8857187719741</v>
      </c>
      <c r="BB22" s="364">
        <f t="shared" si="3"/>
        <v>3523.0063181714636</v>
      </c>
      <c r="BC22" s="364">
        <f t="shared" si="3"/>
        <v>3438.9307754384467</v>
      </c>
      <c r="BD22" s="364">
        <f t="shared" si="3"/>
        <v>3926.2112961698995</v>
      </c>
      <c r="BE22" s="364">
        <f t="shared" si="3"/>
        <v>3858.3878172167979</v>
      </c>
      <c r="BF22" s="364">
        <f t="shared" si="3"/>
        <v>3918.0763970979588</v>
      </c>
      <c r="BG22" s="364">
        <f t="shared" si="3"/>
        <v>3272.5848084543127</v>
      </c>
      <c r="BH22" s="364">
        <f t="shared" si="3"/>
        <v>3633.9873294433442</v>
      </c>
      <c r="BI22" s="364">
        <f t="shared" si="3"/>
        <v>3717.4085916105787</v>
      </c>
      <c r="BJ22" s="364">
        <f t="shared" si="3"/>
        <v>3193.8754418673311</v>
      </c>
      <c r="BK22" s="364">
        <f t="shared" si="3"/>
        <v>3267.6381589765938</v>
      </c>
      <c r="BL22" s="364">
        <f t="shared" si="3"/>
        <v>3666.2943831826992</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536.32200628950022</v>
      </c>
      <c r="AZ23" s="399">
        <f t="shared" ref="AZ23:BL23" si="4">Y39</f>
        <v>583.13222020658509</v>
      </c>
      <c r="BA23" s="399">
        <f t="shared" si="4"/>
        <v>601.934418010635</v>
      </c>
      <c r="BB23" s="399">
        <f t="shared" si="4"/>
        <v>701.04013266636946</v>
      </c>
      <c r="BC23" s="399">
        <f t="shared" si="4"/>
        <v>662.00487518992247</v>
      </c>
      <c r="BD23" s="399">
        <f t="shared" si="4"/>
        <v>666.58035731615394</v>
      </c>
      <c r="BE23" s="399">
        <f t="shared" si="4"/>
        <v>663.9529941964563</v>
      </c>
      <c r="BF23" s="399">
        <f t="shared" si="4"/>
        <v>542.70224385024142</v>
      </c>
      <c r="BG23" s="399">
        <f t="shared" si="4"/>
        <v>525.8151228020721</v>
      </c>
      <c r="BH23" s="399">
        <f t="shared" si="4"/>
        <v>496.77783713367199</v>
      </c>
      <c r="BI23" s="399">
        <f t="shared" si="4"/>
        <v>514.13232175679491</v>
      </c>
      <c r="BJ23" s="399">
        <f t="shared" si="4"/>
        <v>458.40886371675123</v>
      </c>
      <c r="BK23" s="399">
        <f t="shared" si="4"/>
        <v>421.97661773103135</v>
      </c>
      <c r="BL23" s="399">
        <f t="shared" si="4"/>
        <v>481.80409829856671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433.02870042275777</v>
      </c>
      <c r="AZ24" s="364">
        <f t="shared" ref="AZ24:BL24" si="5">Y40</f>
        <v>451.93260560327656</v>
      </c>
      <c r="BA24" s="364">
        <f t="shared" si="5"/>
        <v>519.36468354024134</v>
      </c>
      <c r="BB24" s="364">
        <f t="shared" si="5"/>
        <v>540.2680876641258</v>
      </c>
      <c r="BC24" s="364">
        <f t="shared" si="5"/>
        <v>526.40692862598871</v>
      </c>
      <c r="BD24" s="364">
        <f t="shared" si="5"/>
        <v>542.86315360455001</v>
      </c>
      <c r="BE24" s="364">
        <f t="shared" si="5"/>
        <v>490.261968650683</v>
      </c>
      <c r="BF24" s="364">
        <f t="shared" si="5"/>
        <v>464.01225284184915</v>
      </c>
      <c r="BG24" s="364">
        <f t="shared" si="5"/>
        <v>475.46564466690597</v>
      </c>
      <c r="BH24" s="364">
        <f t="shared" si="5"/>
        <v>466.79994040222232</v>
      </c>
      <c r="BI24" s="364">
        <f t="shared" si="5"/>
        <v>427.40442332666106</v>
      </c>
      <c r="BJ24" s="364">
        <f t="shared" si="5"/>
        <v>401.13307274716294</v>
      </c>
      <c r="BK24" s="364">
        <f t="shared" si="5"/>
        <v>403.55451532462456</v>
      </c>
      <c r="BL24" s="364">
        <f t="shared" si="5"/>
        <v>394.74575588882169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648.14883010579842</v>
      </c>
      <c r="AZ25" s="364">
        <f t="shared" ref="AZ25:BL25" si="6">Y41</f>
        <v>642.86733247250845</v>
      </c>
      <c r="BA25" s="364">
        <f t="shared" si="6"/>
        <v>652.3460085035797</v>
      </c>
      <c r="BB25" s="364">
        <f t="shared" si="6"/>
        <v>647.99668125486392</v>
      </c>
      <c r="BC25" s="364">
        <f t="shared" si="6"/>
        <v>657.3132203305629</v>
      </c>
      <c r="BD25" s="364">
        <f t="shared" si="6"/>
        <v>648.20491822166207</v>
      </c>
      <c r="BE25" s="364">
        <f t="shared" si="6"/>
        <v>633.3489050908463</v>
      </c>
      <c r="BF25" s="364">
        <f t="shared" si="6"/>
        <v>633.14604757373468</v>
      </c>
      <c r="BG25" s="364">
        <f t="shared" si="6"/>
        <v>630.9577132432413</v>
      </c>
      <c r="BH25" s="364">
        <f t="shared" si="6"/>
        <v>625.60653000082118</v>
      </c>
      <c r="BI25" s="364">
        <f t="shared" si="6"/>
        <v>623.1497857919677</v>
      </c>
      <c r="BJ25" s="364">
        <f t="shared" si="6"/>
        <v>615.00090660016667</v>
      </c>
      <c r="BK25" s="364">
        <f t="shared" si="6"/>
        <v>558.75739433118929</v>
      </c>
      <c r="BL25" s="364">
        <f t="shared" si="6"/>
        <v>561.42032472518179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19.445096579999998</v>
      </c>
      <c r="AZ26" s="364">
        <f t="shared" si="7"/>
        <v>17.401067785919995</v>
      </c>
      <c r="BA26" s="364">
        <f t="shared" si="7"/>
        <v>16.902275388340001</v>
      </c>
      <c r="BB26" s="364">
        <f t="shared" si="7"/>
        <v>17.252531266599998</v>
      </c>
      <c r="BC26" s="364">
        <f t="shared" si="7"/>
        <v>20.4984999562</v>
      </c>
      <c r="BD26" s="364">
        <f t="shared" si="7"/>
        <v>23.355684123100001</v>
      </c>
      <c r="BE26" s="364">
        <f t="shared" si="7"/>
        <v>28.080983300800007</v>
      </c>
      <c r="BF26" s="364">
        <f t="shared" si="7"/>
        <v>30.522644869840004</v>
      </c>
      <c r="BG26" s="364">
        <f t="shared" si="7"/>
        <v>41.269234014399999</v>
      </c>
      <c r="BH26" s="364">
        <f t="shared" si="7"/>
        <v>39.684651654480007</v>
      </c>
      <c r="BI26" s="364">
        <f t="shared" si="7"/>
        <v>38.739719424699999</v>
      </c>
      <c r="BJ26" s="364">
        <f t="shared" si="7"/>
        <v>39.660141684800003</v>
      </c>
      <c r="BK26" s="364">
        <f t="shared" si="7"/>
        <v>43.865547187500013</v>
      </c>
      <c r="BL26" s="364">
        <f t="shared" si="7"/>
        <v>44.589040506560004</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4522.0460174921909</v>
      </c>
      <c r="AZ27" s="364">
        <f t="shared" si="8"/>
        <v>4494.2035763120521</v>
      </c>
      <c r="BA27" s="364">
        <f t="shared" si="8"/>
        <v>4871.4331042147696</v>
      </c>
      <c r="BB27" s="364">
        <f t="shared" si="8"/>
        <v>5429.5637510234228</v>
      </c>
      <c r="BC27" s="364">
        <f t="shared" si="8"/>
        <v>5305.1542995411219</v>
      </c>
      <c r="BD27" s="364">
        <f t="shared" si="8"/>
        <v>5807.2154094353655</v>
      </c>
      <c r="BE27" s="364">
        <f t="shared" si="8"/>
        <v>5674.0326684555839</v>
      </c>
      <c r="BF27" s="364">
        <f t="shared" si="8"/>
        <v>5588.4595862336246</v>
      </c>
      <c r="BG27" s="364">
        <f t="shared" si="8"/>
        <v>4946.0925231809324</v>
      </c>
      <c r="BH27" s="364">
        <f t="shared" si="8"/>
        <v>5262.8562886345399</v>
      </c>
      <c r="BI27" s="364">
        <f t="shared" si="8"/>
        <v>5320.8348419107024</v>
      </c>
      <c r="BJ27" s="364">
        <f t="shared" si="8"/>
        <v>4708.0784266162118</v>
      </c>
      <c r="BK27" s="364">
        <f t="shared" si="8"/>
        <v>4695.7922335509384</v>
      </c>
      <c r="BL27" s="364">
        <f t="shared" si="8"/>
        <v>5148.8536026018292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5807.2154094353655</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3926.2112961698995</v>
      </c>
      <c r="P31" s="501">
        <f t="shared" ref="P31:P43" si="9">O31/$O$30</f>
        <v>0.67609189936208069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3870.3771032656318</v>
      </c>
      <c r="P32" s="502">
        <f t="shared" si="9"/>
        <v>0.66647727531807677</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34.23534778299863</v>
      </c>
      <c r="P33" s="502">
        <f t="shared" si="9"/>
        <v>5.8953121882433027E-3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21.598845121268671</v>
      </c>
      <c r="P34" s="502">
        <f t="shared" si="9"/>
        <v>3.719311855760612E-3</v>
      </c>
      <c r="Q34" s="371"/>
      <c r="R34" s="15"/>
      <c r="S34" s="366"/>
      <c r="T34" s="622" t="s">
        <v>29</v>
      </c>
      <c r="U34" s="375"/>
      <c r="V34" s="375"/>
      <c r="W34" s="375"/>
      <c r="X34" s="1012">
        <f>X35+X39+X40+X41+X47</f>
        <v>4522.0460174921909</v>
      </c>
      <c r="Y34" s="1013">
        <f t="shared" ref="Y34:AK34" si="10">Y35+Y39+Y40+Y41+Y47</f>
        <v>4494.2035763120521</v>
      </c>
      <c r="Z34" s="1013">
        <f t="shared" si="10"/>
        <v>4871.4331042147696</v>
      </c>
      <c r="AA34" s="1013">
        <f t="shared" si="10"/>
        <v>5429.5637510234228</v>
      </c>
      <c r="AB34" s="1013">
        <f t="shared" si="10"/>
        <v>5305.1542995411219</v>
      </c>
      <c r="AC34" s="1013">
        <f t="shared" si="10"/>
        <v>5807.2154094353655</v>
      </c>
      <c r="AD34" s="1013">
        <f t="shared" si="10"/>
        <v>5674.0326684555839</v>
      </c>
      <c r="AE34" s="1013">
        <f t="shared" si="10"/>
        <v>5588.4595862336246</v>
      </c>
      <c r="AF34" s="1013">
        <f t="shared" si="10"/>
        <v>4946.0925231809324</v>
      </c>
      <c r="AG34" s="1013">
        <f t="shared" si="10"/>
        <v>5262.8562886345399</v>
      </c>
      <c r="AH34" s="1013">
        <f t="shared" si="10"/>
        <v>5320.8348419107024</v>
      </c>
      <c r="AI34" s="1013">
        <f t="shared" si="10"/>
        <v>4708.0784266162118</v>
      </c>
      <c r="AJ34" s="1013">
        <f t="shared" si="10"/>
        <v>4695.7922335509384</v>
      </c>
      <c r="AK34" s="1014">
        <f t="shared" si="10"/>
        <v>5148.8536026018292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666.58035731615394</v>
      </c>
      <c r="P35" s="501">
        <f t="shared" si="9"/>
        <v>0.11478485131326745</v>
      </c>
      <c r="Q35" s="371"/>
      <c r="R35" s="15"/>
      <c r="S35" s="366"/>
      <c r="T35" s="377"/>
      <c r="U35" s="286" t="s">
        <v>31</v>
      </c>
      <c r="V35" s="387"/>
      <c r="W35" s="387"/>
      <c r="X35" s="1015">
        <f>SUM(X36:X38)</f>
        <v>2885.1013840941355</v>
      </c>
      <c r="Y35" s="1016">
        <f t="shared" ref="Y35:AK35" si="11">SUM(Y36:Y38)</f>
        <v>2798.8703502437629</v>
      </c>
      <c r="Z35" s="1016">
        <f t="shared" si="11"/>
        <v>3080.8857187719741</v>
      </c>
      <c r="AA35" s="1016">
        <f t="shared" si="11"/>
        <v>3523.0063181714636</v>
      </c>
      <c r="AB35" s="1016">
        <f t="shared" si="11"/>
        <v>3438.9307754384467</v>
      </c>
      <c r="AC35" s="1016">
        <f t="shared" si="11"/>
        <v>3926.2112961698995</v>
      </c>
      <c r="AD35" s="1016">
        <f t="shared" si="11"/>
        <v>3858.3878172167979</v>
      </c>
      <c r="AE35" s="1016">
        <f t="shared" si="11"/>
        <v>3918.0763970979588</v>
      </c>
      <c r="AF35" s="1016">
        <f t="shared" si="11"/>
        <v>3272.5848084543127</v>
      </c>
      <c r="AG35" s="1016">
        <f t="shared" si="11"/>
        <v>3633.9873294433442</v>
      </c>
      <c r="AH35" s="1016">
        <f t="shared" si="11"/>
        <v>3717.4085916105787</v>
      </c>
      <c r="AI35" s="1016">
        <f t="shared" si="11"/>
        <v>3193.8754418673311</v>
      </c>
      <c r="AJ35" s="1016">
        <f t="shared" si="11"/>
        <v>3267.6381589765938</v>
      </c>
      <c r="AK35" s="1017">
        <f t="shared" si="11"/>
        <v>3666.2943831826992</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542.86315360455001</v>
      </c>
      <c r="P36" s="501">
        <f t="shared" si="9"/>
        <v>9.3480801955877935E-2</v>
      </c>
      <c r="Q36" s="371"/>
      <c r="R36" s="15"/>
      <c r="S36" s="401" t="s">
        <v>98</v>
      </c>
      <c r="T36" s="378"/>
      <c r="U36" s="389"/>
      <c r="V36" s="379" t="s">
        <v>98</v>
      </c>
      <c r="W36" s="402"/>
      <c r="X36" s="1018">
        <f>VLOOKUP(年度マスタ!$K$4&amp;"_"&amp;X$33,データシート1!$A:$BS,MATCH("aa_"&amp;$S36,データシート1!$A$1:$BS$1,0),0)</f>
        <v>2841.5467947800544</v>
      </c>
      <c r="Y36" s="1019">
        <f>VLOOKUP(年度マスタ!$K$4&amp;"_"&amp;Y$33,データシート1!$A:$BS,MATCH("aa_"&amp;$S36,データシート1!$A$1:$BS$1,0),0)</f>
        <v>2745.5361040855614</v>
      </c>
      <c r="Z36" s="1019">
        <f>VLOOKUP(年度マスタ!$K$4&amp;"_"&amp;Z$33,データシート1!$A:$BS,MATCH("aa_"&amp;$S36,データシート1!$A$1:$BS$1,0),0)</f>
        <v>3027.9723946380382</v>
      </c>
      <c r="AA36" s="1019">
        <f>VLOOKUP(年度マスタ!$K$4&amp;"_"&amp;AA$33,データシート1!$A:$BS,MATCH("aa_"&amp;$S36,データシート1!$A$1:$BS$1,0),0)</f>
        <v>3458.6679366175672</v>
      </c>
      <c r="AB36" s="1019">
        <f>VLOOKUP(年度マスタ!$K$4&amp;"_"&amp;AB$33,データシート1!$A:$BS,MATCH("aa_"&amp;$S36,データシート1!$A$1:$BS$1,0),0)</f>
        <v>3377.0371556524683</v>
      </c>
      <c r="AC36" s="1019">
        <f>VLOOKUP(年度マスタ!$K$4&amp;"_"&amp;AC$33,データシート1!$A:$BS,MATCH("aa_"&amp;$S36,データシート1!$A$1:$BS$1,0),0)</f>
        <v>3870.3771032656318</v>
      </c>
      <c r="AD36" s="1019">
        <f>VLOOKUP(年度マスタ!$K$4&amp;"_"&amp;AD$33,データシート1!$A:$BS,MATCH("aa_"&amp;$S36,データシート1!$A$1:$BS$1,0),0)</f>
        <v>3808.9239662963641</v>
      </c>
      <c r="AE36" s="1019">
        <f>VLOOKUP(年度マスタ!$K$4&amp;"_"&amp;AE$33,データシート1!$A:$BS,MATCH("aa_"&amp;$S36,データシート1!$A$1:$BS$1,0),0)</f>
        <v>3856.7179704052642</v>
      </c>
      <c r="AF36" s="1019">
        <f>VLOOKUP(年度マスタ!$K$4&amp;"_"&amp;AF$33,データシート1!$A:$BS,MATCH("aa_"&amp;$S36,データシート1!$A$1:$BS$1,0),0)</f>
        <v>3225.5465374267947</v>
      </c>
      <c r="AG36" s="1019">
        <f>VLOOKUP(年度マスタ!$K$4&amp;"_"&amp;AG$33,データシート1!$A:$BS,MATCH("aa_"&amp;$S36,データシート1!$A$1:$BS$1,0),0)</f>
        <v>3587.0643473116843</v>
      </c>
      <c r="AH36" s="1019">
        <f>VLOOKUP(年度マスタ!$K$4&amp;"_"&amp;AH$33,データシート1!$A:$BS,MATCH("aa_"&amp;$S36,データシート1!$A$1:$BS$1,0),0)</f>
        <v>3674.0605982443521</v>
      </c>
      <c r="AI36" s="1019">
        <f>VLOOKUP(年度マスタ!$K$4&amp;"_"&amp;AI$33,データシート1!$A:$BS,MATCH("aa_"&amp;$S36,データシート1!$A$1:$BS$1,0),0)</f>
        <v>3152.2865850611661</v>
      </c>
      <c r="AJ36" s="1019">
        <f>VLOOKUP(年度マスタ!$K$4&amp;"_"&amp;AJ$33,データシート1!$A:$BS,MATCH("aa_"&amp;$S36,データシート1!$A$1:$BS$1,0),0)</f>
        <v>3220.7018904197371</v>
      </c>
      <c r="AK36" s="1020">
        <f>VLOOKUP(年度マスタ!$K$4&amp;"_"&amp;AK$33,データシート1!$A:$BS,MATCH("aa_"&amp;$S36,データシート1!$A$1:$BS$1,0),0)</f>
        <v>3617.6267430329076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648.20491822166207</v>
      </c>
      <c r="P37" s="501">
        <f t="shared" si="9"/>
        <v>0.11162060859125027</v>
      </c>
      <c r="Q37" s="371"/>
      <c r="R37" s="15"/>
      <c r="S37" s="401" t="s">
        <v>100</v>
      </c>
      <c r="T37" s="378"/>
      <c r="U37" s="389"/>
      <c r="V37" s="379" t="s">
        <v>107</v>
      </c>
      <c r="W37" s="402"/>
      <c r="X37" s="1018">
        <f>VLOOKUP(年度マスタ!$K$4&amp;"_"&amp;X$33,データシート1!$A:$BS,MATCH("aa_"&amp;$S37,データシート1!$A$1:$BS$1,0),0)</f>
        <v>26.933774614332052</v>
      </c>
      <c r="Y37" s="1019">
        <f>VLOOKUP(年度マスタ!$K$4&amp;"_"&amp;Y$33,データシート1!$A:$BS,MATCH("aa_"&amp;$S37,データシート1!$A$1:$BS$1,0),0)</f>
        <v>29.030242574873935</v>
      </c>
      <c r="Z37" s="1019">
        <f>VLOOKUP(年度マスタ!$K$4&amp;"_"&amp;Z$33,データシート1!$A:$BS,MATCH("aa_"&amp;$S37,データシート1!$A$1:$BS$1,0),0)</f>
        <v>30.352410342563374</v>
      </c>
      <c r="AA37" s="1019">
        <f>VLOOKUP(年度マスタ!$K$4&amp;"_"&amp;AA$33,データシート1!$A:$BS,MATCH("aa_"&amp;$S37,データシート1!$A$1:$BS$1,0),0)</f>
        <v>41.89987091247756</v>
      </c>
      <c r="AB37" s="1019">
        <f>VLOOKUP(年度マスタ!$K$4&amp;"_"&amp;AB$33,データシート1!$A:$BS,MATCH("aa_"&amp;$S37,データシート1!$A$1:$BS$1,0),0)</f>
        <v>39.124541442012536</v>
      </c>
      <c r="AC37" s="1019">
        <f>VLOOKUP(年度マスタ!$K$4&amp;"_"&amp;AC$33,データシート1!$A:$BS,MATCH("aa_"&amp;$S37,データシート1!$A$1:$BS$1,0),0)</f>
        <v>34.23534778299863</v>
      </c>
      <c r="AD37" s="1019">
        <f>VLOOKUP(年度マスタ!$K$4&amp;"_"&amp;AD$33,データシート1!$A:$BS,MATCH("aa_"&amp;$S37,データシート1!$A$1:$BS$1,0),0)</f>
        <v>33.385179276006355</v>
      </c>
      <c r="AE37" s="1019">
        <f>VLOOKUP(年度マスタ!$K$4&amp;"_"&amp;AE$33,データシート1!$A:$BS,MATCH("aa_"&amp;$S37,データシート1!$A$1:$BS$1,0),0)</f>
        <v>31.589895932969618</v>
      </c>
      <c r="AF37" s="1019">
        <f>VLOOKUP(年度マスタ!$K$4&amp;"_"&amp;AF$33,データシート1!$A:$BS,MATCH("aa_"&amp;$S37,データシート1!$A$1:$BS$1,0),0)</f>
        <v>29.568544076797245</v>
      </c>
      <c r="AG37" s="1019">
        <f>VLOOKUP(年度マスタ!$K$4&amp;"_"&amp;AG$33,データシート1!$A:$BS,MATCH("aa_"&amp;$S37,データシート1!$A$1:$BS$1,0),0)</f>
        <v>29.851736323328296</v>
      </c>
      <c r="AH37" s="1019">
        <f>VLOOKUP(年度マスタ!$K$4&amp;"_"&amp;AH$33,データシート1!$A:$BS,MATCH("aa_"&amp;$S37,データシート1!$A$1:$BS$1,0),0)</f>
        <v>27.649941602015648</v>
      </c>
      <c r="AI37" s="1019">
        <f>VLOOKUP(年度マスタ!$K$4&amp;"_"&amp;AI$33,データシート1!$A:$BS,MATCH("aa_"&amp;$S37,データシート1!$A$1:$BS$1,0),0)</f>
        <v>25.779218828421683</v>
      </c>
      <c r="AJ37" s="1019">
        <f>VLOOKUP(年度マスタ!$K$4&amp;"_"&amp;AJ$33,データシート1!$A:$BS,MATCH("aa_"&amp;$S37,データシート1!$A$1:$BS$1,0),0)</f>
        <v>27.032596009737659</v>
      </c>
      <c r="AK37" s="1020">
        <f>VLOOKUP(年度マスタ!$K$4&amp;"_"&amp;AK$33,データシート1!$A:$BS,MATCH("aa_"&amp;$S37,データシート1!$A$1:$BS$1,0),0)</f>
        <v>29.628499560481657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584.14955271852466</v>
      </c>
      <c r="P38" s="502">
        <f t="shared" si="9"/>
        <v>0.10059030215573171</v>
      </c>
      <c r="Q38" s="371"/>
      <c r="R38" s="15"/>
      <c r="S38" s="401" t="s">
        <v>101</v>
      </c>
      <c r="T38" s="378"/>
      <c r="U38" s="391"/>
      <c r="V38" s="404" t="s">
        <v>110</v>
      </c>
      <c r="W38" s="404"/>
      <c r="X38" s="1018">
        <f>VLOOKUP(年度マスタ!$K$4&amp;"_"&amp;X$33,データシート1!$A:$BS,MATCH("aa_"&amp;$S38,データシート1!$A$1:$BS$1,0),0)</f>
        <v>16.620814699749065</v>
      </c>
      <c r="Y38" s="1019">
        <f>VLOOKUP(年度マスタ!$K$4&amp;"_"&amp;Y$33,データシート1!$A:$BS,MATCH("aa_"&amp;$S38,データシート1!$A$1:$BS$1,0),0)</f>
        <v>24.304003583327276</v>
      </c>
      <c r="Z38" s="1019">
        <f>VLOOKUP(年度マスタ!$K$4&amp;"_"&amp;Z$33,データシート1!$A:$BS,MATCH("aa_"&amp;$S38,データシート1!$A$1:$BS$1,0),0)</f>
        <v>22.560913791372563</v>
      </c>
      <c r="AA38" s="1019">
        <f>VLOOKUP(年度マスタ!$K$4&amp;"_"&amp;AA$33,データシート1!$A:$BS,MATCH("aa_"&amp;$S38,データシート1!$A$1:$BS$1,0),0)</f>
        <v>22.438510641419008</v>
      </c>
      <c r="AB38" s="1019">
        <f>VLOOKUP(年度マスタ!$K$4&amp;"_"&amp;AB$33,データシート1!$A:$BS,MATCH("aa_"&amp;$S38,データシート1!$A$1:$BS$1,0),0)</f>
        <v>22.769078343965894</v>
      </c>
      <c r="AC38" s="1019">
        <f>VLOOKUP(年度マスタ!$K$4&amp;"_"&amp;AC$33,データシート1!$A:$BS,MATCH("aa_"&amp;$S38,データシート1!$A$1:$BS$1,0),0)</f>
        <v>21.598845121268671</v>
      </c>
      <c r="AD38" s="1019">
        <f>VLOOKUP(年度マスタ!$K$4&amp;"_"&amp;AD$33,データシート1!$A:$BS,MATCH("aa_"&amp;$S38,データシート1!$A$1:$BS$1,0),0)</f>
        <v>16.078671644427335</v>
      </c>
      <c r="AE38" s="1019">
        <f>VLOOKUP(年度マスタ!$K$4&amp;"_"&amp;AE$33,データシート1!$A:$BS,MATCH("aa_"&amp;$S38,データシート1!$A$1:$BS$1,0),0)</f>
        <v>29.76853075972474</v>
      </c>
      <c r="AF38" s="1019">
        <f>VLOOKUP(年度マスタ!$K$4&amp;"_"&amp;AF$33,データシート1!$A:$BS,MATCH("aa_"&amp;$S38,データシート1!$A$1:$BS$1,0),0)</f>
        <v>17.469726950720794</v>
      </c>
      <c r="AG38" s="1019">
        <f>VLOOKUP(年度マスタ!$K$4&amp;"_"&amp;AG$33,データシート1!$A:$BS,MATCH("aa_"&amp;$S38,データシート1!$A$1:$BS$1,0),0)</f>
        <v>17.071245808331728</v>
      </c>
      <c r="AH38" s="1019">
        <f>VLOOKUP(年度マスタ!$K$4&amp;"_"&amp;AH$33,データシート1!$A:$BS,MATCH("aa_"&amp;$S38,データシート1!$A$1:$BS$1,0),0)</f>
        <v>15.698051764210991</v>
      </c>
      <c r="AI38" s="1019">
        <f>VLOOKUP(年度マスタ!$K$4&amp;"_"&amp;AI$33,データシート1!$A:$BS,MATCH("aa_"&amp;$S38,データシート1!$A$1:$BS$1,0),0)</f>
        <v>15.809637977743634</v>
      </c>
      <c r="AJ38" s="1019">
        <f>VLOOKUP(年度マスタ!$K$4&amp;"_"&amp;AJ$33,データシート1!$A:$BS,MATCH("aa_"&amp;$S38,データシート1!$A$1:$BS$1,0),0)</f>
        <v>19.903672547119054</v>
      </c>
      <c r="AK38" s="1020">
        <f>VLOOKUP(年度マスタ!$K$4&amp;"_"&amp;AK$33,データシート1!$A:$BS,MATCH("aa_"&amp;$S38,データシート1!$A$1:$BS$1,0),0)</f>
        <v>19.039140589310161</v>
      </c>
      <c r="AL38" s="373"/>
      <c r="AW38" s="19" t="str">
        <f>年度マスタ!H4</f>
        <v>24</v>
      </c>
      <c r="AX38" s="19" t="s">
        <v>111</v>
      </c>
      <c r="AY38" s="19">
        <f>VLOOKUP($AW38&amp;"_"&amp;$AY$34,データシート1!$A:$BS,MATCH($AY$31&amp;"_"&amp;AY$36,データシート1!$A$1:$BS$1,0),0)</f>
        <v>12549.07171140297</v>
      </c>
      <c r="AZ38" s="19">
        <f>VLOOKUP($AW38&amp;"_"&amp;$AY$34,データシート1!$A:$BS,MATCH($AY$31&amp;"_"&amp;AZ$36,データシート1!$A$1:$BS$1,0),0)</f>
        <v>122.23662622963222</v>
      </c>
      <c r="BA38" s="19">
        <f>VLOOKUP($AW38&amp;"_"&amp;$AY$34,データシート1!$A:$BS,MATCH($AY$31&amp;"_"&amp;BA$36,データシート1!$A$1:$BS$1,0),0)</f>
        <v>363.88154079696398</v>
      </c>
      <c r="BB38" s="19">
        <f>VLOOKUP($AW38&amp;"_"&amp;$AY$34,データシート1!$A:$BS,MATCH($AY$31&amp;"_"&amp;BB$36,データシート1!$A$1:$BS$1,0),0)</f>
        <v>2432.1621717349758</v>
      </c>
      <c r="BC38" s="19">
        <f>VLOOKUP($AW38&amp;"_"&amp;$AY$34,データシート1!$A:$BS,MATCH($AY$31&amp;"_"&amp;BC$36,データシート1!$A$1:$BS$1,0),0)</f>
        <v>2236.1095778747226</v>
      </c>
      <c r="BD38" s="19">
        <f>VLOOKUP($AW38&amp;"_"&amp;$AY$34,データシート1!$A:$BS,MATCH($AY$31&amp;"_"&amp;BD$36,データシート1!$A$1:$BS$1,0),0)</f>
        <v>1623.4425903830488</v>
      </c>
      <c r="BE38" s="19">
        <f>VLOOKUP($AW38&amp;"_"&amp;$AY$34,データシート1!$A:$BS,MATCH($AY$31&amp;"_"&amp;BE$36,データシート1!$A$1:$BS$1,0),0)</f>
        <v>1382.4459896761625</v>
      </c>
      <c r="BF38" s="19">
        <f>VLOOKUP($AW38&amp;"_"&amp;$AY$34,データシート1!$A:$BS,MATCH($AY$31&amp;"_"&amp;BF$36,データシート1!$A$1:$BS$1,0),0)</f>
        <v>106.51042733363541</v>
      </c>
      <c r="BG38" s="19">
        <f>VLOOKUP($AW38&amp;"_"&amp;$AY$34,データシート1!$A:$BS,MATCH($AY$31&amp;"_"&amp;BG$36,データシート1!$A$1:$BS$1,0),0)</f>
        <v>152.54371164473773</v>
      </c>
      <c r="BH38" s="19">
        <f>VLOOKUP($AW38&amp;"_"&amp;$AY$34,データシート1!$A:$BS,MATCH($AY$31&amp;"_"&amp;BH$36,データシート1!$A$1:$BS$1,0),0)</f>
        <v>186.49509342345476</v>
      </c>
    </row>
    <row r="39" spans="2:64" ht="17.100000000000001" customHeight="1" thickBot="1">
      <c r="B39" s="366"/>
      <c r="C39" s="367"/>
      <c r="D39" s="369"/>
      <c r="E39" s="993"/>
      <c r="F39" s="369"/>
      <c r="G39" s="368"/>
      <c r="H39" s="368"/>
      <c r="I39" s="369"/>
      <c r="J39" s="370"/>
      <c r="K39" s="378"/>
      <c r="L39" s="389"/>
      <c r="M39" s="389"/>
      <c r="N39" s="390" t="s">
        <v>1298</v>
      </c>
      <c r="O39" s="1026">
        <f>AC43</f>
        <v>352.34969140437386</v>
      </c>
      <c r="P39" s="502">
        <f t="shared" si="9"/>
        <v>6.0674465567763874E-2</v>
      </c>
      <c r="Q39" s="371"/>
      <c r="R39" s="15"/>
      <c r="S39" s="401" t="s">
        <v>102</v>
      </c>
      <c r="T39" s="378"/>
      <c r="U39" s="386" t="s">
        <v>112</v>
      </c>
      <c r="V39" s="387"/>
      <c r="W39" s="387"/>
      <c r="X39" s="1015">
        <f>VLOOKUP(年度マスタ!$K$4&amp;"_"&amp;X$33,データシート1!$A:$BS,MATCH("aa_"&amp;$S39,データシート1!$A$1:$BS$1,0),0)</f>
        <v>536.32200628950022</v>
      </c>
      <c r="Y39" s="1016">
        <f>VLOOKUP(年度マスタ!$K$4&amp;"_"&amp;Y$33,データシート1!$A:$BS,MATCH("aa_"&amp;$S39,データシート1!$A$1:$BS$1,0),0)</f>
        <v>583.13222020658509</v>
      </c>
      <c r="Z39" s="1016">
        <f>VLOOKUP(年度マスタ!$K$4&amp;"_"&amp;Z$33,データシート1!$A:$BS,MATCH("aa_"&amp;$S39,データシート1!$A$1:$BS$1,0),0)</f>
        <v>601.934418010635</v>
      </c>
      <c r="AA39" s="1016">
        <f>VLOOKUP(年度マスタ!$K$4&amp;"_"&amp;AA$33,データシート1!$A:$BS,MATCH("aa_"&amp;$S39,データシート1!$A$1:$BS$1,0),0)</f>
        <v>701.04013266636946</v>
      </c>
      <c r="AB39" s="1016">
        <f>VLOOKUP(年度マスタ!$K$4&amp;"_"&amp;AB$33,データシート1!$A:$BS,MATCH("aa_"&amp;$S39,データシート1!$A$1:$BS$1,0),0)</f>
        <v>662.00487518992247</v>
      </c>
      <c r="AC39" s="1016">
        <f>VLOOKUP(年度マスタ!$K$4&amp;"_"&amp;AC$33,データシート1!$A:$BS,MATCH("aa_"&amp;$S39,データシート1!$A$1:$BS$1,0),0)</f>
        <v>666.58035731615394</v>
      </c>
      <c r="AD39" s="1016">
        <f>VLOOKUP(年度マスタ!$K$4&amp;"_"&amp;AD$33,データシート1!$A:$BS,MATCH("aa_"&amp;$S39,データシート1!$A$1:$BS$1,0),0)</f>
        <v>663.9529941964563</v>
      </c>
      <c r="AE39" s="1016">
        <f>VLOOKUP(年度マスタ!$K$4&amp;"_"&amp;AE$33,データシート1!$A:$BS,MATCH("aa_"&amp;$S39,データシート1!$A$1:$BS$1,0),0)</f>
        <v>542.70224385024142</v>
      </c>
      <c r="AF39" s="1016">
        <f>VLOOKUP(年度マスタ!$K$4&amp;"_"&amp;AF$33,データシート1!$A:$BS,MATCH("aa_"&amp;$S39,データシート1!$A$1:$BS$1,0),0)</f>
        <v>525.8151228020721</v>
      </c>
      <c r="AG39" s="1016">
        <f>VLOOKUP(年度マスタ!$K$4&amp;"_"&amp;AG$33,データシート1!$A:$BS,MATCH("aa_"&amp;$S39,データシート1!$A$1:$BS$1,0),0)</f>
        <v>496.77783713367199</v>
      </c>
      <c r="AH39" s="1016">
        <f>VLOOKUP(年度マスタ!$K$4&amp;"_"&amp;AH$33,データシート1!$A:$BS,MATCH("aa_"&amp;$S39,データシート1!$A$1:$BS$1,0),0)</f>
        <v>514.13232175679491</v>
      </c>
      <c r="AI39" s="1016">
        <f>VLOOKUP(年度マスタ!$K$4&amp;"_"&amp;AI$33,データシート1!$A:$BS,MATCH("aa_"&amp;$S39,データシート1!$A$1:$BS$1,0),0)</f>
        <v>458.40886371675123</v>
      </c>
      <c r="AJ39" s="1016">
        <f>VLOOKUP(年度マスタ!$K$4&amp;"_"&amp;AJ$33,データシート1!$A:$BS,MATCH("aa_"&amp;$S39,データシート1!$A$1:$BS$1,0),0)</f>
        <v>421.97661773103135</v>
      </c>
      <c r="AK39" s="1017">
        <f>VLOOKUP(年度マスタ!$K$4&amp;"_"&amp;AK$33,データシート1!$A:$BS,MATCH("aa_"&amp;$S39,データシート1!$A$1:$BS$1,0),0)</f>
        <v>481.80409829856671</v>
      </c>
      <c r="AL39" s="373"/>
      <c r="AW39" s="19" t="str">
        <f>年度マスタ!K4</f>
        <v>24202</v>
      </c>
      <c r="AX39" s="19" t="s">
        <v>113</v>
      </c>
      <c r="AY39" s="19">
        <f>VLOOKUP($AW39&amp;"_"&amp;$AY$34,データシート1!$A:$BS,MATCH($AY$31&amp;"_"&amp;AY$36,データシート1!$A$1:$BS$1,0),0)</f>
        <v>3617.6267430329076</v>
      </c>
      <c r="AZ39" s="19">
        <f>VLOOKUP($AW39&amp;"_"&amp;$AY$34,データシート1!$A:$BS,MATCH($AY$31&amp;"_"&amp;AZ$36,データシート1!$A$1:$BS$1,0),0)</f>
        <v>29.628499560481657</v>
      </c>
      <c r="BA39" s="19">
        <f>VLOOKUP($AW39&amp;"_"&amp;$AY$34,データシート1!$A:$BS,MATCH($AY$31&amp;"_"&amp;BA$36,データシート1!$A$1:$BS$1,0),0)</f>
        <v>19.039140589310161</v>
      </c>
      <c r="BB39" s="19">
        <f>VLOOKUP($AW39&amp;"_"&amp;$AY$34,データシート1!$A:$BS,MATCH($AY$31&amp;"_"&amp;BB$36,データシート1!$A$1:$BS$1,0),0)</f>
        <v>481.80409829856671</v>
      </c>
      <c r="BC39" s="19">
        <f>VLOOKUP($AW39&amp;"_"&amp;$AY$34,データシート1!$A:$BS,MATCH($AY$31&amp;"_"&amp;BC$36,データシート1!$A$1:$BS$1,0),0)</f>
        <v>394.74575588882169</v>
      </c>
      <c r="BD39" s="19">
        <f>VLOOKUP($AW39&amp;"_"&amp;$AY$34,データシート1!$A:$BS,MATCH($AY$31&amp;"_"&amp;BD$36,データシート1!$A$1:$BS$1,0),0)</f>
        <v>273.74361346025529</v>
      </c>
      <c r="BE39" s="19">
        <f>VLOOKUP($AW39&amp;"_"&amp;$AY$34,データシート1!$A:$BS,MATCH($AY$31&amp;"_"&amp;BE$36,データシート1!$A$1:$BS$1,0),0)</f>
        <v>225.16921601769991</v>
      </c>
      <c r="BF39" s="19">
        <f>VLOOKUP($AW39&amp;"_"&amp;$AY$34,データシート1!$A:$BS,MATCH($AY$31&amp;"_"&amp;BF$36,データシート1!$A$1:$BS$1,0),0)</f>
        <v>18.487498458596228</v>
      </c>
      <c r="BG39" s="19">
        <f>VLOOKUP($AW39&amp;"_"&amp;$AY$34,データシート1!$A:$BS,MATCH($AY$31&amp;"_"&amp;BG$36,データシート1!$A$1:$BS$1,0),0)</f>
        <v>44.019996788630344</v>
      </c>
      <c r="BH39" s="19">
        <f>VLOOKUP($AW39&amp;"_"&amp;$AY$34,データシート1!$A:$BS,MATCH($AY$31&amp;"_"&amp;BH$36,データシート1!$A$1:$BS$1,0),0)</f>
        <v>44.589040506560004</v>
      </c>
    </row>
    <row r="40" spans="2:64" ht="17.100000000000001" customHeight="1" thickBot="1">
      <c r="B40" s="366"/>
      <c r="C40" s="367"/>
      <c r="D40" s="369"/>
      <c r="E40" s="369"/>
      <c r="F40" s="369"/>
      <c r="G40" s="368"/>
      <c r="H40" s="368"/>
      <c r="I40" s="369"/>
      <c r="J40" s="370"/>
      <c r="K40" s="378"/>
      <c r="L40" s="389"/>
      <c r="M40" s="391"/>
      <c r="N40" s="382" t="s">
        <v>47</v>
      </c>
      <c r="O40" s="1026">
        <f>AC44</f>
        <v>231.79986131415083</v>
      </c>
      <c r="P40" s="502">
        <f t="shared" si="9"/>
        <v>3.9915836587967844E-2</v>
      </c>
      <c r="Q40" s="371"/>
      <c r="R40" s="15"/>
      <c r="S40" s="401" t="s">
        <v>78</v>
      </c>
      <c r="T40" s="378"/>
      <c r="U40" s="386" t="s">
        <v>78</v>
      </c>
      <c r="V40" s="387"/>
      <c r="W40" s="387"/>
      <c r="X40" s="1015">
        <f>VLOOKUP(年度マスタ!$K$4&amp;"_"&amp;X$33,データシート1!$A:$BS,MATCH("aa_"&amp;$S40,データシート1!$A$1:$BS$1,0),0)</f>
        <v>433.02870042275777</v>
      </c>
      <c r="Y40" s="1016">
        <f>VLOOKUP(年度マスタ!$K$4&amp;"_"&amp;Y$33,データシート1!$A:$BS,MATCH("aa_"&amp;$S40,データシート1!$A$1:$BS$1,0),0)</f>
        <v>451.93260560327656</v>
      </c>
      <c r="Z40" s="1016">
        <f>VLOOKUP(年度マスタ!$K$4&amp;"_"&amp;Z$33,データシート1!$A:$BS,MATCH("aa_"&amp;$S40,データシート1!$A$1:$BS$1,0),0)</f>
        <v>519.36468354024134</v>
      </c>
      <c r="AA40" s="1016">
        <f>VLOOKUP(年度マスタ!$K$4&amp;"_"&amp;AA$33,データシート1!$A:$BS,MATCH("aa_"&amp;$S40,データシート1!$A$1:$BS$1,0),0)</f>
        <v>540.2680876641258</v>
      </c>
      <c r="AB40" s="1016">
        <f>VLOOKUP(年度マスタ!$K$4&amp;"_"&amp;AB$33,データシート1!$A:$BS,MATCH("aa_"&amp;$S40,データシート1!$A$1:$BS$1,0),0)</f>
        <v>526.40692862598871</v>
      </c>
      <c r="AC40" s="1016">
        <f>VLOOKUP(年度マスタ!$K$4&amp;"_"&amp;AC$33,データシート1!$A:$BS,MATCH("aa_"&amp;$S40,データシート1!$A$1:$BS$1,0),0)</f>
        <v>542.86315360455001</v>
      </c>
      <c r="AD40" s="1016">
        <f>VLOOKUP(年度マスタ!$K$4&amp;"_"&amp;AD$33,データシート1!$A:$BS,MATCH("aa_"&amp;$S40,データシート1!$A$1:$BS$1,0),0)</f>
        <v>490.261968650683</v>
      </c>
      <c r="AE40" s="1016">
        <f>VLOOKUP(年度マスタ!$K$4&amp;"_"&amp;AE$33,データシート1!$A:$BS,MATCH("aa_"&amp;$S40,データシート1!$A$1:$BS$1,0),0)</f>
        <v>464.01225284184915</v>
      </c>
      <c r="AF40" s="1016">
        <f>VLOOKUP(年度マスタ!$K$4&amp;"_"&amp;AF$33,データシート1!$A:$BS,MATCH("aa_"&amp;$S40,データシート1!$A$1:$BS$1,0),0)</f>
        <v>475.46564466690597</v>
      </c>
      <c r="AG40" s="1016">
        <f>VLOOKUP(年度マスタ!$K$4&amp;"_"&amp;AG$33,データシート1!$A:$BS,MATCH("aa_"&amp;$S40,データシート1!$A$1:$BS$1,0),0)</f>
        <v>466.79994040222232</v>
      </c>
      <c r="AH40" s="1016">
        <f>VLOOKUP(年度マスタ!$K$4&amp;"_"&amp;AH$33,データシート1!$A:$BS,MATCH("aa_"&amp;$S40,データシート1!$A$1:$BS$1,0),0)</f>
        <v>427.40442332666106</v>
      </c>
      <c r="AI40" s="1016">
        <f>VLOOKUP(年度マスタ!$K$4&amp;"_"&amp;AI$33,データシート1!$A:$BS,MATCH("aa_"&amp;$S40,データシート1!$A$1:$BS$1,0),0)</f>
        <v>401.13307274716294</v>
      </c>
      <c r="AJ40" s="1016">
        <f>VLOOKUP(年度マスタ!$K$4&amp;"_"&amp;AJ$33,データシート1!$A:$BS,MATCH("aa_"&amp;$S40,データシート1!$A$1:$BS$1,0),0)</f>
        <v>403.55451532462456</v>
      </c>
      <c r="AK40" s="1017">
        <f>VLOOKUP(年度マスタ!$K$4&amp;"_"&amp;AK$33,データシート1!$A:$BS,MATCH("aa_"&amp;$S40,データシート1!$A$1:$BS$1,0),0)</f>
        <v>394.74575588882169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24.228198804223521</v>
      </c>
      <c r="P41" s="502">
        <f t="shared" si="9"/>
        <v>4.1720854309723679E-3</v>
      </c>
      <c r="Q41" s="371"/>
      <c r="R41" s="15"/>
      <c r="S41" s="401" t="s">
        <v>1276</v>
      </c>
      <c r="T41" s="378"/>
      <c r="U41" s="286" t="s">
        <v>44</v>
      </c>
      <c r="V41" s="387"/>
      <c r="W41" s="387"/>
      <c r="X41" s="1015">
        <f>X42+X45+X46</f>
        <v>648.14883010579842</v>
      </c>
      <c r="Y41" s="1016">
        <f t="shared" ref="Y41:AH41" si="12">Y42+Y45+Y46</f>
        <v>642.86733247250845</v>
      </c>
      <c r="Z41" s="1016">
        <f t="shared" si="12"/>
        <v>652.3460085035797</v>
      </c>
      <c r="AA41" s="1016">
        <f t="shared" si="12"/>
        <v>647.99668125486392</v>
      </c>
      <c r="AB41" s="1016">
        <f t="shared" si="12"/>
        <v>657.3132203305629</v>
      </c>
      <c r="AC41" s="1016">
        <f t="shared" si="12"/>
        <v>648.20491822166207</v>
      </c>
      <c r="AD41" s="1016">
        <f t="shared" si="12"/>
        <v>633.3489050908463</v>
      </c>
      <c r="AE41" s="1016">
        <f t="shared" si="12"/>
        <v>633.14604757373468</v>
      </c>
      <c r="AF41" s="1016">
        <f t="shared" si="12"/>
        <v>630.9577132432413</v>
      </c>
      <c r="AG41" s="1016">
        <f t="shared" si="12"/>
        <v>625.60653000082118</v>
      </c>
      <c r="AH41" s="1016">
        <f t="shared" si="12"/>
        <v>623.1497857919677</v>
      </c>
      <c r="AI41" s="1016">
        <f>AI42+AI45+AI46</f>
        <v>615.00090660016667</v>
      </c>
      <c r="AJ41" s="1016">
        <f>AJ42+AJ45+AJ46</f>
        <v>558.75739433118929</v>
      </c>
      <c r="AK41" s="1017">
        <f>AK42+AK45+AK46</f>
        <v>561.42032472518179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39.827166698913892</v>
      </c>
      <c r="P42" s="502">
        <f t="shared" si="9"/>
        <v>6.858221004546184E-3</v>
      </c>
      <c r="Q42" s="371"/>
      <c r="R42" s="15"/>
      <c r="S42" s="401"/>
      <c r="T42" s="378"/>
      <c r="U42" s="389"/>
      <c r="V42" s="623" t="s">
        <v>45</v>
      </c>
      <c r="W42" s="379"/>
      <c r="X42" s="1018">
        <f>SUM(X43:X44)</f>
        <v>595.0258732884846</v>
      </c>
      <c r="Y42" s="1019">
        <f t="shared" ref="Y42:AK42" si="13">SUM(Y43:Y44)</f>
        <v>593.83174096185405</v>
      </c>
      <c r="Z42" s="1019">
        <f t="shared" si="13"/>
        <v>599.85967257082962</v>
      </c>
      <c r="AA42" s="1019">
        <f t="shared" si="13"/>
        <v>591.02015650719875</v>
      </c>
      <c r="AB42" s="1019">
        <f t="shared" si="13"/>
        <v>593.26286883841237</v>
      </c>
      <c r="AC42" s="1019">
        <f t="shared" si="13"/>
        <v>584.14955271852466</v>
      </c>
      <c r="AD42" s="1019">
        <f t="shared" si="13"/>
        <v>569.7221716677002</v>
      </c>
      <c r="AE42" s="1019">
        <f t="shared" si="13"/>
        <v>569.46110981660627</v>
      </c>
      <c r="AF42" s="1019">
        <f t="shared" si="13"/>
        <v>567.43205607083337</v>
      </c>
      <c r="AG42" s="1019">
        <f t="shared" si="13"/>
        <v>564.83589059831741</v>
      </c>
      <c r="AH42" s="1019">
        <f t="shared" si="13"/>
        <v>562.56648552558136</v>
      </c>
      <c r="AI42" s="1019">
        <f t="shared" si="13"/>
        <v>553.47259491503041</v>
      </c>
      <c r="AJ42" s="1019">
        <f t="shared" si="13"/>
        <v>500.5276277548557</v>
      </c>
      <c r="AK42" s="1020">
        <f t="shared" si="13"/>
        <v>498.9128294779552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23.355684123100001</v>
      </c>
      <c r="P43" s="679">
        <f t="shared" si="9"/>
        <v>4.0218387775236442E-3</v>
      </c>
      <c r="Q43" s="371"/>
      <c r="R43" s="15"/>
      <c r="S43" s="401" t="s">
        <v>46</v>
      </c>
      <c r="T43" s="405"/>
      <c r="U43" s="389"/>
      <c r="V43" s="406"/>
      <c r="W43" s="390" t="s">
        <v>46</v>
      </c>
      <c r="X43" s="1018">
        <f>VLOOKUP(年度マスタ!$K$4&amp;"_"&amp;X$33,データシート1!$A:$BS,MATCH("aa_"&amp;$S43,データシート1!$A$1:$BS$1,0),0)</f>
        <v>353.29946228659048</v>
      </c>
      <c r="Y43" s="1019">
        <f>VLOOKUP(年度マスタ!$K$4&amp;"_"&amp;Y$33,データシート1!$A:$BS,MATCH("aa_"&amp;$S43,データシート1!$A$1:$BS$1,0),0)</f>
        <v>361.52160269948843</v>
      </c>
      <c r="Z43" s="1019">
        <f>VLOOKUP(年度マスタ!$K$4&amp;"_"&amp;Z$33,データシート1!$A:$BS,MATCH("aa_"&amp;$S43,データシート1!$A$1:$BS$1,0),0)</f>
        <v>363.75987703889973</v>
      </c>
      <c r="AA43" s="1019">
        <f>VLOOKUP(年度マスタ!$K$4&amp;"_"&amp;AA$33,データシート1!$A:$BS,MATCH("aa_"&amp;$S43,データシート1!$A$1:$BS$1,0),0)</f>
        <v>361.73337901029328</v>
      </c>
      <c r="AB43" s="1019">
        <f>VLOOKUP(年度マスタ!$K$4&amp;"_"&amp;AB$33,データシート1!$A:$BS,MATCH("aa_"&amp;$S43,データシート1!$A$1:$BS$1,0),0)</f>
        <v>362.86562347869341</v>
      </c>
      <c r="AC43" s="1019">
        <f>VLOOKUP(年度マスタ!$K$4&amp;"_"&amp;AC$33,データシート1!$A:$BS,MATCH("aa_"&amp;$S43,データシート1!$A$1:$BS$1,0),0)</f>
        <v>352.34969140437386</v>
      </c>
      <c r="AD43" s="1019">
        <f>VLOOKUP(年度マスタ!$K$4&amp;"_"&amp;AD$33,データシート1!$A:$BS,MATCH("aa_"&amp;$S43,データシート1!$A$1:$BS$1,0),0)</f>
        <v>336.85227591727624</v>
      </c>
      <c r="AE43" s="1019">
        <f>VLOOKUP(年度マスタ!$K$4&amp;"_"&amp;AE$33,データシート1!$A:$BS,MATCH("aa_"&amp;$S43,データシート1!$A$1:$BS$1,0),0)</f>
        <v>335.87530676100931</v>
      </c>
      <c r="AF43" s="1019">
        <f>VLOOKUP(年度マスタ!$K$4&amp;"_"&amp;AF$33,データシート1!$A:$BS,MATCH("aa_"&amp;$S43,データシート1!$A$1:$BS$1,0),0)</f>
        <v>336.2054792288838</v>
      </c>
      <c r="AG43" s="1019">
        <f>VLOOKUP(年度マスタ!$K$4&amp;"_"&amp;AG$33,データシート1!$A:$BS,MATCH("aa_"&amp;$S43,データシート1!$A$1:$BS$1,0),0)</f>
        <v>332.84354157912981</v>
      </c>
      <c r="AH43" s="1019">
        <f>VLOOKUP(年度マスタ!$K$4&amp;"_"&amp;AH$33,データシート1!$A:$BS,MATCH("aa_"&amp;$S43,データシート1!$A$1:$BS$1,0),0)</f>
        <v>329.97249334595801</v>
      </c>
      <c r="AI43" s="1019">
        <f>VLOOKUP(年度マスタ!$K$4&amp;"_"&amp;AI$33,データシート1!$A:$BS,MATCH("aa_"&amp;$S43,データシート1!$A$1:$BS$1,0),0)</f>
        <v>321.71079181642045</v>
      </c>
      <c r="AJ43" s="1019">
        <f>VLOOKUP(年度マスタ!$K$4&amp;"_"&amp;AJ$33,データシート1!$A:$BS,MATCH("aa_"&amp;$S43,データシート1!$A$1:$BS$1,0),0)</f>
        <v>281.79280506777667</v>
      </c>
      <c r="AK43" s="1020">
        <f>VLOOKUP(年度マスタ!$K$4&amp;"_"&amp;AK$33,データシート1!$A:$BS,MATCH("aa_"&amp;$S43,データシート1!$A$1:$BS$1,0),0)</f>
        <v>273.74361346025529</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241.72641100189415</v>
      </c>
      <c r="Y44" s="1019">
        <f>VLOOKUP(年度マスタ!$K$4&amp;"_"&amp;Y$33,データシート1!$A:$BS,MATCH("aa_"&amp;$S44,データシート1!$A$1:$BS$1,0),0)</f>
        <v>232.31013826236563</v>
      </c>
      <c r="Z44" s="1019">
        <f>VLOOKUP(年度マスタ!$K$4&amp;"_"&amp;Z$33,データシート1!$A:$BS,MATCH("aa_"&amp;$S44,データシート1!$A$1:$BS$1,0),0)</f>
        <v>236.09979553192991</v>
      </c>
      <c r="AA44" s="1019">
        <f>VLOOKUP(年度マスタ!$K$4&amp;"_"&amp;AA$33,データシート1!$A:$BS,MATCH("aa_"&amp;$S44,データシート1!$A$1:$BS$1,0),0)</f>
        <v>229.28677749690544</v>
      </c>
      <c r="AB44" s="1019">
        <f>VLOOKUP(年度マスタ!$K$4&amp;"_"&amp;AB$33,データシート1!$A:$BS,MATCH("aa_"&amp;$S44,データシート1!$A$1:$BS$1,0),0)</f>
        <v>230.39724535971899</v>
      </c>
      <c r="AC44" s="1019">
        <f>VLOOKUP(年度マスタ!$K$4&amp;"_"&amp;AC$33,データシート1!$A:$BS,MATCH("aa_"&amp;$S44,データシート1!$A$1:$BS$1,0),0)</f>
        <v>231.79986131415083</v>
      </c>
      <c r="AD44" s="1019">
        <f>VLOOKUP(年度マスタ!$K$4&amp;"_"&amp;AD$33,データシート1!$A:$BS,MATCH("aa_"&amp;$S44,データシート1!$A$1:$BS$1,0),0)</f>
        <v>232.86989575042389</v>
      </c>
      <c r="AE44" s="1019">
        <f>VLOOKUP(年度マスタ!$K$4&amp;"_"&amp;AE$33,データシート1!$A:$BS,MATCH("aa_"&amp;$S44,データシート1!$A$1:$BS$1,0),0)</f>
        <v>233.5858030555969</v>
      </c>
      <c r="AF44" s="1019">
        <f>VLOOKUP(年度マスタ!$K$4&amp;"_"&amp;AF$33,データシート1!$A:$BS,MATCH("aa_"&amp;$S44,データシート1!$A$1:$BS$1,0),0)</f>
        <v>231.22657684194959</v>
      </c>
      <c r="AG44" s="1019">
        <f>VLOOKUP(年度マスタ!$K$4&amp;"_"&amp;AG$33,データシート1!$A:$BS,MATCH("aa_"&amp;$S44,データシート1!$A$1:$BS$1,0),0)</f>
        <v>231.9923490191876</v>
      </c>
      <c r="AH44" s="1019">
        <f>VLOOKUP(年度マスタ!$K$4&amp;"_"&amp;AH$33,データシート1!$A:$BS,MATCH("aa_"&amp;$S44,データシート1!$A$1:$BS$1,0),0)</f>
        <v>232.5939921796234</v>
      </c>
      <c r="AI44" s="1019">
        <f>VLOOKUP(年度マスタ!$K$4&amp;"_"&amp;AI$33,データシート1!$A:$BS,MATCH("aa_"&amp;$S44,データシート1!$A$1:$BS$1,0),0)</f>
        <v>231.7618030986099</v>
      </c>
      <c r="AJ44" s="1019">
        <f>VLOOKUP(年度マスタ!$K$4&amp;"_"&amp;AJ$33,データシート1!$A:$BS,MATCH("aa_"&amp;$S44,データシート1!$A$1:$BS$1,0),0)</f>
        <v>218.73482268707903</v>
      </c>
      <c r="AK44" s="1020">
        <f>VLOOKUP(年度マスタ!$K$4&amp;"_"&amp;AK$33,データシート1!$A:$BS,MATCH("aa_"&amp;$S44,データシート1!$A$1:$BS$1,0),0)</f>
        <v>225.16921601769991</v>
      </c>
      <c r="AL44" s="373"/>
      <c r="AW44" s="19" t="str">
        <f>AW47</f>
        <v>三重県</v>
      </c>
      <c r="AX44" s="407">
        <f t="shared" si="14"/>
        <v>0.61617829548620573</v>
      </c>
      <c r="AY44" s="407">
        <f t="shared" si="14"/>
        <v>0.11496921451106912</v>
      </c>
      <c r="AZ44" s="407">
        <f t="shared" si="14"/>
        <v>0.10570173515425793</v>
      </c>
      <c r="BA44" s="407">
        <f t="shared" si="14"/>
        <v>0.15433506210797521</v>
      </c>
      <c r="BB44" s="407">
        <f t="shared" si="14"/>
        <v>8.8156927404919021E-3</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18.667982926829691</v>
      </c>
      <c r="Y45" s="1019">
        <f>VLOOKUP(年度マスタ!$K$4&amp;"_"&amp;Y$33,データシート1!$A:$BS,MATCH("aa_"&amp;$S45,データシート1!$A$1:$BS$1,0),0)</f>
        <v>17.797104991903215</v>
      </c>
      <c r="Z45" s="1019">
        <f>VLOOKUP(年度マスタ!$K$4&amp;"_"&amp;Z$33,データシート1!$A:$BS,MATCH("aa_"&amp;$S45,データシート1!$A$1:$BS$1,0),0)</f>
        <v>18.614022604313405</v>
      </c>
      <c r="AA45" s="1019">
        <f>VLOOKUP(年度マスタ!$K$4&amp;"_"&amp;AA$33,データシート1!$A:$BS,MATCH("aa_"&amp;$S45,データシート1!$A$1:$BS$1,0),0)</f>
        <v>21.463336095431085</v>
      </c>
      <c r="AB45" s="1019">
        <f>VLOOKUP(年度マスタ!$K$4&amp;"_"&amp;AB$33,データシート1!$A:$BS,MATCH("aa_"&amp;$S45,データシート1!$A$1:$BS$1,0),0)</f>
        <v>23.880198799199992</v>
      </c>
      <c r="AC45" s="1019">
        <f>VLOOKUP(年度マスタ!$K$4&amp;"_"&amp;AC$33,データシート1!$A:$BS,MATCH("aa_"&amp;$S45,データシート1!$A$1:$BS$1,0),0)</f>
        <v>24.228198804223521</v>
      </c>
      <c r="AD45" s="1019">
        <f>VLOOKUP(年度マスタ!$K$4&amp;"_"&amp;AD$33,データシート1!$A:$BS,MATCH("aa_"&amp;$S45,データシート1!$A$1:$BS$1,0),0)</f>
        <v>23.21246380162815</v>
      </c>
      <c r="AE45" s="1019">
        <f>VLOOKUP(年度マスタ!$K$4&amp;"_"&amp;AE$33,データシート1!$A:$BS,MATCH("aa_"&amp;$S45,データシート1!$A$1:$BS$1,0),0)</f>
        <v>22.702343096191679</v>
      </c>
      <c r="AF45" s="1019">
        <f>VLOOKUP(年度マスタ!$K$4&amp;"_"&amp;AF$33,データシート1!$A:$BS,MATCH("aa_"&amp;$S45,データシート1!$A$1:$BS$1,0),0)</f>
        <v>22.05209604748412</v>
      </c>
      <c r="AG45" s="1019">
        <f>VLOOKUP(年度マスタ!$K$4&amp;"_"&amp;AG$33,データシート1!$A:$BS,MATCH("aa_"&amp;$S45,データシート1!$A$1:$BS$1,0),0)</f>
        <v>21.318957854308277</v>
      </c>
      <c r="AH45" s="1019">
        <f>VLOOKUP(年度マスタ!$K$4&amp;"_"&amp;AH$33,データシート1!$A:$BS,MATCH("aa_"&amp;$S45,データシート1!$A$1:$BS$1,0),0)</f>
        <v>19.785071914010718</v>
      </c>
      <c r="AI45" s="1019">
        <f>VLOOKUP(年度マスタ!$K$4&amp;"_"&amp;AI$33,データシート1!$A:$BS,MATCH("aa_"&amp;$S45,データシート1!$A$1:$BS$1,0),0)</f>
        <v>19.225435208612559</v>
      </c>
      <c r="AJ45" s="1019">
        <f>VLOOKUP(年度マスタ!$K$4&amp;"_"&amp;AJ$33,データシート1!$A:$BS,MATCH("aa_"&amp;$S45,データシート1!$A$1:$BS$1,0),0)</f>
        <v>18.358006417588705</v>
      </c>
      <c r="AK45" s="1020">
        <f>VLOOKUP(年度マスタ!$K$4&amp;"_"&amp;AK$33,データシート1!$A:$BS,MATCH("aa_"&amp;$S45,データシート1!$A$1:$BS$1,0),0)</f>
        <v>18.487498458596228</v>
      </c>
      <c r="AL45" s="373"/>
      <c r="AW45" s="19" t="str">
        <f>AW48</f>
        <v>四日市市</v>
      </c>
      <c r="AX45" s="407">
        <f t="shared" ref="AX45:BB45" si="15">AX48/$BC48</f>
        <v>0.71206032762905513</v>
      </c>
      <c r="AY45" s="407">
        <f t="shared" si="15"/>
        <v>9.3575023779099195E-2</v>
      </c>
      <c r="AZ45" s="407">
        <f t="shared" si="15"/>
        <v>7.6666727461302833E-2</v>
      </c>
      <c r="BA45" s="407">
        <f t="shared" si="15"/>
        <v>0.10903792728569399</v>
      </c>
      <c r="BB45" s="407">
        <f t="shared" si="15"/>
        <v>8.659993844848916E-3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34.454973890484133</v>
      </c>
      <c r="Y46" s="1019">
        <f>VLOOKUP(年度マスタ!$K$4&amp;"_"&amp;Y$33,データシート1!$A:$BS,MATCH("aa_"&amp;$S46,データシート1!$A$1:$BS$1,0),0)</f>
        <v>31.238486518751166</v>
      </c>
      <c r="Z46" s="1019">
        <f>VLOOKUP(年度マスタ!$K$4&amp;"_"&amp;Z$33,データシート1!$A:$BS,MATCH("aa_"&amp;$S46,データシート1!$A$1:$BS$1,0),0)</f>
        <v>33.872313328436668</v>
      </c>
      <c r="AA46" s="1019">
        <f>VLOOKUP(年度マスタ!$K$4&amp;"_"&amp;AA$33,データシート1!$A:$BS,MATCH("aa_"&amp;$S46,データシート1!$A$1:$BS$1,0),0)</f>
        <v>35.513188652234192</v>
      </c>
      <c r="AB46" s="1019">
        <f>VLOOKUP(年度マスタ!$K$4&amp;"_"&amp;AB$33,データシート1!$A:$BS,MATCH("aa_"&amp;$S46,データシート1!$A$1:$BS$1,0),0)</f>
        <v>40.170152692950538</v>
      </c>
      <c r="AC46" s="1019">
        <f>VLOOKUP(年度マスタ!$K$4&amp;"_"&amp;AC$33,データシート1!$A:$BS,MATCH("aa_"&amp;$S46,データシート1!$A$1:$BS$1,0),0)</f>
        <v>39.827166698913892</v>
      </c>
      <c r="AD46" s="1019">
        <f>VLOOKUP(年度マスタ!$K$4&amp;"_"&amp;AD$33,データシート1!$A:$BS,MATCH("aa_"&amp;$S46,データシート1!$A$1:$BS$1,0),0)</f>
        <v>40.414269621517981</v>
      </c>
      <c r="AE46" s="1019">
        <f>VLOOKUP(年度マスタ!$K$4&amp;"_"&amp;AE$33,データシート1!$A:$BS,MATCH("aa_"&amp;$S46,データシート1!$A$1:$BS$1,0),0)</f>
        <v>40.982594660936684</v>
      </c>
      <c r="AF46" s="1019">
        <f>VLOOKUP(年度マスタ!$K$4&amp;"_"&amp;AF$33,データシート1!$A:$BS,MATCH("aa_"&amp;$S46,データシート1!$A$1:$BS$1,0),0)</f>
        <v>41.473561124923783</v>
      </c>
      <c r="AG46" s="1019">
        <f>VLOOKUP(年度マスタ!$K$4&amp;"_"&amp;AG$33,データシート1!$A:$BS,MATCH("aa_"&amp;$S46,データシート1!$A$1:$BS$1,0),0)</f>
        <v>39.451681548195566</v>
      </c>
      <c r="AH46" s="1019">
        <f>VLOOKUP(年度マスタ!$K$4&amp;"_"&amp;AH$33,データシート1!$A:$BS,MATCH("aa_"&amp;$S46,データシート1!$A$1:$BS$1,0),0)</f>
        <v>40.798228352375624</v>
      </c>
      <c r="AI46" s="1019">
        <f>VLOOKUP(年度マスタ!$K$4&amp;"_"&amp;AI$33,データシート1!$A:$BS,MATCH("aa_"&amp;$S46,データシート1!$A$1:$BS$1,0),0)</f>
        <v>42.30287647652365</v>
      </c>
      <c r="AJ46" s="1019">
        <f>VLOOKUP(年度マスタ!$K$4&amp;"_"&amp;AJ$33,データシート1!$A:$BS,MATCH("aa_"&amp;$S46,データシート1!$A$1:$BS$1,0),0)</f>
        <v>39.871760158744934</v>
      </c>
      <c r="AK46" s="1020">
        <f>VLOOKUP(年度マスタ!$K$4&amp;"_"&amp;AK$33,データシート1!$A:$BS,MATCH("aa_"&amp;$S46,データシート1!$A$1:$BS$1,0),0)</f>
        <v>44.019996788630344</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19.445096579999998</v>
      </c>
      <c r="Y47" s="1022">
        <f>VLOOKUP(年度マスタ!$K$4&amp;"_"&amp;Y$33,データシート1!$A:$BS,MATCH("aa_"&amp;$S47,データシート1!$A$1:$BS$1,0),0)</f>
        <v>17.401067785919995</v>
      </c>
      <c r="Z47" s="1022">
        <f>VLOOKUP(年度マスタ!$K$4&amp;"_"&amp;Z$33,データシート1!$A:$BS,MATCH("aa_"&amp;$S47,データシート1!$A$1:$BS$1,0),0)</f>
        <v>16.902275388340001</v>
      </c>
      <c r="AA47" s="1022">
        <f>VLOOKUP(年度マスタ!$K$4&amp;"_"&amp;AA$33,データシート1!$A:$BS,MATCH("aa_"&amp;$S47,データシート1!$A$1:$BS$1,0),0)</f>
        <v>17.252531266599998</v>
      </c>
      <c r="AB47" s="1022">
        <f>VLOOKUP(年度マスタ!$K$4&amp;"_"&amp;AB$33,データシート1!$A:$BS,MATCH("aa_"&amp;$S47,データシート1!$A$1:$BS$1,0),0)</f>
        <v>20.4984999562</v>
      </c>
      <c r="AC47" s="1022">
        <f>VLOOKUP(年度マスタ!$K$4&amp;"_"&amp;AC$33,データシート1!$A:$BS,MATCH("aa_"&amp;$S47,データシート1!$A$1:$BS$1,0),0)</f>
        <v>23.355684123100001</v>
      </c>
      <c r="AD47" s="1022">
        <f>VLOOKUP(年度マスタ!$K$4&amp;"_"&amp;AD$33,データシート1!$A:$BS,MATCH("aa_"&amp;$S47,データシート1!$A$1:$BS$1,0),0)</f>
        <v>28.080983300800007</v>
      </c>
      <c r="AE47" s="1022">
        <f>VLOOKUP(年度マスタ!$K$4&amp;"_"&amp;AE$33,データシート1!$A:$BS,MATCH("aa_"&amp;$S47,データシート1!$A$1:$BS$1,0),0)</f>
        <v>30.522644869840004</v>
      </c>
      <c r="AF47" s="1022">
        <f>VLOOKUP(年度マスタ!$K$4&amp;"_"&amp;AF$33,データシート1!$A:$BS,MATCH("aa_"&amp;$S47,データシート1!$A$1:$BS$1,0),0)</f>
        <v>41.269234014399999</v>
      </c>
      <c r="AG47" s="1022">
        <f>VLOOKUP(年度マスタ!$K$4&amp;"_"&amp;AG$33,データシート1!$A:$BS,MATCH("aa_"&amp;$S47,データシート1!$A$1:$BS$1,0),0)</f>
        <v>39.684651654480007</v>
      </c>
      <c r="AH47" s="1022">
        <f>VLOOKUP(年度マスタ!$K$4&amp;"_"&amp;AH$33,データシート1!$A:$BS,MATCH("aa_"&amp;$S47,データシート1!$A$1:$BS$1,0),0)</f>
        <v>38.739719424699999</v>
      </c>
      <c r="AI47" s="1022">
        <f>VLOOKUP(年度マスタ!$K$4&amp;"_"&amp;AI$33,データシート1!$A:$BS,MATCH("aa_"&amp;$S47,データシート1!$A$1:$BS$1,0),0)</f>
        <v>39.660141684800003</v>
      </c>
      <c r="AJ47" s="1022">
        <f>VLOOKUP(年度マスタ!$K$4&amp;"_"&amp;AJ$33,データシート1!$A:$BS,MATCH("aa_"&amp;$S47,データシート1!$A$1:$BS$1,0),0)</f>
        <v>43.865547187500013</v>
      </c>
      <c r="AK47" s="1023">
        <f>VLOOKUP(年度マスタ!$K$4&amp;"_"&amp;AK$33,データシート1!$A:$BS,MATCH("aa_"&amp;$S47,データシート1!$A$1:$BS$1,0),0)</f>
        <v>44.589040506560004</v>
      </c>
      <c r="AL47" s="373"/>
      <c r="AW47" s="19" t="str">
        <f>年度マスタ!I4</f>
        <v>三重県</v>
      </c>
      <c r="AX47" s="408">
        <f>SUM(AY38:BA38)</f>
        <v>13035.189878429566</v>
      </c>
      <c r="AY47" s="408">
        <f t="shared" si="17"/>
        <v>2432.1621717349758</v>
      </c>
      <c r="AZ47" s="408">
        <f t="shared" si="17"/>
        <v>2236.1095778747226</v>
      </c>
      <c r="BA47" s="408">
        <f>SUM(BD38:BG38)</f>
        <v>3264.942719037585</v>
      </c>
      <c r="BB47" s="408">
        <f>BH38</f>
        <v>186.49509342345476</v>
      </c>
      <c r="BC47" s="408">
        <f>SUM(AX47:BB47)</f>
        <v>21154.899440500307</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四日市市</v>
      </c>
      <c r="AX48" s="408">
        <f>SUM(AY39:BA39)</f>
        <v>3666.2943831826992</v>
      </c>
      <c r="AY48" s="408">
        <f>BB39</f>
        <v>481.80409829856671</v>
      </c>
      <c r="AZ48" s="408">
        <f>BC39</f>
        <v>394.74575588882169</v>
      </c>
      <c r="BA48" s="408">
        <f>SUM(BD39:BG39)</f>
        <v>561.42032472518179</v>
      </c>
      <c r="BB48" s="408">
        <f>BH39</f>
        <v>44.589040506560004</v>
      </c>
      <c r="BC48" s="408">
        <f>SUM(AX48:BB48)</f>
        <v>5148.8536026018292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5148.8536026018292</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3666.2943831826992</v>
      </c>
      <c r="P52" s="501">
        <f t="shared" ref="P52:P64" si="18">O52/$O$51</f>
        <v>0.71206032762905513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3617.6267430329076</v>
      </c>
      <c r="P53" s="502">
        <f t="shared" si="18"/>
        <v>0.70260819635750393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29.628499560481657</v>
      </c>
      <c r="P54" s="502">
        <f t="shared" si="18"/>
        <v>5.7543876457294731E-3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19.039140589310161</v>
      </c>
      <c r="P55" s="502">
        <f t="shared" si="18"/>
        <v>3.6977436258217294E-3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481.80409829856671</v>
      </c>
      <c r="P56" s="501">
        <f t="shared" si="18"/>
        <v>9.3575023779099195E-2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394.74575588882169</v>
      </c>
      <c r="P57" s="501">
        <f t="shared" si="18"/>
        <v>7.6666727461302833E-2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561.42032472518179</v>
      </c>
      <c r="P58" s="501">
        <f t="shared" si="18"/>
        <v>0.10903792728569399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498.9128294779552</v>
      </c>
      <c r="P59" s="502">
        <f t="shared" si="18"/>
        <v>9.6897847168512144E-2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273.74361346025529</v>
      </c>
      <c r="P60" s="502">
        <f t="shared" si="18"/>
        <v>5.3165934514418242E-2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225.16921601769991</v>
      </c>
      <c r="P61" s="502">
        <f t="shared" si="18"/>
        <v>4.3731912654093902E-2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18.487498458596228</v>
      </c>
      <c r="P62" s="502">
        <f t="shared" si="18"/>
        <v>3.5906047997274746E-3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44.019996788630344</v>
      </c>
      <c r="P63" s="502">
        <f t="shared" si="18"/>
        <v>8.5494753174543692E-3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44.589040506560004</v>
      </c>
      <c r="P64" s="679">
        <f t="shared" si="18"/>
        <v>8.659993844848916E-3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四日市市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27043.981599999999</v>
      </c>
      <c r="AI7" s="88">
        <f>VLOOKUP(年度マスタ!$K$4&amp;"_"&amp;$AG7,データシート1!$A:$BS,MATCH("ab_"&amp;AI$2,データシート1!$A$1:$BS$1,0),0)</f>
        <v>13339</v>
      </c>
      <c r="AJ7" s="88">
        <f>VLOOKUP(年度マスタ!$K$4&amp;"_"&amp;$AG7,データシート1!$A:$BS,MATCH("ab_"&amp;AJ$2,データシート1!$A$1:$BS$1,0),0)</f>
        <v>251</v>
      </c>
      <c r="AK7" s="88">
        <f>VLOOKUP(年度マスタ!$K$4&amp;"_"&amp;$AG7,データシート1!$A:$BS,MATCH("ab_"&amp;AK$2,データシート1!$A$1:$BS$1,0),0)</f>
        <v>106025</v>
      </c>
      <c r="AL7" s="88">
        <f>VLOOKUP(年度マスタ!$K$4&amp;"_"&amp;$AG7,データシート1!$A:$BS,MATCH("ab_"&amp;AL$2,データシート1!$A$1:$BS$1,0),0)</f>
        <v>121486</v>
      </c>
      <c r="AM7" s="88">
        <f>VLOOKUP(年度マスタ!$K$4&amp;"_"&amp;$AG7,データシート1!$A:$BS,MATCH("ab_"&amp;AM$2,データシート1!$A$1:$BS$1,0),0)</f>
        <v>180945</v>
      </c>
      <c r="AN7" s="88">
        <f>VLOOKUP(年度マスタ!$K$4&amp;"_"&amp;$AG7,データシート1!$A:$BS,MATCH("ab_"&amp;AN$2,データシート1!$A$1:$BS$1,0),0)</f>
        <v>47391</v>
      </c>
      <c r="AO7" s="88">
        <f>VLOOKUP(年度マスタ!$K$4&amp;"_"&amp;$AG7,データシート1!$A:$BS,MATCH("ab_"&amp;AO$2,データシート1!$A$1:$BS$1,0),0)</f>
        <v>305038</v>
      </c>
      <c r="AP7" s="88">
        <f>VLOOKUP(年度マスタ!$K$4&amp;"_"&amp;$AG7,データシート1!$A:$BS,MATCH("ab_"&amp;AP$2,データシート1!$A$1:$BS$1,0),0)</f>
        <v>6508070.5</v>
      </c>
      <c r="AQ7" s="1073">
        <f>VLOOKUP(年度マスタ!$K$4&amp;"_"&amp;$AG7,データシート1!$A:$BS,MATCH("ab_"&amp;AQ$2,データシート1!$A$1:$BS$1,0),0)</f>
        <v>19.445096579999998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22306.712</v>
      </c>
      <c r="AI8" s="88">
        <f>VLOOKUP(年度マスタ!$K$4&amp;"_"&amp;$AG8,データシート1!$A:$BS,MATCH("ab_"&amp;AI$2,データシート1!$A$1:$BS$1,0),0)</f>
        <v>13944</v>
      </c>
      <c r="AJ8" s="88">
        <f>VLOOKUP(年度マスタ!$K$4&amp;"_"&amp;$AG8,データシート1!$A:$BS,MATCH("ab_"&amp;AJ$2,データシート1!$A$1:$BS$1,0),0)</f>
        <v>457</v>
      </c>
      <c r="AK8" s="88">
        <f>VLOOKUP(年度マスタ!$K$4&amp;"_"&amp;$AG8,データシート1!$A:$BS,MATCH("ab_"&amp;AK$2,データシート1!$A$1:$BS$1,0),0)</f>
        <v>120780</v>
      </c>
      <c r="AL8" s="88">
        <f>VLOOKUP(年度マスタ!$K$4&amp;"_"&amp;$AG8,データシート1!$A:$BS,MATCH("ab_"&amp;AL$2,データシート1!$A$1:$BS$1,0),0)</f>
        <v>122753</v>
      </c>
      <c r="AM8" s="88">
        <f>VLOOKUP(年度マスタ!$K$4&amp;"_"&amp;$AG8,データシート1!$A:$BS,MATCH("ab_"&amp;AM$2,データシート1!$A$1:$BS$1,0),0)</f>
        <v>182758</v>
      </c>
      <c r="AN8" s="88">
        <f>VLOOKUP(年度マスタ!$K$4&amp;"_"&amp;$AG8,データシート1!$A:$BS,MATCH("ab_"&amp;AN$2,データシート1!$A$1:$BS$1,0),0)</f>
        <v>46757</v>
      </c>
      <c r="AO8" s="88">
        <f>VLOOKUP(年度マスタ!$K$4&amp;"_"&amp;$AG8,データシート1!$A:$BS,MATCH("ab_"&amp;AO$2,データシート1!$A$1:$BS$1,0),0)</f>
        <v>305277</v>
      </c>
      <c r="AP8" s="88">
        <f>VLOOKUP(年度マスタ!$K$4&amp;"_"&amp;$AG8,データシート1!$A:$BS,MATCH("ab_"&amp;AP$2,データシート1!$A$1:$BS$1,0),0)</f>
        <v>5756430.5</v>
      </c>
      <c r="AQ8" s="1073">
        <f>VLOOKUP(年度マスタ!$K$4&amp;"_"&amp;$AG8,データシート1!$A:$BS,MATCH("ab_"&amp;AQ$2,データシート1!$A$1:$BS$1,0),0)</f>
        <v>17.401067785919995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24681.364699999998</v>
      </c>
      <c r="AI9" s="88">
        <f>VLOOKUP(年度マスタ!$K$4&amp;"_"&amp;$AG9,データシート1!$A:$BS,MATCH("ab_"&amp;AI$2,データシート1!$A$1:$BS$1,0),0)</f>
        <v>13944</v>
      </c>
      <c r="AJ9" s="88">
        <f>VLOOKUP(年度マスタ!$K$4&amp;"_"&amp;$AG9,データシート1!$A:$BS,MATCH("ab_"&amp;AJ$2,データシート1!$A$1:$BS$1,0),0)</f>
        <v>457</v>
      </c>
      <c r="AK9" s="88">
        <f>VLOOKUP(年度マスタ!$K$4&amp;"_"&amp;$AG9,データシート1!$A:$BS,MATCH("ab_"&amp;AK$2,データシート1!$A$1:$BS$1,0),0)</f>
        <v>120780</v>
      </c>
      <c r="AL9" s="88">
        <f>VLOOKUP(年度マスタ!$K$4&amp;"_"&amp;$AG9,データシート1!$A:$BS,MATCH("ab_"&amp;AL$2,データシート1!$A$1:$BS$1,0),0)</f>
        <v>124183</v>
      </c>
      <c r="AM9" s="88">
        <f>VLOOKUP(年度マスタ!$K$4&amp;"_"&amp;$AG9,データシート1!$A:$BS,MATCH("ab_"&amp;AM$2,データシート1!$A$1:$BS$1,0),0)</f>
        <v>184744</v>
      </c>
      <c r="AN9" s="88">
        <f>VLOOKUP(年度マスタ!$K$4&amp;"_"&amp;$AG9,データシート1!$A:$BS,MATCH("ab_"&amp;AN$2,データシート1!$A$1:$BS$1,0),0)</f>
        <v>46333</v>
      </c>
      <c r="AO9" s="88">
        <f>VLOOKUP(年度マスタ!$K$4&amp;"_"&amp;$AG9,データシート1!$A:$BS,MATCH("ab_"&amp;AO$2,データシート1!$A$1:$BS$1,0),0)</f>
        <v>305944</v>
      </c>
      <c r="AP9" s="88">
        <f>VLOOKUP(年度マスタ!$K$4&amp;"_"&amp;$AG9,データシート1!$A:$BS,MATCH("ab_"&amp;AP$2,データシート1!$A$1:$BS$1,0),0)</f>
        <v>5915073.5</v>
      </c>
      <c r="AQ9" s="1073">
        <f>VLOOKUP(年度マスタ!$K$4&amp;"_"&amp;$AG9,データシート1!$A:$BS,MATCH("ab_"&amp;AQ$2,データシート1!$A$1:$BS$1,0),0)</f>
        <v>16.902275388340001</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26146.051800000001</v>
      </c>
      <c r="AI10" s="88">
        <f>VLOOKUP(年度マスタ!$K$4&amp;"_"&amp;$AG10,データシート1!$A:$BS,MATCH("ab_"&amp;AI$2,データシート1!$A$1:$BS$1,0),0)</f>
        <v>13944</v>
      </c>
      <c r="AJ10" s="88">
        <f>VLOOKUP(年度マスタ!$K$4&amp;"_"&amp;$AG10,データシート1!$A:$BS,MATCH("ab_"&amp;AJ$2,データシート1!$A$1:$BS$1,0),0)</f>
        <v>457</v>
      </c>
      <c r="AK10" s="88">
        <f>VLOOKUP(年度マスタ!$K$4&amp;"_"&amp;$AG10,データシート1!$A:$BS,MATCH("ab_"&amp;AK$2,データシート1!$A$1:$BS$1,0),0)</f>
        <v>120780</v>
      </c>
      <c r="AL10" s="88">
        <f>VLOOKUP(年度マスタ!$K$4&amp;"_"&amp;$AG10,データシート1!$A:$BS,MATCH("ab_"&amp;AL$2,データシート1!$A$1:$BS$1,0),0)</f>
        <v>125284</v>
      </c>
      <c r="AM10" s="88">
        <f>VLOOKUP(年度マスタ!$K$4&amp;"_"&amp;$AG10,データシート1!$A:$BS,MATCH("ab_"&amp;AM$2,データシート1!$A$1:$BS$1,0),0)</f>
        <v>187706</v>
      </c>
      <c r="AN10" s="88">
        <f>VLOOKUP(年度マスタ!$K$4&amp;"_"&amp;$AG10,データシート1!$A:$BS,MATCH("ab_"&amp;AN$2,データシート1!$A$1:$BS$1,0),0)</f>
        <v>46335</v>
      </c>
      <c r="AO10" s="88">
        <f>VLOOKUP(年度マスタ!$K$4&amp;"_"&amp;$AG10,データシート1!$A:$BS,MATCH("ab_"&amp;AO$2,データシート1!$A$1:$BS$1,0),0)</f>
        <v>305840</v>
      </c>
      <c r="AP10" s="88">
        <f>VLOOKUP(年度マスタ!$K$4&amp;"_"&amp;$AG10,データシート1!$A:$BS,MATCH("ab_"&amp;AP$2,データシート1!$A$1:$BS$1,0),0)</f>
        <v>6191360.5</v>
      </c>
      <c r="AQ10" s="1073">
        <f>VLOOKUP(年度マスタ!$K$4&amp;"_"&amp;$AG10,データシート1!$A:$BS,MATCH("ab_"&amp;AQ$2,データシート1!$A$1:$BS$1,0),0)</f>
        <v>17.252531266599998</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26849.478599999999</v>
      </c>
      <c r="AI11" s="88">
        <f>VLOOKUP(年度マスタ!$K$4&amp;"_"&amp;$AG11,データシート1!$A:$BS,MATCH("ab_"&amp;AI$2,データシート1!$A$1:$BS$1,0),0)</f>
        <v>13944</v>
      </c>
      <c r="AJ11" s="88">
        <f>VLOOKUP(年度マスタ!$K$4&amp;"_"&amp;$AG11,データシート1!$A:$BS,MATCH("ab_"&amp;AJ$2,データシート1!$A$1:$BS$1,0),0)</f>
        <v>457</v>
      </c>
      <c r="AK11" s="88">
        <f>VLOOKUP(年度マスタ!$K$4&amp;"_"&amp;$AG11,データシート1!$A:$BS,MATCH("ab_"&amp;AK$2,データシート1!$A$1:$BS$1,0),0)</f>
        <v>120780</v>
      </c>
      <c r="AL11" s="88">
        <f>VLOOKUP(年度マスタ!$K$4&amp;"_"&amp;$AG11,データシート1!$A:$BS,MATCH("ab_"&amp;AL$2,データシート1!$A$1:$BS$1,0),0)</f>
        <v>130012</v>
      </c>
      <c r="AM11" s="88">
        <f>VLOOKUP(年度マスタ!$K$4&amp;"_"&amp;$AG11,データシート1!$A:$BS,MATCH("ab_"&amp;AM$2,データシート1!$A$1:$BS$1,0),0)</f>
        <v>189787</v>
      </c>
      <c r="AN11" s="88">
        <f>VLOOKUP(年度マスタ!$K$4&amp;"_"&amp;$AG11,データシート1!$A:$BS,MATCH("ab_"&amp;AN$2,データシート1!$A$1:$BS$1,0),0)</f>
        <v>46296</v>
      </c>
      <c r="AO11" s="88">
        <f>VLOOKUP(年度マスタ!$K$4&amp;"_"&amp;$AG11,データシート1!$A:$BS,MATCH("ab_"&amp;AO$2,データシート1!$A$1:$BS$1,0),0)</f>
        <v>313195</v>
      </c>
      <c r="AP11" s="88">
        <f>VLOOKUP(年度マスタ!$K$4&amp;"_"&amp;$AG11,データシート1!$A:$BS,MATCH("ab_"&amp;AP$2,データシート1!$A$1:$BS$1,0),0)</f>
        <v>6821864.5</v>
      </c>
      <c r="AQ11" s="1073">
        <f>VLOOKUP(年度マスタ!$K$4&amp;"_"&amp;$AG11,データシート1!$A:$BS,MATCH("ab_"&amp;AQ$2,データシート1!$A$1:$BS$1,0),0)</f>
        <v>20.4984999562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30880.150799999999</v>
      </c>
      <c r="AI12" s="88">
        <f>VLOOKUP(年度マスタ!$K$4&amp;"_"&amp;$AG12,データシート1!$A:$BS,MATCH("ab_"&amp;AI$2,データシート1!$A$1:$BS$1,0),0)</f>
        <v>13944</v>
      </c>
      <c r="AJ12" s="88">
        <f>VLOOKUP(年度マスタ!$K$4&amp;"_"&amp;$AG12,データシート1!$A:$BS,MATCH("ab_"&amp;AJ$2,データシート1!$A$1:$BS$1,0),0)</f>
        <v>457</v>
      </c>
      <c r="AK12" s="88">
        <f>VLOOKUP(年度マスタ!$K$4&amp;"_"&amp;$AG12,データシート1!$A:$BS,MATCH("ab_"&amp;AK$2,データシート1!$A$1:$BS$1,0),0)</f>
        <v>120780</v>
      </c>
      <c r="AL12" s="88">
        <f>VLOOKUP(年度マスタ!$K$4&amp;"_"&amp;$AG12,データシート1!$A:$BS,MATCH("ab_"&amp;AL$2,データシート1!$A$1:$BS$1,0),0)</f>
        <v>130943</v>
      </c>
      <c r="AM12" s="88">
        <f>VLOOKUP(年度マスタ!$K$4&amp;"_"&amp;$AG12,データシート1!$A:$BS,MATCH("ab_"&amp;AM$2,データシート1!$A$1:$BS$1,0),0)</f>
        <v>192515</v>
      </c>
      <c r="AN12" s="88">
        <f>VLOOKUP(年度マスタ!$K$4&amp;"_"&amp;$AG12,データシート1!$A:$BS,MATCH("ab_"&amp;AN$2,データシート1!$A$1:$BS$1,0),0)</f>
        <v>46403</v>
      </c>
      <c r="AO12" s="88">
        <f>VLOOKUP(年度マスタ!$K$4&amp;"_"&amp;$AG12,データシート1!$A:$BS,MATCH("ab_"&amp;AO$2,データシート1!$A$1:$BS$1,0),0)</f>
        <v>313203</v>
      </c>
      <c r="AP12" s="88">
        <f>VLOOKUP(年度マスタ!$K$4&amp;"_"&amp;$AG12,データシート1!$A:$BS,MATCH("ab_"&amp;AP$2,データシート1!$A$1:$BS$1,0),0)</f>
        <v>6602221.5</v>
      </c>
      <c r="AQ12" s="1073">
        <f>VLOOKUP(年度マスタ!$K$4&amp;"_"&amp;$AG12,データシート1!$A:$BS,MATCH("ab_"&amp;AQ$2,データシート1!$A$1:$BS$1,0),0)</f>
        <v>23.355684123100001</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31799.222300000001</v>
      </c>
      <c r="AI13" s="88">
        <f>VLOOKUP(年度マスタ!$K$4&amp;"_"&amp;$AG13,データシート1!$A:$BS,MATCH("ab_"&amp;AI$2,データシート1!$A$1:$BS$1,0),0)</f>
        <v>11485</v>
      </c>
      <c r="AJ13" s="88">
        <f>VLOOKUP(年度マスタ!$K$4&amp;"_"&amp;$AG13,データシート1!$A:$BS,MATCH("ab_"&amp;AJ$2,データシート1!$A$1:$BS$1,0),0)</f>
        <v>352</v>
      </c>
      <c r="AK13" s="88">
        <f>VLOOKUP(年度マスタ!$K$4&amp;"_"&amp;$AG13,データシート1!$A:$BS,MATCH("ab_"&amp;AK$2,データシート1!$A$1:$BS$1,0),0)</f>
        <v>117860</v>
      </c>
      <c r="AL13" s="88">
        <f>VLOOKUP(年度マスタ!$K$4&amp;"_"&amp;$AG13,データシート1!$A:$BS,MATCH("ab_"&amp;AL$2,データシート1!$A$1:$BS$1,0),0)</f>
        <v>132179</v>
      </c>
      <c r="AM13" s="88">
        <f>VLOOKUP(年度マスタ!$K$4&amp;"_"&amp;$AG13,データシート1!$A:$BS,MATCH("ab_"&amp;AM$2,データシート1!$A$1:$BS$1,0),0)</f>
        <v>193841</v>
      </c>
      <c r="AN13" s="88">
        <f>VLOOKUP(年度マスタ!$K$4&amp;"_"&amp;$AG13,データシート1!$A:$BS,MATCH("ab_"&amp;AN$2,データシート1!$A$1:$BS$1,0),0)</f>
        <v>46376</v>
      </c>
      <c r="AO13" s="88">
        <f>VLOOKUP(年度マスタ!$K$4&amp;"_"&amp;$AG13,データシート1!$A:$BS,MATCH("ab_"&amp;AO$2,データシート1!$A$1:$BS$1,0),0)</f>
        <v>312753</v>
      </c>
      <c r="AP13" s="88">
        <f>VLOOKUP(年度マスタ!$K$4&amp;"_"&amp;$AG13,データシート1!$A:$BS,MATCH("ab_"&amp;AP$2,データシート1!$A$1:$BS$1,0),0)</f>
        <v>6720612.5</v>
      </c>
      <c r="AQ13" s="1073">
        <f>VLOOKUP(年度マスタ!$K$4&amp;"_"&amp;$AG13,データシート1!$A:$BS,MATCH("ab_"&amp;AQ$2,データシート1!$A$1:$BS$1,0),0)</f>
        <v>28.080983300800007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33559.388700000003</v>
      </c>
      <c r="AI14" s="88">
        <f>VLOOKUP(年度マスタ!$K$4&amp;"_"&amp;$AG14,データシート1!$A:$BS,MATCH("ab_"&amp;AI$2,データシート1!$A$1:$BS$1,0),0)</f>
        <v>11485</v>
      </c>
      <c r="AJ14" s="88">
        <f>VLOOKUP(年度マスタ!$K$4&amp;"_"&amp;$AG14,データシート1!$A:$BS,MATCH("ab_"&amp;AJ$2,データシート1!$A$1:$BS$1,0),0)</f>
        <v>352</v>
      </c>
      <c r="AK14" s="88">
        <f>VLOOKUP(年度マスタ!$K$4&amp;"_"&amp;$AG14,データシート1!$A:$BS,MATCH("ab_"&amp;AK$2,データシート1!$A$1:$BS$1,0),0)</f>
        <v>117860</v>
      </c>
      <c r="AL14" s="88">
        <f>VLOOKUP(年度マスタ!$K$4&amp;"_"&amp;$AG14,データシート1!$A:$BS,MATCH("ab_"&amp;AL$2,データシート1!$A$1:$BS$1,0),0)</f>
        <v>133522</v>
      </c>
      <c r="AM14" s="88">
        <f>VLOOKUP(年度マスタ!$K$4&amp;"_"&amp;$AG14,データシート1!$A:$BS,MATCH("ab_"&amp;AM$2,データシート1!$A$1:$BS$1,0),0)</f>
        <v>195141</v>
      </c>
      <c r="AN14" s="88">
        <f>VLOOKUP(年度マスタ!$K$4&amp;"_"&amp;$AG14,データシート1!$A:$BS,MATCH("ab_"&amp;AN$2,データシート1!$A$1:$BS$1,0),0)</f>
        <v>46482</v>
      </c>
      <c r="AO14" s="88">
        <f>VLOOKUP(年度マスタ!$K$4&amp;"_"&amp;$AG14,データシート1!$A:$BS,MATCH("ab_"&amp;AO$2,データシート1!$A$1:$BS$1,0),0)</f>
        <v>312457</v>
      </c>
      <c r="AP14" s="88">
        <f>VLOOKUP(年度マスタ!$K$4&amp;"_"&amp;$AG14,データシート1!$A:$BS,MATCH("ab_"&amp;AP$2,データシート1!$A$1:$BS$1,0),0)</f>
        <v>7020433</v>
      </c>
      <c r="AQ14" s="1073">
        <f>VLOOKUP(年度マスタ!$K$4&amp;"_"&amp;$AG14,データシート1!$A:$BS,MATCH("ab_"&amp;AQ$2,データシート1!$A$1:$BS$1,0),0)</f>
        <v>30.522644869840004</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25735.176299999999</v>
      </c>
      <c r="AI15" s="88">
        <f>VLOOKUP(年度マスタ!$K$4&amp;"_"&amp;$AG15,データシート1!$A:$BS,MATCH("ab_"&amp;AI$2,データシート1!$A$1:$BS$1,0),0)</f>
        <v>11485</v>
      </c>
      <c r="AJ15" s="88">
        <f>VLOOKUP(年度マスタ!$K$4&amp;"_"&amp;$AG15,データシート1!$A:$BS,MATCH("ab_"&amp;AJ$2,データシート1!$A$1:$BS$1,0),0)</f>
        <v>352</v>
      </c>
      <c r="AK15" s="88">
        <f>VLOOKUP(年度マスタ!$K$4&amp;"_"&amp;$AG15,データシート1!$A:$BS,MATCH("ab_"&amp;AK$2,データシート1!$A$1:$BS$1,0),0)</f>
        <v>117860</v>
      </c>
      <c r="AL15" s="88">
        <f>VLOOKUP(年度マスタ!$K$4&amp;"_"&amp;$AG15,データシート1!$A:$BS,MATCH("ab_"&amp;AL$2,データシート1!$A$1:$BS$1,0),0)</f>
        <v>134712</v>
      </c>
      <c r="AM15" s="88">
        <f>VLOOKUP(年度マスタ!$K$4&amp;"_"&amp;$AG15,データシート1!$A:$BS,MATCH("ab_"&amp;AM$2,データシート1!$A$1:$BS$1,0),0)</f>
        <v>197734</v>
      </c>
      <c r="AN15" s="88">
        <f>VLOOKUP(年度マスタ!$K$4&amp;"_"&amp;$AG15,データシート1!$A:$BS,MATCH("ab_"&amp;AN$2,データシート1!$A$1:$BS$1,0),0)</f>
        <v>47590</v>
      </c>
      <c r="AO15" s="88">
        <f>VLOOKUP(年度マスタ!$K$4&amp;"_"&amp;$AG15,データシート1!$A:$BS,MATCH("ab_"&amp;AO$2,データシート1!$A$1:$BS$1,0),0)</f>
        <v>312211</v>
      </c>
      <c r="AP15" s="88">
        <f>VLOOKUP(年度マスタ!$K$4&amp;"_"&amp;$AG15,データシート1!$A:$BS,MATCH("ab_"&amp;AP$2,データシート1!$A$1:$BS$1,0),0)</f>
        <v>7083275.9959655534</v>
      </c>
      <c r="AQ15" s="1073">
        <f>VLOOKUP(年度マスタ!$K$4&amp;"_"&amp;$AG15,データシート1!$A:$BS,MATCH("ab_"&amp;AQ$2,データシート1!$A$1:$BS$1,0),0)</f>
        <v>41.269234014399999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30583.717000000001</v>
      </c>
      <c r="AI16" s="88">
        <f>VLOOKUP(年度マスタ!$K$4&amp;"_"&amp;$AG16,データシート1!$A:$BS,MATCH("ab_"&amp;AI$2,データシート1!$A$1:$BS$1,0),0)</f>
        <v>11485</v>
      </c>
      <c r="AJ16" s="88">
        <f>VLOOKUP(年度マスタ!$K$4&amp;"_"&amp;$AG16,データシート1!$A:$BS,MATCH("ab_"&amp;AJ$2,データシート1!$A$1:$BS$1,0),0)</f>
        <v>352</v>
      </c>
      <c r="AK16" s="88">
        <f>VLOOKUP(年度マスタ!$K$4&amp;"_"&amp;$AG16,データシート1!$A:$BS,MATCH("ab_"&amp;AK$2,データシート1!$A$1:$BS$1,0),0)</f>
        <v>117860</v>
      </c>
      <c r="AL16" s="88">
        <f>VLOOKUP(年度マスタ!$K$4&amp;"_"&amp;$AG16,データシート1!$A:$BS,MATCH("ab_"&amp;AL$2,データシート1!$A$1:$BS$1,0),0)</f>
        <v>136437</v>
      </c>
      <c r="AM16" s="88">
        <f>VLOOKUP(年度マスタ!$K$4&amp;"_"&amp;$AG16,データシート1!$A:$BS,MATCH("ab_"&amp;AM$2,データシート1!$A$1:$BS$1,0),0)</f>
        <v>199004</v>
      </c>
      <c r="AN16" s="88">
        <f>VLOOKUP(年度マスタ!$K$4&amp;"_"&amp;$AG16,データシート1!$A:$BS,MATCH("ab_"&amp;AN$2,データシート1!$A$1:$BS$1,0),0)</f>
        <v>48052</v>
      </c>
      <c r="AO16" s="88">
        <f>VLOOKUP(年度マスタ!$K$4&amp;"_"&amp;$AG16,データシート1!$A:$BS,MATCH("ab_"&amp;AO$2,データシート1!$A$1:$BS$1,0),0)</f>
        <v>312134</v>
      </c>
      <c r="AP16" s="88">
        <f>VLOOKUP(年度マスタ!$K$4&amp;"_"&amp;$AG16,データシート1!$A:$BS,MATCH("ab_"&amp;AP$2,データシート1!$A$1:$BS$1,0),0)</f>
        <v>6871653.9999999981</v>
      </c>
      <c r="AQ16" s="1073">
        <f>VLOOKUP(年度マスタ!$K$4&amp;"_"&amp;$AG16,データシート1!$A:$BS,MATCH("ab_"&amp;AQ$2,データシート1!$A$1:$BS$1,0),0)</f>
        <v>39.684651654480007</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32652.950700000001</v>
      </c>
      <c r="AI17" s="187">
        <f>VLOOKUP(年度マスタ!$K$4&amp;"_"&amp;$AG17,データシート1!$A:$BS,MATCH("ab_"&amp;AI$2,データシート1!$A$1:$BS$1,0),0)</f>
        <v>11485</v>
      </c>
      <c r="AJ17" s="187">
        <f>VLOOKUP(年度マスタ!$K$4&amp;"_"&amp;$AG17,データシート1!$A:$BS,MATCH("ab_"&amp;AJ$2,データシート1!$A$1:$BS$1,0),0)</f>
        <v>352</v>
      </c>
      <c r="AK17" s="187">
        <f>VLOOKUP(年度マスタ!$K$4&amp;"_"&amp;$AG17,データシート1!$A:$BS,MATCH("ab_"&amp;AK$2,データシート1!$A$1:$BS$1,0),0)</f>
        <v>117860</v>
      </c>
      <c r="AL17" s="187">
        <f>VLOOKUP(年度マスタ!$K$4&amp;"_"&amp;$AG17,データシート1!$A:$BS,MATCH("ab_"&amp;AL$2,データシート1!$A$1:$BS$1,0),0)</f>
        <v>138512</v>
      </c>
      <c r="AM17" s="187">
        <f>VLOOKUP(年度マスタ!$K$4&amp;"_"&amp;$AG17,データシート1!$A:$BS,MATCH("ab_"&amp;AM$2,データシート1!$A$1:$BS$1,0),0)</f>
        <v>201065</v>
      </c>
      <c r="AN17" s="187">
        <f>VLOOKUP(年度マスタ!$K$4&amp;"_"&amp;$AG17,データシート1!$A:$BS,MATCH("ab_"&amp;AN$2,データシート1!$A$1:$BS$1,0),0)</f>
        <v>48661</v>
      </c>
      <c r="AO17" s="187">
        <f>VLOOKUP(年度マスタ!$K$4&amp;"_"&amp;$AG17,データシート1!$A:$BS,MATCH("ab_"&amp;AO$2,データシート1!$A$1:$BS$1,0),0)</f>
        <v>312168</v>
      </c>
      <c r="AP17" s="187">
        <f>VLOOKUP(年度マスタ!$K$4&amp;"_"&amp;$AG17,データシート1!$A:$BS,MATCH("ab_"&amp;AP$2,データシート1!$A$1:$BS$1,0),0)</f>
        <v>7078344</v>
      </c>
      <c r="AQ17" s="1074">
        <f>VLOOKUP(年度マスタ!$K$4&amp;"_"&amp;$AG17,データシート1!$A:$BS,MATCH("ab_"&amp;AQ$2,データシート1!$A$1:$BS$1,0),0)</f>
        <v>38.739719424699999</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27569.840499999998</v>
      </c>
      <c r="AI18" s="88">
        <f>VLOOKUP(年度マスタ!$K$4&amp;"_"&amp;$AG18,データシート1!$A:$BS,MATCH("ab_"&amp;AI$2,データシート1!$A$1:$BS$1,0),0)</f>
        <v>11485</v>
      </c>
      <c r="AJ18" s="88">
        <f>VLOOKUP(年度マスタ!$K$4&amp;"_"&amp;$AG18,データシート1!$A:$BS,MATCH("ab_"&amp;AJ$2,データシート1!$A$1:$BS$1,0),0)</f>
        <v>352</v>
      </c>
      <c r="AK18" s="88">
        <f>VLOOKUP(年度マスタ!$K$4&amp;"_"&amp;$AG18,データシート1!$A:$BS,MATCH("ab_"&amp;AK$2,データシート1!$A$1:$BS$1,0),0)</f>
        <v>117860</v>
      </c>
      <c r="AL18" s="88">
        <f>VLOOKUP(年度マスタ!$K$4&amp;"_"&amp;$AG18,データシート1!$A:$BS,MATCH("ab_"&amp;AL$2,データシート1!$A$1:$BS$1,0),0)</f>
        <v>140035</v>
      </c>
      <c r="AM18" s="88">
        <f>VLOOKUP(年度マスタ!$K$4&amp;"_"&amp;$AG18,データシート1!$A:$BS,MATCH("ab_"&amp;AM$2,データシート1!$A$1:$BS$1,0),0)</f>
        <v>201413</v>
      </c>
      <c r="AN18" s="88">
        <f>VLOOKUP(年度マスタ!$K$4&amp;"_"&amp;$AG18,データシート1!$A:$BS,MATCH("ab_"&amp;AN$2,データシート1!$A$1:$BS$1,0),0)</f>
        <v>48124</v>
      </c>
      <c r="AO18" s="88">
        <f>VLOOKUP(年度マスタ!$K$4&amp;"_"&amp;$AG18,データシート1!$A:$BS,MATCH("ab_"&amp;AO$2,データシート1!$A$1:$BS$1,0),0)</f>
        <v>311551</v>
      </c>
      <c r="AP18" s="88">
        <f>VLOOKUP(年度マスタ!$K$4&amp;"_"&amp;$AG18,データシート1!$A:$BS,MATCH("ab_"&amp;AP$2,データシート1!$A$1:$BS$1,0),0)</f>
        <v>7459605.5</v>
      </c>
      <c r="AQ18" s="1073">
        <f>VLOOKUP(年度マスタ!$K$4&amp;"_"&amp;$AG18,データシート1!$A:$BS,MATCH("ab_"&amp;AQ$2,データシート1!$A$1:$BS$1,0),0)</f>
        <v>39.660141684800003</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28703.087100000001</v>
      </c>
      <c r="AI19" s="88">
        <f>VLOOKUP(年度マスタ!$K$4&amp;"_"&amp;$AG19,データシート1!$A:$BS,MATCH("ab_"&amp;AI$2,データシート1!$A$1:$BS$1,0),0)</f>
        <v>11461</v>
      </c>
      <c r="AJ19" s="88">
        <f>VLOOKUP(年度マスタ!$K$4&amp;"_"&amp;$AG19,データシート1!$A:$BS,MATCH("ab_"&amp;AJ$2,データシート1!$A$1:$BS$1,0),0)</f>
        <v>472</v>
      </c>
      <c r="AK19" s="88">
        <f>VLOOKUP(年度マスタ!$K$4&amp;"_"&amp;$AG19,データシート1!$A:$BS,MATCH("ab_"&amp;AK$2,データシート1!$A$1:$BS$1,0),0)</f>
        <v>120359</v>
      </c>
      <c r="AL19" s="88">
        <f>VLOOKUP(年度マスタ!$K$4&amp;"_"&amp;$AG19,データシート1!$A:$BS,MATCH("ab_"&amp;AL$2,データシート1!$A$1:$BS$1,0),0)</f>
        <v>141804</v>
      </c>
      <c r="AM19" s="88">
        <f>VLOOKUP(年度マスタ!$K$4&amp;"_"&amp;$AG19,データシート1!$A:$BS,MATCH("ab_"&amp;AM$2,データシート1!$A$1:$BS$1,0),0)</f>
        <v>201362</v>
      </c>
      <c r="AN19" s="88">
        <f>VLOOKUP(年度マスタ!$K$4&amp;"_"&amp;$AG19,データシート1!$A:$BS,MATCH("ab_"&amp;AN$2,データシート1!$A$1:$BS$1,0),0)</f>
        <v>49347</v>
      </c>
      <c r="AO19" s="88">
        <f>VLOOKUP(年度マスタ!$K$4&amp;"_"&amp;$AG19,データシート1!$A:$BS,MATCH("ab_"&amp;AO$2,データシート1!$A$1:$BS$1,0),0)</f>
        <v>311347</v>
      </c>
      <c r="AP19" s="88">
        <f>VLOOKUP(年度マスタ!$K$4&amp;"_"&amp;$AG19,データシート1!$A:$BS,MATCH("ab_"&amp;AP$2,データシート1!$A$1:$BS$1,0),0)</f>
        <v>7067586.9999999991</v>
      </c>
      <c r="AQ19" s="1073">
        <f>VLOOKUP(年度マスタ!$K$4&amp;"_"&amp;$AG19,データシート1!$A:$BS,MATCH("ab_"&amp;AQ$2,データシート1!$A$1:$BS$1,0),0)</f>
        <v>43.865547187500013</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31809.725399999999</v>
      </c>
      <c r="AI20" s="88">
        <f>VLOOKUP(年度マスタ!$K$4&amp;"_"&amp;$AG20,データシート1!$A:$BS,MATCH("ab_"&amp;AI$2,データシート1!$A$1:$BS$1,0),0)</f>
        <v>11461</v>
      </c>
      <c r="AJ20" s="88">
        <f>VLOOKUP(年度マスタ!$K$4&amp;"_"&amp;$AG20,データシート1!$A:$BS,MATCH("ab_"&amp;AJ$2,データシート1!$A$1:$BS$1,0),0)</f>
        <v>472</v>
      </c>
      <c r="AK20" s="88">
        <f>VLOOKUP(年度マスタ!$K$4&amp;"_"&amp;$AG20,データシート1!$A:$BS,MATCH("ab_"&amp;AK$2,データシート1!$A$1:$BS$1,0),0)</f>
        <v>120359</v>
      </c>
      <c r="AL20" s="88">
        <f>VLOOKUP(年度マスタ!$K$4&amp;"_"&amp;$AG20,データシート1!$A:$BS,MATCH("ab_"&amp;AL$2,データシート1!$A$1:$BS$1,0),0)</f>
        <v>142498</v>
      </c>
      <c r="AM20" s="88">
        <f>VLOOKUP(年度マスタ!$K$4&amp;"_"&amp;$AG20,データシート1!$A:$BS,MATCH("ab_"&amp;AM$2,データシート1!$A$1:$BS$1,0),0)</f>
        <v>201417</v>
      </c>
      <c r="AN20" s="88">
        <f>VLOOKUP(年度マスタ!$K$4&amp;"_"&amp;$AG20,データシート1!$A:$BS,MATCH("ab_"&amp;AN$2,データシート1!$A$1:$BS$1,0),0)</f>
        <v>49539</v>
      </c>
      <c r="AO20" s="88">
        <f>VLOOKUP(年度マスタ!$K$4&amp;"_"&amp;$AG20,データシート1!$A:$BS,MATCH("ab_"&amp;AO$2,データシート1!$A$1:$BS$1,0),0)</f>
        <v>309825</v>
      </c>
      <c r="AP20" s="88">
        <f>VLOOKUP(年度マスタ!$K$4&amp;"_"&amp;$AG20,データシート1!$A:$BS,MATCH("ab_"&amp;AP$2,データシート1!$A$1:$BS$1,0),0)</f>
        <v>7563063.4999999981</v>
      </c>
      <c r="AQ20" s="1073">
        <f>VLOOKUP(年度マスタ!$K$4&amp;"_"&amp;$AG20,データシート1!$A:$BS,MATCH("ab_"&amp;AQ$2,データシート1!$A$1:$BS$1,0),0)</f>
        <v>44.589040506560004</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四日市市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6116.5780000000004</v>
      </c>
      <c r="BE13" s="80" t="str">
        <f>年度マスタ!K4</f>
        <v>24202</v>
      </c>
      <c r="BF13" s="80" t="str">
        <f>年度マスタ!K4</f>
        <v>24202</v>
      </c>
      <c r="BG13" s="80" t="str">
        <f>年度マスタ!K4</f>
        <v>24202</v>
      </c>
      <c r="BH13" s="318" t="s">
        <v>108</v>
      </c>
      <c r="BI13" s="318" t="s">
        <v>108</v>
      </c>
      <c r="BJ13" s="318" t="s">
        <v>108</v>
      </c>
      <c r="BK13" s="318" t="str">
        <f>年度マスタ!K4</f>
        <v>24202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6116.5780000000004</v>
      </c>
      <c r="AY14" s="80"/>
      <c r="BE14" s="80" t="str">
        <f>AP2</f>
        <v>四日市市</v>
      </c>
      <c r="BF14" s="80" t="str">
        <f>AP2</f>
        <v>四日市市</v>
      </c>
      <c r="BG14" s="80" t="str">
        <f>AP2</f>
        <v>四日市市</v>
      </c>
      <c r="BH14" s="80" t="s">
        <v>118</v>
      </c>
      <c r="BI14" s="80" t="s">
        <v>118</v>
      </c>
      <c r="BJ14" s="80" t="s">
        <v>118</v>
      </c>
      <c r="BK14" s="80" t="str">
        <f>AP2</f>
        <v>四日市市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136.76600000000002</v>
      </c>
      <c r="AY17" s="201">
        <f>AX17</f>
        <v>136.76600000000002</v>
      </c>
      <c r="BA17" s="80">
        <v>16</v>
      </c>
      <c r="BB17" s="80"/>
      <c r="BC17" s="80" t="s">
        <v>157</v>
      </c>
      <c r="BD17" s="80" t="str">
        <f t="shared" ref="BD17:BD50" si="1">BC17&amp;"(N="&amp;BE17&amp;")"</f>
        <v>16：化学工業(N=31)</v>
      </c>
      <c r="BE17" s="961">
        <f>VLOOKUP(BE$13&amp;"_"&amp;$AV$8,データシート2!$A:$SI,MATCH($AV$5&amp;"_"&amp;$BA17&amp;$AV$6,データシート2!$A$1:$SI$1,0),0)</f>
        <v>31</v>
      </c>
      <c r="BF17" s="1071">
        <f>VLOOKUP(BF$13&amp;"_"&amp;$AW$8,データシート2!$A:$SI,MATCH($AW$5&amp;"_"&amp;$BA17&amp;$AW$6,データシート2!$A$1:$SI$1,0),0)</f>
        <v>3731.76</v>
      </c>
      <c r="BG17" s="1071">
        <f t="shared" ref="BG17:BG38" si="2">BF17/BE17</f>
        <v>120.37935483870969</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2.0841741722965335</v>
      </c>
    </row>
    <row r="18" spans="2:63" ht="15.95" customHeight="1">
      <c r="B18" s="312"/>
      <c r="C18" s="297"/>
      <c r="D18" s="15"/>
      <c r="E18" s="202"/>
      <c r="F18" s="202"/>
      <c r="G18" s="15"/>
      <c r="H18" s="15"/>
      <c r="I18" s="15"/>
      <c r="N18" s="23"/>
      <c r="Z18" s="313"/>
      <c r="AB18" s="312"/>
      <c r="AD18" s="15"/>
      <c r="AQ18" s="313"/>
      <c r="AV18" s="316"/>
      <c r="AW18" s="317" t="s">
        <v>212</v>
      </c>
      <c r="AX18" s="201">
        <f t="shared" si="0"/>
        <v>2497.4499999999998</v>
      </c>
      <c r="AY18" s="201">
        <f>AX18</f>
        <v>2497.4499999999998</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21：窯業・土石製品製造業(N=2)</v>
      </c>
      <c r="BE19" s="961">
        <f>VLOOKUP(BE$13&amp;"_"&amp;$AV$8,データシート2!$A:$SI,MATCH($AV$5&amp;"_"&amp;$BA19&amp;$AV$6,データシート2!$A$1:$SI$1,0),0)</f>
        <v>2</v>
      </c>
      <c r="BF19" s="1071">
        <f>VLOOKUP(BF$13&amp;"_"&amp;$AW$8,データシート2!$A:$SI,MATCH($AW$5&amp;"_"&amp;$BA19&amp;$AW$6,データシート2!$A$1:$SI$1,0),0)</f>
        <v>9.7200000000000006</v>
      </c>
      <c r="BG19" s="1071">
        <f t="shared" si="2"/>
        <v>4.8600000000000003</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f t="shared" si="4"/>
        <v>4.7874915677207384E-2</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7947.0120000000006</v>
      </c>
      <c r="G21" s="996">
        <f t="shared" ref="G21:O21" si="5">SUM(G22,G26,G27,G28)</f>
        <v>8389.8279999999995</v>
      </c>
      <c r="H21" s="996">
        <f t="shared" si="5"/>
        <v>8260.0139999999992</v>
      </c>
      <c r="I21" s="996">
        <f t="shared" si="5"/>
        <v>8134.241</v>
      </c>
      <c r="J21" s="996">
        <f t="shared" si="5"/>
        <v>8165.5540000000001</v>
      </c>
      <c r="K21" s="996">
        <f t="shared" si="5"/>
        <v>8455.8100000000013</v>
      </c>
      <c r="L21" s="996">
        <f t="shared" si="5"/>
        <v>7734.2919999999995</v>
      </c>
      <c r="M21" s="996">
        <f t="shared" si="5"/>
        <v>8859.65</v>
      </c>
      <c r="N21" s="996">
        <f t="shared" si="5"/>
        <v>9434.3169999999991</v>
      </c>
      <c r="O21" s="996">
        <f t="shared" si="5"/>
        <v>9186.7540000000008</v>
      </c>
      <c r="P21" s="997">
        <f>SUM(P22,P26,P27,P28)</f>
        <v>8750.7939999999999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9：食料品製造業(N=5)</v>
      </c>
      <c r="BE21" s="961">
        <f>VLOOKUP(BE$13&amp;"_"&amp;$AV$8,データシート2!$A:$SI,MATCH($AV$5&amp;"_"&amp;$BA21&amp;$AV$6,データシート2!$A$1:$SI$1,0),0)</f>
        <v>5</v>
      </c>
      <c r="BF21" s="1071">
        <f>VLOOKUP(BF$13&amp;"_"&amp;$AW$8,データシート2!$A:$SI,MATCH($AW$5&amp;"_"&amp;$BA21&amp;$AW$6,データシート2!$A$1:$SI$1,0),0)</f>
        <v>109.794</v>
      </c>
      <c r="BG21" s="1071">
        <f t="shared" si="2"/>
        <v>21.9588</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2.4782014144488085</v>
      </c>
    </row>
    <row r="22" spans="2:63" ht="15.95" customHeight="1" thickBot="1">
      <c r="B22" s="325"/>
      <c r="C22" s="572"/>
      <c r="D22" s="456" t="s">
        <v>31</v>
      </c>
      <c r="E22" s="457"/>
      <c r="F22" s="998">
        <f>SUM(F23:F25)</f>
        <v>5182.7060000000001</v>
      </c>
      <c r="G22" s="998">
        <f t="shared" ref="G22:P22" si="6">SUM(G23:G25)</f>
        <v>5371.9089999999997</v>
      </c>
      <c r="H22" s="998">
        <f t="shared" si="6"/>
        <v>5311.08</v>
      </c>
      <c r="I22" s="998">
        <f t="shared" si="6"/>
        <v>5283.482</v>
      </c>
      <c r="J22" s="998">
        <f t="shared" si="6"/>
        <v>5286.8159999999998</v>
      </c>
      <c r="K22" s="998">
        <f t="shared" si="6"/>
        <v>5521.915</v>
      </c>
      <c r="L22" s="998">
        <f t="shared" si="6"/>
        <v>4887.7359999999999</v>
      </c>
      <c r="M22" s="998">
        <f t="shared" si="6"/>
        <v>6128.3429999999998</v>
      </c>
      <c r="N22" s="998">
        <f t="shared" si="6"/>
        <v>6535.0169999999998</v>
      </c>
      <c r="O22" s="998">
        <f t="shared" si="6"/>
        <v>6472.7650000000003</v>
      </c>
      <c r="P22" s="999">
        <f t="shared" si="6"/>
        <v>6116.5780000000004</v>
      </c>
      <c r="Z22" s="313"/>
      <c r="AB22" s="312"/>
      <c r="AC22" s="571" t="s">
        <v>1377</v>
      </c>
      <c r="AP22" s="18" t="s">
        <v>1387</v>
      </c>
      <c r="AQ22" s="313"/>
      <c r="AV22" s="80" t="str">
        <f>AW22</f>
        <v>エネルギー起源CO2</v>
      </c>
      <c r="AW22" s="80" t="str">
        <f>D56</f>
        <v>エネルギー起源CO2</v>
      </c>
      <c r="AX22" s="201">
        <f>P56</f>
        <v>8212.3089999999993</v>
      </c>
      <c r="AY22" s="201">
        <f>AX22</f>
        <v>8212.3089999999993</v>
      </c>
      <c r="BA22" s="80">
        <v>10</v>
      </c>
      <c r="BB22" s="80"/>
      <c r="BC22" s="80" t="s">
        <v>163</v>
      </c>
      <c r="BD22" s="80" t="str">
        <f t="shared" si="1"/>
        <v>10：飲料・たばこ・飼料製造業(N=1)</v>
      </c>
      <c r="BE22" s="961">
        <f>VLOOKUP(BE$13&amp;"_"&amp;$AV$8,データシート2!$A:$SI,MATCH($AV$5&amp;"_"&amp;$BA22&amp;$AV$6,データシート2!$A$1:$SI$1,0),0)</f>
        <v>1</v>
      </c>
      <c r="BF22" s="1071">
        <f>VLOOKUP(BF$13&amp;"_"&amp;$AW$8,データシート2!$A:$SI,MATCH($AW$5&amp;"_"&amp;$BA22&amp;$AW$6,データシート2!$A$1:$SI$1,0),0)</f>
        <v>11.429</v>
      </c>
      <c r="BG22" s="1071">
        <f t="shared" si="2"/>
        <v>11.429</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1.0742341546426792</v>
      </c>
    </row>
    <row r="23" spans="2:63" ht="15.95" customHeight="1" thickBot="1">
      <c r="B23" s="325"/>
      <c r="C23" s="572"/>
      <c r="D23" s="458"/>
      <c r="E23" s="457" t="s">
        <v>98</v>
      </c>
      <c r="F23" s="1000">
        <f>IFERROR(VLOOKUP(年度マスタ!$K$4&amp;"_"&amp;F$20,データシート1!$A:$BT,MATCH("ba_"&amp;$E23,データシート1!$A$1:$BT$1,0),0),0)</f>
        <v>5182.7060000000001</v>
      </c>
      <c r="G23" s="1000">
        <f>IFERROR(VLOOKUP(年度マスタ!$K$4&amp;"_"&amp;G$20,データシート1!$A:$BT,MATCH("ba_"&amp;$E23,データシート1!$A$1:$BT$1,0),0),0)</f>
        <v>5371.9089999999997</v>
      </c>
      <c r="H23" s="1000">
        <f>IFERROR(VLOOKUP(年度マスタ!$K$4&amp;"_"&amp;H$20,データシート1!$A:$BT,MATCH("ba_"&amp;$E23,データシート1!$A$1:$BT$1,0),0),0)</f>
        <v>5311.08</v>
      </c>
      <c r="I23" s="1000">
        <f>IFERROR(VLOOKUP(年度マスタ!$K$4&amp;"_"&amp;I$20,データシート1!$A:$BT,MATCH("ba_"&amp;$E23,データシート1!$A$1:$BT$1,0),0),0)</f>
        <v>5283.482</v>
      </c>
      <c r="J23" s="1000">
        <f>IFERROR(VLOOKUP(年度マスタ!$K$4&amp;"_"&amp;J$20,データシート1!$A:$BT,MATCH("ba_"&amp;$E23,データシート1!$A$1:$BT$1,0),0),0)</f>
        <v>5286.8159999999998</v>
      </c>
      <c r="K23" s="1000">
        <f>IFERROR(VLOOKUP(年度マスタ!$K$4&amp;"_"&amp;K$20,データシート1!$A:$BT,MATCH("ba_"&amp;$E23,データシート1!$A$1:$BT$1,0),0),0)</f>
        <v>5521.915</v>
      </c>
      <c r="L23" s="1000">
        <f>IFERROR(VLOOKUP(年度マスタ!$K$4&amp;"_"&amp;L$20,データシート1!$A:$BT,MATCH("ba_"&amp;$E23,データシート1!$A$1:$BT$1,0),0),0)</f>
        <v>4887.7359999999999</v>
      </c>
      <c r="M23" s="1000">
        <f>IFERROR(VLOOKUP(年度マスタ!$K$4&amp;"_"&amp;M$20,データシート1!$A:$BT,MATCH("ba_"&amp;$E23,データシート1!$A$1:$BT$1,0),0),0)</f>
        <v>6128.3429999999998</v>
      </c>
      <c r="N23" s="1000">
        <f>IFERROR(VLOOKUP(年度マスタ!$K$4&amp;"_"&amp;N$20,データシート1!$A:$BT,MATCH("ba_"&amp;$E23,データシート1!$A$1:$BT$1,0),0),0)</f>
        <v>6535.0169999999998</v>
      </c>
      <c r="O23" s="1000">
        <f>IFERROR(VLOOKUP(年度マスタ!$K$4&amp;"_"&amp;O$20,データシート1!$A:$BT,MATCH("ba_"&amp;$E23,データシート1!$A$1:$BT$1,0),0),0)</f>
        <v>6472.7650000000003</v>
      </c>
      <c r="P23" s="1001">
        <f>IFERROR(VLOOKUP(年度マスタ!$K$4&amp;"_"&amp;P$20,データシート1!$A:$BT,MATCH("ba_"&amp;$E23,データシート1!$A$1:$BT$1,0),0),0)</f>
        <v>6116.5780000000004</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71.432000000000002</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3682.8201367826091</v>
      </c>
      <c r="AG24" s="996">
        <f t="shared" ref="AG24:AP24" si="7">AG25+AG29</f>
        <v>4224.0464508378327</v>
      </c>
      <c r="AH24" s="996">
        <f t="shared" si="7"/>
        <v>4100.9356506283693</v>
      </c>
      <c r="AI24" s="996">
        <f t="shared" si="7"/>
        <v>4592.7916534860533</v>
      </c>
      <c r="AJ24" s="996">
        <f t="shared" si="7"/>
        <v>4522.3408114132544</v>
      </c>
      <c r="AK24" s="996">
        <f t="shared" si="7"/>
        <v>4460.7786409482005</v>
      </c>
      <c r="AL24" s="996">
        <f t="shared" si="7"/>
        <v>3798.3999312563847</v>
      </c>
      <c r="AM24" s="996">
        <f t="shared" si="7"/>
        <v>4130.7651665770163</v>
      </c>
      <c r="AN24" s="996">
        <f t="shared" si="7"/>
        <v>4231.5409133673738</v>
      </c>
      <c r="AO24" s="996">
        <f>AO25+AO29</f>
        <v>3652.2843055840822</v>
      </c>
      <c r="AP24" s="997">
        <f t="shared" si="7"/>
        <v>3689.614776707625</v>
      </c>
      <c r="AQ24" s="313"/>
      <c r="AV24" s="80" t="str">
        <f>AW24</f>
        <v>廃棄物原燃料</v>
      </c>
      <c r="AW24" s="80" t="str">
        <f>E58</f>
        <v>廃棄物原燃料</v>
      </c>
      <c r="AX24" s="327">
        <f t="shared" ref="AX24:AX31" si="8">P58</f>
        <v>53.7</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3080.8857187719741</v>
      </c>
      <c r="AG25" s="998">
        <f>①CO2排出量の現状把握!AA35</f>
        <v>3523.0063181714636</v>
      </c>
      <c r="AH25" s="998">
        <f>①CO2排出量の現状把握!AB35</f>
        <v>3438.9307754384467</v>
      </c>
      <c r="AI25" s="998">
        <f>①CO2排出量の現状把握!AC35</f>
        <v>3926.2112961698995</v>
      </c>
      <c r="AJ25" s="998">
        <f>①CO2排出量の現状把握!AD35</f>
        <v>3858.3878172167979</v>
      </c>
      <c r="AK25" s="998">
        <f>①CO2排出量の現状把握!AE35</f>
        <v>3918.0763970979588</v>
      </c>
      <c r="AL25" s="998">
        <f>①CO2排出量の現状把握!AF35</f>
        <v>3272.5848084543127</v>
      </c>
      <c r="AM25" s="998">
        <f>①CO2排出量の現状把握!AG35</f>
        <v>3633.9873294433442</v>
      </c>
      <c r="AN25" s="998">
        <f>①CO2排出量の現状把握!AH35</f>
        <v>3717.4085916105787</v>
      </c>
      <c r="AO25" s="998">
        <f>①CO2排出量の現状把握!AI35</f>
        <v>3193.8754418673311</v>
      </c>
      <c r="AP25" s="999">
        <f>①CO2排出量の現状把握!AJ35</f>
        <v>3267.6381589765938</v>
      </c>
      <c r="AQ25" s="313"/>
      <c r="AV25" s="80" t="str">
        <f>AW25</f>
        <v>廃棄物原燃料以外</v>
      </c>
      <c r="AW25" s="80" t="str">
        <f>E59</f>
        <v>廃棄物原燃料以外</v>
      </c>
      <c r="AX25" s="327">
        <f t="shared" si="8"/>
        <v>17.731999999999999</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170.34399999999999</v>
      </c>
      <c r="G26" s="998">
        <f>IFERROR(VLOOKUP(年度マスタ!$K$4&amp;"_"&amp;G$20,データシート1!$A:$BT,MATCH("ba_"&amp;$D26,データシート1!$A$1:$BT$1,0),0),0)</f>
        <v>132.98099999999999</v>
      </c>
      <c r="H26" s="998">
        <f>IFERROR(VLOOKUP(年度マスタ!$K$4&amp;"_"&amp;H$20,データシート1!$A:$BT,MATCH("ba_"&amp;$D26,データシート1!$A$1:$BT$1,0),0),0)</f>
        <v>163.92099999999999</v>
      </c>
      <c r="I26" s="998">
        <f>IFERROR(VLOOKUP(年度マスタ!$K$4&amp;"_"&amp;I$20,データシート1!$A:$BT,MATCH("ba_"&amp;$D26,データシート1!$A$1:$BT$1,0),0),0)</f>
        <v>164.75299999999999</v>
      </c>
      <c r="J26" s="998">
        <f>IFERROR(VLOOKUP(年度マスタ!$K$4&amp;"_"&amp;J$20,データシート1!$A:$BT,MATCH("ba_"&amp;$D26,データシート1!$A$1:$BT$1,0),0),0)</f>
        <v>179.13300000000001</v>
      </c>
      <c r="K26" s="998">
        <f>IFERROR(VLOOKUP(年度マスタ!$K$4&amp;"_"&amp;K$20,データシート1!$A:$BT,MATCH("ba_"&amp;$D26,データシート1!$A$1:$BT$1,0),0),0)</f>
        <v>196.59100000000001</v>
      </c>
      <c r="L26" s="998">
        <f>IFERROR(VLOOKUP(年度マスタ!$K$4&amp;"_"&amp;L$20,データシート1!$A:$BT,MATCH("ba_"&amp;$D26,データシート1!$A$1:$BT$1,0),0),0)</f>
        <v>243.154</v>
      </c>
      <c r="M26" s="998">
        <f>IFERROR(VLOOKUP(年度マスタ!$K$4&amp;"_"&amp;M$20,データシート1!$A:$BT,MATCH("ba_"&amp;$D26,データシート1!$A$1:$BT$1,0),0),0)</f>
        <v>155.548</v>
      </c>
      <c r="N26" s="998">
        <f>IFERROR(VLOOKUP(年度マスタ!$K$4&amp;"_"&amp;N$20,データシート1!$A:$BT,MATCH("ba_"&amp;$D26,データシート1!$A$1:$BT$1,0),0),0)</f>
        <v>153.28100000000001</v>
      </c>
      <c r="O26" s="998">
        <f>IFERROR(VLOOKUP(年度マスタ!$K$4&amp;"_"&amp;O$20,データシート1!$A:$BT,MATCH("ba_"&amp;$D26,データシート1!$A$1:$BT$1,0),0),0)</f>
        <v>111.371</v>
      </c>
      <c r="P26" s="999">
        <f>IFERROR(VLOOKUP(年度マスタ!$K$4&amp;"_"&amp;P$20,データシート1!$A:$BT,MATCH("ba_"&amp;$D26,データシート1!$A$1:$BT$1,0),0),0)</f>
        <v>136.76600000000002</v>
      </c>
      <c r="Z26" s="313"/>
      <c r="AB26" s="312"/>
      <c r="AC26" s="572"/>
      <c r="AD26" s="458"/>
      <c r="AE26" s="457" t="s">
        <v>98</v>
      </c>
      <c r="AF26" s="1000">
        <f>①CO2排出量の現状把握!Z36</f>
        <v>3027.9723946380382</v>
      </c>
      <c r="AG26" s="1000">
        <f>①CO2排出量の現状把握!AA36</f>
        <v>3458.6679366175672</v>
      </c>
      <c r="AH26" s="1000">
        <f>①CO2排出量の現状把握!AB36</f>
        <v>3377.0371556524683</v>
      </c>
      <c r="AI26" s="1000">
        <f>①CO2排出量の現状把握!AC36</f>
        <v>3870.3771032656318</v>
      </c>
      <c r="AJ26" s="1000">
        <f>①CO2排出量の現状把握!AD36</f>
        <v>3808.9239662963641</v>
      </c>
      <c r="AK26" s="1000">
        <f>①CO2排出量の現状把握!AE36</f>
        <v>3856.7179704052642</v>
      </c>
      <c r="AL26" s="1000">
        <f>①CO2排出量の現状把握!AF36</f>
        <v>3225.5465374267947</v>
      </c>
      <c r="AM26" s="1000">
        <f>①CO2排出量の現状把握!AG36</f>
        <v>3587.0643473116843</v>
      </c>
      <c r="AN26" s="1000">
        <f>①CO2排出量の現状把握!AH36</f>
        <v>3674.0605982443521</v>
      </c>
      <c r="AO26" s="1000">
        <f>①CO2排出量の現状把握!AI36</f>
        <v>3152.2865850611661</v>
      </c>
      <c r="AP26" s="1001">
        <f>①CO2排出量の現状把握!AJ36</f>
        <v>3220.7018904197371</v>
      </c>
      <c r="AQ26" s="313"/>
      <c r="AV26" s="80" t="str">
        <f>AW26</f>
        <v>CH4</v>
      </c>
      <c r="AW26" s="80" t="str">
        <f t="shared" ref="AW26:AW31" si="9">D60</f>
        <v>CH4</v>
      </c>
      <c r="AX26" s="327">
        <f t="shared" si="8"/>
        <v>5.49</v>
      </c>
      <c r="AY26" s="327">
        <f>AX26</f>
        <v>5.49</v>
      </c>
      <c r="BA26" s="80">
        <v>18</v>
      </c>
      <c r="BB26" s="80"/>
      <c r="BC26" s="80" t="s">
        <v>1354</v>
      </c>
      <c r="BD26" s="80" t="str">
        <f t="shared" si="1"/>
        <v>18：プラスチック製品製造業(N=4)</v>
      </c>
      <c r="BE26" s="961">
        <f>VLOOKUP(BE$13&amp;"_"&amp;$AV$8,データシート2!$A:$SI,MATCH($AV$5&amp;"_"&amp;$BA26&amp;$AV$6,データシート2!$A$1:$SI$1,0),0)</f>
        <v>4</v>
      </c>
      <c r="BF26" s="1071">
        <f>VLOOKUP(BF$13&amp;"_"&amp;$AW$8,データシート2!$A:$SI,MATCH($AW$5&amp;"_"&amp;$BA26&amp;$AW$6,データシート2!$A$1:$SI$1,0),0)</f>
        <v>25.291</v>
      </c>
      <c r="BG26" s="1071">
        <f t="shared" si="2"/>
        <v>6.3227500000000001</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f t="shared" si="4"/>
        <v>0.74989750775890263</v>
      </c>
    </row>
    <row r="27" spans="2:63" ht="15.95" customHeight="1" thickBot="1">
      <c r="B27" s="325"/>
      <c r="C27" s="572"/>
      <c r="D27" s="460" t="s">
        <v>1310</v>
      </c>
      <c r="E27" s="457"/>
      <c r="F27" s="998">
        <f>IFERROR(VLOOKUP(年度マスタ!$K$4&amp;"_"&amp;F$20,データシート1!$A:$BT,MATCH("ba_"&amp;$D27,データシート1!$A$1:$BT$1,0),0),0)</f>
        <v>2593.962</v>
      </c>
      <c r="G27" s="998">
        <f>IFERROR(VLOOKUP(年度マスタ!$K$4&amp;"_"&amp;G$20,データシート1!$A:$BT,MATCH("ba_"&amp;$D27,データシート1!$A$1:$BT$1,0),0),0)</f>
        <v>2884.9380000000001</v>
      </c>
      <c r="H27" s="998">
        <f>IFERROR(VLOOKUP(年度マスタ!$K$4&amp;"_"&amp;H$20,データシート1!$A:$BT,MATCH("ba_"&amp;$D27,データシート1!$A$1:$BT$1,0),0),0)</f>
        <v>2785.0129999999999</v>
      </c>
      <c r="I27" s="998">
        <f>IFERROR(VLOOKUP(年度マスタ!$K$4&amp;"_"&amp;I$20,データシート1!$A:$BT,MATCH("ba_"&amp;$D27,データシート1!$A$1:$BT$1,0),0),0)</f>
        <v>2686.0059999999999</v>
      </c>
      <c r="J27" s="998">
        <f>IFERROR(VLOOKUP(年度マスタ!$K$4&amp;"_"&amp;J$20,データシート1!$A:$BT,MATCH("ba_"&amp;$D27,データシート1!$A$1:$BT$1,0),0),0)</f>
        <v>2699.605</v>
      </c>
      <c r="K27" s="998">
        <f>IFERROR(VLOOKUP(年度マスタ!$K$4&amp;"_"&amp;K$20,データシート1!$A:$BT,MATCH("ba_"&amp;$D27,データシート1!$A$1:$BT$1,0),0),0)</f>
        <v>2737.3040000000001</v>
      </c>
      <c r="L27" s="998">
        <f>IFERROR(VLOOKUP(年度マスタ!$K$4&amp;"_"&amp;L$20,データシート1!$A:$BT,MATCH("ba_"&amp;$D27,データシート1!$A$1:$BT$1,0),0),0)</f>
        <v>2603.402</v>
      </c>
      <c r="M27" s="998">
        <f>IFERROR(VLOOKUP(年度マスタ!$K$4&amp;"_"&amp;M$20,データシート1!$A:$BT,MATCH("ba_"&amp;$D27,データシート1!$A$1:$BT$1,0),0),0)</f>
        <v>2575.759</v>
      </c>
      <c r="N27" s="998">
        <f>IFERROR(VLOOKUP(年度マスタ!$K$4&amp;"_"&amp;N$20,データシート1!$A:$BT,MATCH("ba_"&amp;$D27,データシート1!$A$1:$BT$1,0),0),0)</f>
        <v>2746.0189999999998</v>
      </c>
      <c r="O27" s="998">
        <f>IFERROR(VLOOKUP(年度マスタ!$K$4&amp;"_"&amp;O$20,データシート1!$A:$BT,MATCH("ba_"&amp;$D27,データシート1!$A$1:$BT$1,0),0),0)</f>
        <v>2602.6179999999999</v>
      </c>
      <c r="P27" s="999">
        <f>IFERROR(VLOOKUP(年度マスタ!$K$4&amp;"_"&amp;P$20,データシート1!$A:$BT,MATCH("ba_"&amp;$D27,データシート1!$A$1:$BT$1,0),0),0)</f>
        <v>2497.4499999999998</v>
      </c>
      <c r="Z27" s="313"/>
      <c r="AB27" s="312"/>
      <c r="AC27" s="572"/>
      <c r="AD27" s="458"/>
      <c r="AE27" s="457" t="s">
        <v>107</v>
      </c>
      <c r="AF27" s="1000">
        <f>①CO2排出量の現状把握!Z37</f>
        <v>30.352410342563374</v>
      </c>
      <c r="AG27" s="1000">
        <f>①CO2排出量の現状把握!AA37</f>
        <v>41.89987091247756</v>
      </c>
      <c r="AH27" s="1000">
        <f>①CO2排出量の現状把握!AB37</f>
        <v>39.124541442012536</v>
      </c>
      <c r="AI27" s="1000">
        <f>①CO2排出量の現状把握!AC37</f>
        <v>34.23534778299863</v>
      </c>
      <c r="AJ27" s="1000">
        <f>①CO2排出量の現状把握!AD37</f>
        <v>33.385179276006355</v>
      </c>
      <c r="AK27" s="1000">
        <f>①CO2排出量の現状把握!AE37</f>
        <v>31.589895932969618</v>
      </c>
      <c r="AL27" s="1000">
        <f>①CO2排出量の現状把握!AF37</f>
        <v>29.568544076797245</v>
      </c>
      <c r="AM27" s="1000">
        <f>①CO2排出量の現状把握!AG37</f>
        <v>29.851736323328296</v>
      </c>
      <c r="AN27" s="1000">
        <f>①CO2排出量の現状把握!AH37</f>
        <v>27.649941602015648</v>
      </c>
      <c r="AO27" s="1000">
        <f>①CO2排出量の現状把握!AI37</f>
        <v>25.779218828421683</v>
      </c>
      <c r="AP27" s="1001">
        <f>①CO2排出量の現状把握!AJ37</f>
        <v>27.032596009737659</v>
      </c>
      <c r="AQ27" s="313"/>
      <c r="AV27" s="80" t="str">
        <f t="shared" ref="AV27:AV31" si="10">AW27</f>
        <v>N2O</v>
      </c>
      <c r="AW27" s="80" t="str">
        <f t="shared" si="9"/>
        <v>N2O</v>
      </c>
      <c r="AX27" s="327">
        <f t="shared" si="8"/>
        <v>63.563000000000002</v>
      </c>
      <c r="AY27" s="327">
        <f t="shared" ref="AY27:AY31" si="11">AX27</f>
        <v>63.563000000000002</v>
      </c>
      <c r="BA27" s="80">
        <v>19</v>
      </c>
      <c r="BB27" s="80"/>
      <c r="BC27" s="80" t="s">
        <v>167</v>
      </c>
      <c r="BD27" s="80" t="str">
        <f t="shared" si="1"/>
        <v>19：ゴム製品製造業(N=2)</v>
      </c>
      <c r="BE27" s="961">
        <f>VLOOKUP(BE$13&amp;"_"&amp;$AV$8,データシート2!$A:$SI,MATCH($AV$5&amp;"_"&amp;$BA27&amp;$AV$6,データシート2!$A$1:$SI$1,0),0)</f>
        <v>2</v>
      </c>
      <c r="BF27" s="1071">
        <f>VLOOKUP(BF$13&amp;"_"&amp;$AW$8,データシート2!$A:$SI,MATCH($AW$5&amp;"_"&amp;$BA27&amp;$AW$6,データシート2!$A$1:$SI$1,0),0)</f>
        <v>9.2850000000000001</v>
      </c>
      <c r="BG27" s="1071">
        <f t="shared" si="2"/>
        <v>4.6425000000000001</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f t="shared" si="4"/>
        <v>0.35413141879882892</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22.560913791372563</v>
      </c>
      <c r="AG28" s="1000">
        <f>①CO2排出量の現状把握!AA38</f>
        <v>22.438510641419008</v>
      </c>
      <c r="AH28" s="1000">
        <f>①CO2排出量の現状把握!AB38</f>
        <v>22.769078343965894</v>
      </c>
      <c r="AI28" s="1000">
        <f>①CO2排出量の現状把握!AC38</f>
        <v>21.598845121268671</v>
      </c>
      <c r="AJ28" s="1000">
        <f>①CO2排出量の現状把握!AD38</f>
        <v>16.078671644427335</v>
      </c>
      <c r="AK28" s="1000">
        <f>①CO2排出量の現状把握!AE38</f>
        <v>29.76853075972474</v>
      </c>
      <c r="AL28" s="1000">
        <f>①CO2排出量の現状把握!AF38</f>
        <v>17.469726950720794</v>
      </c>
      <c r="AM28" s="1000">
        <f>①CO2排出量の現状把握!AG38</f>
        <v>17.071245808331728</v>
      </c>
      <c r="AN28" s="1000">
        <f>①CO2排出量の現状把握!AH38</f>
        <v>15.698051764210991</v>
      </c>
      <c r="AO28" s="1000">
        <f>①CO2排出量の現状把握!AI38</f>
        <v>15.809637977743634</v>
      </c>
      <c r="AP28" s="1001">
        <f>①CO2排出量の現状把握!AJ38</f>
        <v>19.903672547119054</v>
      </c>
      <c r="AQ28" s="313"/>
      <c r="AV28" s="80" t="str">
        <f t="shared" si="10"/>
        <v>HFC</v>
      </c>
      <c r="AW28" s="80" t="str">
        <f t="shared" si="9"/>
        <v>HFC</v>
      </c>
      <c r="AX28" s="327">
        <f t="shared" si="8"/>
        <v>29</v>
      </c>
      <c r="AY28" s="327">
        <f t="shared" si="11"/>
        <v>29</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601.934418010635</v>
      </c>
      <c r="AG29" s="1002">
        <f>①CO2排出量の現状把握!AA39</f>
        <v>701.04013266636946</v>
      </c>
      <c r="AH29" s="1002">
        <f>①CO2排出量の現状把握!AB39</f>
        <v>662.00487518992247</v>
      </c>
      <c r="AI29" s="1002">
        <f>①CO2排出量の現状把握!AC39</f>
        <v>666.58035731615394</v>
      </c>
      <c r="AJ29" s="1002">
        <f>①CO2排出量の現状把握!AD39</f>
        <v>663.9529941964563</v>
      </c>
      <c r="AK29" s="1002">
        <f>①CO2排出量の現状把握!AE39</f>
        <v>542.70224385024142</v>
      </c>
      <c r="AL29" s="1002">
        <f>①CO2排出量の現状把握!AF39</f>
        <v>525.8151228020721</v>
      </c>
      <c r="AM29" s="1002">
        <f>①CO2排出量の現状把握!AG39</f>
        <v>496.77783713367199</v>
      </c>
      <c r="AN29" s="1002">
        <f>①CO2排出量の現状把握!AH39</f>
        <v>514.13232175679491</v>
      </c>
      <c r="AO29" s="1002">
        <f>①CO2排出量の現状把握!AI39</f>
        <v>458.40886371675123</v>
      </c>
      <c r="AP29" s="1003">
        <f>①CO2排出量の現状把握!AJ39</f>
        <v>421.97661773103135</v>
      </c>
      <c r="AQ29" s="313"/>
      <c r="AV29" s="80" t="str">
        <f t="shared" si="10"/>
        <v>PFC</v>
      </c>
      <c r="AW29" s="80" t="str">
        <f t="shared" si="9"/>
        <v>PFC</v>
      </c>
      <c r="AX29" s="327">
        <f t="shared" si="8"/>
        <v>190</v>
      </c>
      <c r="AY29" s="327">
        <f t="shared" si="11"/>
        <v>190</v>
      </c>
      <c r="BA29" s="80">
        <v>23</v>
      </c>
      <c r="BB29" s="80"/>
      <c r="BC29" s="80" t="s">
        <v>169</v>
      </c>
      <c r="BD29" s="80" t="str">
        <f t="shared" si="1"/>
        <v>23：非鉄金属製造業(N=1)</v>
      </c>
      <c r="BE29" s="961">
        <f>VLOOKUP(BE$13&amp;"_"&amp;$AV$8,データシート2!$A:$SI,MATCH($AV$5&amp;"_"&amp;$BA29&amp;$AV$6,データシート2!$A$1:$SI$1,0),0)</f>
        <v>1</v>
      </c>
      <c r="BF29" s="1071">
        <f>VLOOKUP(BF$13&amp;"_"&amp;$AW$8,データシート2!$A:$SI,MATCH($AW$5&amp;"_"&amp;$BA29&amp;$AW$6,データシート2!$A$1:$SI$1,0),0)</f>
        <v>5.0510000000000002</v>
      </c>
      <c r="BG29" s="1071">
        <f t="shared" si="2"/>
        <v>5.0510000000000002</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0.19618444460207041</v>
      </c>
    </row>
    <row r="30" spans="2:63" ht="15.95" customHeight="1">
      <c r="B30" s="325"/>
      <c r="Z30" s="313"/>
      <c r="AB30" s="312"/>
      <c r="AC30" s="571" t="s">
        <v>1632</v>
      </c>
      <c r="AD30" s="573"/>
      <c r="AQ30" s="313"/>
      <c r="AV30" s="80" t="str">
        <f t="shared" si="10"/>
        <v>SF6</v>
      </c>
      <c r="AW30" s="80" t="str">
        <f t="shared" si="9"/>
        <v>SF6</v>
      </c>
      <c r="AX30" s="327">
        <f t="shared" si="8"/>
        <v>9</v>
      </c>
      <c r="AY30" s="327">
        <f t="shared" si="11"/>
        <v>9</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170</v>
      </c>
      <c r="AY31" s="327">
        <f t="shared" si="11"/>
        <v>170</v>
      </c>
      <c r="BA31" s="80">
        <v>25</v>
      </c>
      <c r="BB31" s="80"/>
      <c r="BC31" s="80" t="s">
        <v>171</v>
      </c>
      <c r="BD31" s="80" t="str">
        <f t="shared" si="1"/>
        <v>25：はん用機械器具製造業(N=1)</v>
      </c>
      <c r="BE31" s="961">
        <f>VLOOKUP(BE$13&amp;"_"&amp;$AV$8,データシート2!$A:$SI,MATCH($AV$5&amp;"_"&amp;$BA31&amp;$AV$6,データシート2!$A$1:$SI$1,0),0)</f>
        <v>1</v>
      </c>
      <c r="BF31" s="1071">
        <f>VLOOKUP(BF$13&amp;"_"&amp;$AW$8,データシート2!$A:$SI,MATCH($AW$5&amp;"_"&amp;$BA31&amp;$AW$6,データシート2!$A$1:$SI$1,0),0)</f>
        <v>7.1150000000000002</v>
      </c>
      <c r="BG31" s="1071">
        <f t="shared" si="2"/>
        <v>7.1150000000000002</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f t="shared" si="4"/>
        <v>0.82869320398911206</v>
      </c>
    </row>
    <row r="32" spans="2:63" ht="15.95" customHeight="1" thickTop="1" thickBot="1">
      <c r="B32" s="325"/>
      <c r="Z32" s="313"/>
      <c r="AB32" s="312"/>
      <c r="AC32" s="1131" t="s">
        <v>1376</v>
      </c>
      <c r="AD32" s="1131"/>
      <c r="AE32" s="1132"/>
      <c r="AF32" s="509">
        <f t="shared" ref="AF32:AP32" si="12">IFERROR(IF(SUM(F23:F26)/AF24&gt;1,1,SUM(F23:F26)/AF24),0)</f>
        <v>1</v>
      </c>
      <c r="AG32" s="509">
        <f t="shared" si="12"/>
        <v>1</v>
      </c>
      <c r="AH32" s="509">
        <f t="shared" si="12"/>
        <v>1</v>
      </c>
      <c r="AI32" s="509">
        <f t="shared" si="12"/>
        <v>1</v>
      </c>
      <c r="AJ32" s="509">
        <f t="shared" si="12"/>
        <v>1</v>
      </c>
      <c r="AK32" s="509">
        <f t="shared" si="12"/>
        <v>1</v>
      </c>
      <c r="AL32" s="509">
        <f t="shared" si="12"/>
        <v>1</v>
      </c>
      <c r="AM32" s="509">
        <f t="shared" si="12"/>
        <v>1</v>
      </c>
      <c r="AN32" s="509">
        <f t="shared" si="12"/>
        <v>1</v>
      </c>
      <c r="AO32" s="509">
        <f t="shared" si="12"/>
        <v>1</v>
      </c>
      <c r="AP32" s="509">
        <f t="shared" si="12"/>
        <v>1</v>
      </c>
      <c r="AQ32" s="313"/>
      <c r="BA32" s="80">
        <v>26</v>
      </c>
      <c r="BB32" s="80"/>
      <c r="BC32" s="80" t="s">
        <v>172</v>
      </c>
      <c r="BD32" s="80" t="str">
        <f t="shared" si="1"/>
        <v>26：生産用機械器具製造業(N=1)</v>
      </c>
      <c r="BE32" s="961">
        <f>VLOOKUP(BE$13&amp;"_"&amp;$AV$8,データシート2!$A:$SI,MATCH($AV$5&amp;"_"&amp;$BA32&amp;$AV$6,データシート2!$A$1:$SI$1,0),0)</f>
        <v>1</v>
      </c>
      <c r="BF32" s="1071">
        <f>VLOOKUP(BF$13&amp;"_"&amp;$AW$8,データシート2!$A:$SI,MATCH($AW$5&amp;"_"&amp;$BA32&amp;$AW$6,データシート2!$A$1:$SI$1,0),0)</f>
        <v>5.7759999999999998</v>
      </c>
      <c r="BG32" s="1071">
        <f t="shared" si="2"/>
        <v>5.7759999999999998</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f t="shared" si="4"/>
        <v>0.77634558383286478</v>
      </c>
    </row>
    <row r="33" spans="2:63" ht="15.95" customHeight="1" thickBot="1">
      <c r="B33" s="325"/>
      <c r="Z33" s="313"/>
      <c r="AB33" s="312"/>
      <c r="AC33" s="572"/>
      <c r="AD33" s="456" t="s">
        <v>31</v>
      </c>
      <c r="AE33" s="457"/>
      <c r="AF33" s="506">
        <f>IFERROR(IF(F22/AF25&gt;1,1,F22/AF25),0)</f>
        <v>1</v>
      </c>
      <c r="AG33" s="506">
        <f t="shared" ref="AG33:AP33" si="13">IFERROR(IF(G22/AG25&gt;1,1,G22/AG25),0)</f>
        <v>1</v>
      </c>
      <c r="AH33" s="506">
        <f t="shared" si="13"/>
        <v>1</v>
      </c>
      <c r="AI33" s="506">
        <f t="shared" si="13"/>
        <v>1</v>
      </c>
      <c r="AJ33" s="506">
        <f t="shared" si="13"/>
        <v>1</v>
      </c>
      <c r="AK33" s="506">
        <f t="shared" si="13"/>
        <v>1</v>
      </c>
      <c r="AL33" s="506">
        <f t="shared" si="13"/>
        <v>1</v>
      </c>
      <c r="AM33" s="506">
        <f t="shared" si="13"/>
        <v>1</v>
      </c>
      <c r="AN33" s="506">
        <f t="shared" si="13"/>
        <v>1</v>
      </c>
      <c r="AO33" s="506">
        <f t="shared" si="13"/>
        <v>1</v>
      </c>
      <c r="AP33" s="506">
        <f t="shared" si="13"/>
        <v>1</v>
      </c>
      <c r="AQ33" s="313"/>
      <c r="BA33" s="80">
        <v>27</v>
      </c>
      <c r="BB33" s="80"/>
      <c r="BC33" s="80" t="s">
        <v>173</v>
      </c>
      <c r="BD33" s="80" t="str">
        <f t="shared" si="1"/>
        <v>27：業務用機械器具製造業(N=1)</v>
      </c>
      <c r="BE33" s="961">
        <f>VLOOKUP(BE$13&amp;"_"&amp;$AV$8,データシート2!$A:$SI,MATCH($AV$5&amp;"_"&amp;$BA33&amp;$AV$6,データシート2!$A$1:$SI$1,0),0)</f>
        <v>1</v>
      </c>
      <c r="BF33" s="1071">
        <f>VLOOKUP(BF$13&amp;"_"&amp;$AW$8,データシート2!$A:$SI,MATCH($AW$5&amp;"_"&amp;$BA33&amp;$AW$6,データシート2!$A$1:$SI$1,0),0)</f>
        <v>12.98</v>
      </c>
      <c r="BG33" s="1071">
        <f t="shared" si="2"/>
        <v>12.98</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f t="shared" si="4"/>
        <v>1.3075522636277388</v>
      </c>
    </row>
    <row r="34" spans="2:63" ht="15.95" customHeight="1" thickBot="1">
      <c r="B34" s="325"/>
      <c r="Z34" s="313"/>
      <c r="AB34" s="312"/>
      <c r="AC34" s="572"/>
      <c r="AD34" s="458"/>
      <c r="AE34" s="457" t="s">
        <v>98</v>
      </c>
      <c r="AF34" s="507">
        <f>IFERROR(IF(F23/AF26&gt;1,1,F23/AF26),0)</f>
        <v>1</v>
      </c>
      <c r="AG34" s="507">
        <f t="shared" ref="AG34:AP36" si="14">IFERROR(IF(G23/AG26&gt;1,1,G23/AG26),0)</f>
        <v>1</v>
      </c>
      <c r="AH34" s="507">
        <f t="shared" si="14"/>
        <v>1</v>
      </c>
      <c r="AI34" s="507">
        <f t="shared" si="14"/>
        <v>1</v>
      </c>
      <c r="AJ34" s="507">
        <f t="shared" si="14"/>
        <v>1</v>
      </c>
      <c r="AK34" s="507">
        <f t="shared" si="14"/>
        <v>1</v>
      </c>
      <c r="AL34" s="507">
        <f t="shared" si="14"/>
        <v>1</v>
      </c>
      <c r="AM34" s="507">
        <f t="shared" si="14"/>
        <v>1</v>
      </c>
      <c r="AN34" s="507">
        <f t="shared" si="14"/>
        <v>1</v>
      </c>
      <c r="AO34" s="507">
        <f t="shared" si="14"/>
        <v>1</v>
      </c>
      <c r="AP34" s="507">
        <f t="shared" si="14"/>
        <v>1</v>
      </c>
      <c r="AQ34" s="313"/>
      <c r="BA34" s="80">
        <v>28</v>
      </c>
      <c r="BB34" s="80"/>
      <c r="BC34" s="80" t="s">
        <v>1357</v>
      </c>
      <c r="BD34" s="80" t="str">
        <f t="shared" si="1"/>
        <v>28：電子部品等製造業(N=1)</v>
      </c>
      <c r="BE34" s="961">
        <f>VLOOKUP(BE$13&amp;"_"&amp;$AV$8,データシート2!$A:$SI,MATCH($AV$5&amp;"_"&amp;$BA34&amp;$AV$6,データシート2!$A$1:$SI$1,0),0)</f>
        <v>1</v>
      </c>
      <c r="BF34" s="1071">
        <f>VLOOKUP(BF$13&amp;"_"&amp;$AW$8,データシート2!$A:$SI,MATCH($AW$5&amp;"_"&amp;$BA34&amp;$AW$6,データシート2!$A$1:$SI$1,0),0)</f>
        <v>2000.6990000000001</v>
      </c>
      <c r="BG34" s="1071">
        <f t="shared" si="2"/>
        <v>2000.6990000000001</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f t="shared" si="4"/>
        <v>64.781125757516648</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0.28299428459827719</v>
      </c>
      <c r="AG37" s="508">
        <f t="shared" ref="AG37:AP37" si="17">IFERROR(IF(G26/AG29&gt;1,1,G26/AG29),0)</f>
        <v>0.18969099457147157</v>
      </c>
      <c r="AH37" s="508">
        <f t="shared" si="17"/>
        <v>0.24761298012038466</v>
      </c>
      <c r="AI37" s="508">
        <f t="shared" si="17"/>
        <v>0.24716149852261385</v>
      </c>
      <c r="AJ37" s="508">
        <f t="shared" si="17"/>
        <v>0.26979771394328039</v>
      </c>
      <c r="AK37" s="508">
        <f t="shared" si="17"/>
        <v>0.36224467878605132</v>
      </c>
      <c r="AL37" s="508">
        <f t="shared" si="17"/>
        <v>0.46243249662396702</v>
      </c>
      <c r="AM37" s="508">
        <f t="shared" si="17"/>
        <v>0.31311380736605898</v>
      </c>
      <c r="AN37" s="508">
        <f t="shared" si="17"/>
        <v>0.29813531169609686</v>
      </c>
      <c r="AO37" s="508">
        <f t="shared" si="17"/>
        <v>0.24295123592726958</v>
      </c>
      <c r="AP37" s="508">
        <f t="shared" si="17"/>
        <v>0.32410800564114411</v>
      </c>
      <c r="AQ37" s="313"/>
      <c r="BA37" s="80">
        <v>31</v>
      </c>
      <c r="BB37" s="80"/>
      <c r="BC37" s="80" t="s">
        <v>176</v>
      </c>
      <c r="BD37" s="80" t="str">
        <f t="shared" si="1"/>
        <v>31：輸送用機械器具製造業(N=3)</v>
      </c>
      <c r="BE37" s="961">
        <f>VLOOKUP(BE$13&amp;"_"&amp;$AV$8,データシート2!$A:$SI,MATCH($AV$5&amp;"_"&amp;$BA37&amp;$AV$6,データシート2!$A$1:$SI$1,0),0)</f>
        <v>3</v>
      </c>
      <c r="BF37" s="1071">
        <f>VLOOKUP(BF$13&amp;"_"&amp;$AW$8,データシート2!$A:$SI,MATCH($AW$5&amp;"_"&amp;$BA37&amp;$AW$6,データシート2!$A$1:$SI$1,0),0)</f>
        <v>18.45</v>
      </c>
      <c r="BG37" s="1071">
        <f t="shared" si="2"/>
        <v>6.1499999999999995</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0.46392214630200229</v>
      </c>
    </row>
    <row r="38" spans="2:63" ht="15.95" customHeight="1">
      <c r="B38" s="330"/>
      <c r="J38" s="15"/>
      <c r="K38" s="15"/>
      <c r="L38" s="15"/>
      <c r="M38" s="15"/>
      <c r="Z38" s="313"/>
      <c r="AB38" s="312"/>
      <c r="AP38" s="466"/>
      <c r="AQ38" s="313"/>
      <c r="BA38" s="80">
        <v>32</v>
      </c>
      <c r="BB38" s="80"/>
      <c r="BC38" s="80" t="s">
        <v>177</v>
      </c>
      <c r="BD38" s="80" t="str">
        <f t="shared" si="1"/>
        <v>32：その他の製造業(N=1)</v>
      </c>
      <c r="BE38" s="961">
        <f>VLOOKUP(BE$13&amp;"_"&amp;$AV$8,データシート2!$A:$SI,MATCH($AV$5&amp;"_"&amp;$BA38&amp;$AV$6,データシート2!$A$1:$SI$1,0),0)</f>
        <v>1</v>
      </c>
      <c r="BF38" s="1071">
        <f>VLOOKUP(BF$13&amp;"_"&amp;$AW$8,データシート2!$A:$SI,MATCH($AW$5&amp;"_"&amp;$BA38&amp;$AW$6,データシート2!$A$1:$SI$1,0),0)</f>
        <v>127.72499999999999</v>
      </c>
      <c r="BG38" s="1071">
        <f t="shared" si="2"/>
        <v>127.72499999999999</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f t="shared" si="4"/>
        <v>15.444202967479608</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9.375</v>
      </c>
      <c r="BG39" s="1071">
        <f t="shared" ref="BG39:BG50" si="18">BF39/BE39</f>
        <v>4.6875</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0.47339995403723883</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I：卸売業，小売業(N=3)</v>
      </c>
      <c r="BE42" s="961">
        <f>VLOOKUP(BE$13&amp;"_"&amp;$AV$8,データシート2!$A:$SI,MATCH($AV$5&amp;"_"&amp;$BA42&amp;$AV$6,データシート2!$A$1:$SI$1,0),0)</f>
        <v>3</v>
      </c>
      <c r="BF42" s="1071">
        <f>VLOOKUP(BF$13&amp;"_"&amp;$AW$8,データシート2!$A:$SI,MATCH($AW$5&amp;"_"&amp;$BA42&amp;$AW$6,データシート2!$A$1:$SI$1,0),0)</f>
        <v>12.42</v>
      </c>
      <c r="BG42" s="1071">
        <f t="shared" si="18"/>
        <v>4.1399999999999997</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1.0342329302514139</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P：医療，福祉(N=3)</v>
      </c>
      <c r="BE49" s="961">
        <f>VLOOKUP(BE$13&amp;"_"&amp;$AV$8,データシート2!$A:$SI,MATCH($AV$5&amp;"_"&amp;$BA49&amp;$AV$6,データシート2!$A$1:$SI$1,0),0)</f>
        <v>3</v>
      </c>
      <c r="BF49" s="1071">
        <f>VLOOKUP(BF$13&amp;"_"&amp;$AW$8,データシート2!$A:$SI,MATCH($AW$5&amp;"_"&amp;$BA49&amp;$AW$6,データシート2!$A$1:$SI$1,0),0)</f>
        <v>15.773999999999999</v>
      </c>
      <c r="BG49" s="1071">
        <f t="shared" si="18"/>
        <v>5.258</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0.94945060236558998</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R：ｻｰﾋﾞｽ業(他に分類されない)(N=3)</v>
      </c>
      <c r="BE51" s="961">
        <f>VLOOKUP(BE$13&amp;"_"&amp;$AV$8,データシート2!$A:$SI,MATCH($AV$5&amp;"_"&amp;$BA51&amp;$AV$6,データシート2!$A$1:$SI$1,0),0)</f>
        <v>3</v>
      </c>
      <c r="BF51" s="1071">
        <f>VLOOKUP(BF$13&amp;"_"&amp;$AW$8,データシート2!$A:$SI,MATCH($AW$5&amp;"_"&amp;$BA51&amp;$AW$6,データシート2!$A$1:$SI$1,0),0)</f>
        <v>99.197000000000003</v>
      </c>
      <c r="BG51" s="1071">
        <f t="shared" ref="BG51" si="22">BF51/BE51</f>
        <v>33.065666666666665</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1.275366056760953</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石油精製業・コークス製造業(N=2)</v>
      </c>
      <c r="BE53" s="961">
        <f>BE57+BE58</f>
        <v>2</v>
      </c>
      <c r="BF53" s="1071">
        <f>BF57+BF58</f>
        <v>2247.433</v>
      </c>
      <c r="BG53" s="1071">
        <f t="shared" si="25"/>
        <v>1123.7165</v>
      </c>
      <c r="BH53" s="961">
        <f>BH57+BH58</f>
        <v>33</v>
      </c>
      <c r="BI53" s="961">
        <f>BI57+BI58</f>
        <v>26443.679</v>
      </c>
      <c r="BJ53" s="961">
        <f t="shared" si="26"/>
        <v>801.32360606060604</v>
      </c>
      <c r="BK53" s="319">
        <f t="shared" si="27"/>
        <v>1.4023254668913505</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発電所・変電所(N=3)</v>
      </c>
      <c r="BE54" s="961">
        <f>BE59+BE60</f>
        <v>3</v>
      </c>
      <c r="BF54" s="1071">
        <f>BF59+BF60</f>
        <v>212.791</v>
      </c>
      <c r="BG54" s="1071">
        <f t="shared" si="25"/>
        <v>70.930333333333337</v>
      </c>
      <c r="BH54" s="961">
        <f>BH59+BH60</f>
        <v>224</v>
      </c>
      <c r="BI54" s="961">
        <f>BI59+BI60</f>
        <v>22617.216</v>
      </c>
      <c r="BJ54" s="961">
        <f t="shared" si="26"/>
        <v>100.96971428571429</v>
      </c>
      <c r="BK54" s="319">
        <f t="shared" si="27"/>
        <v>0.70249117604335864</v>
      </c>
    </row>
    <row r="55" spans="2:63" ht="15.95" customHeight="1" thickTop="1" thickBot="1">
      <c r="B55" s="312"/>
      <c r="C55" s="455" t="s">
        <v>116</v>
      </c>
      <c r="D55" s="572"/>
      <c r="E55" s="572"/>
      <c r="F55" s="997">
        <f>SUM(F56,F57,F60,F61,F62,F63,F64,F65,)</f>
        <v>7947.0119999999997</v>
      </c>
      <c r="G55" s="1004">
        <f t="shared" ref="G55:P55" si="29">SUM(G56,G57,G60,G61,G62,G63,G64,G65,)</f>
        <v>8389.8280000000013</v>
      </c>
      <c r="H55" s="1004">
        <f t="shared" si="29"/>
        <v>8260.014000000001</v>
      </c>
      <c r="I55" s="1004">
        <f t="shared" si="29"/>
        <v>8134.241</v>
      </c>
      <c r="J55" s="1004">
        <f t="shared" si="29"/>
        <v>8165.5540000000001</v>
      </c>
      <c r="K55" s="1004">
        <f t="shared" si="29"/>
        <v>8455.81</v>
      </c>
      <c r="L55" s="1004">
        <f t="shared" si="29"/>
        <v>7734.2919999999995</v>
      </c>
      <c r="M55" s="1004">
        <f t="shared" si="29"/>
        <v>8859.65</v>
      </c>
      <c r="N55" s="1004">
        <f t="shared" si="29"/>
        <v>9434.3169999999991</v>
      </c>
      <c r="O55" s="1004">
        <f t="shared" si="29"/>
        <v>9186.7540000000008</v>
      </c>
      <c r="P55" s="1005">
        <f t="shared" si="29"/>
        <v>8750.7939999999999</v>
      </c>
      <c r="Z55" s="313"/>
      <c r="AB55" s="312"/>
      <c r="AQ55" s="313"/>
      <c r="BA55" s="80">
        <v>3411</v>
      </c>
      <c r="BB55" s="80"/>
      <c r="BC55" s="80" t="s">
        <v>200</v>
      </c>
      <c r="BD55" s="80" t="str">
        <f t="shared" si="28"/>
        <v>ガス製造工場(N=2)</v>
      </c>
      <c r="BE55" s="961">
        <f>BE61</f>
        <v>2</v>
      </c>
      <c r="BF55" s="1071">
        <f>BF61</f>
        <v>37.225999999999999</v>
      </c>
      <c r="BG55" s="1071">
        <f t="shared" si="25"/>
        <v>18.613</v>
      </c>
      <c r="BH55" s="961">
        <f>BH61</f>
        <v>30</v>
      </c>
      <c r="BI55" s="961">
        <f>BI61</f>
        <v>768.30100000000004</v>
      </c>
      <c r="BJ55" s="961">
        <f t="shared" si="26"/>
        <v>25.610033333333334</v>
      </c>
      <c r="BK55" s="319">
        <f t="shared" si="27"/>
        <v>0.72678546559226131</v>
      </c>
    </row>
    <row r="56" spans="2:63" ht="15.95" customHeight="1" thickBot="1">
      <c r="B56" s="312"/>
      <c r="C56" s="680" t="str">
        <f>D56</f>
        <v>エネルギー起源CO2</v>
      </c>
      <c r="D56" s="460" t="s">
        <v>1364</v>
      </c>
      <c r="E56" s="457"/>
      <c r="F56" s="999">
        <f>IFERROR(VLOOKUP(年度マスタ!$K$4&amp;"_"&amp;F$54,データシート1!$A:$CD,MATCH("bc_"&amp;$C56,データシート1!$A$1:$CD$1,0),0),0)</f>
        <v>7778.1880000000001</v>
      </c>
      <c r="G56" s="1006">
        <f>IFERROR(VLOOKUP(年度マスタ!$K$4&amp;"_"&amp;G$54,データシート1!$A:$CD,MATCH("bc_"&amp;$C56,データシート1!$A$1:$CD$1,0),0),0)</f>
        <v>8295.3330000000005</v>
      </c>
      <c r="H56" s="1006">
        <f>IFERROR(VLOOKUP(年度マスタ!$K$4&amp;"_"&amp;H$54,データシート1!$A:$CD,MATCH("bc_"&amp;$C56,データシート1!$A$1:$CD$1,0),0),0)</f>
        <v>8148.134</v>
      </c>
      <c r="I56" s="1006">
        <f>IFERROR(VLOOKUP(年度マスタ!$K$4&amp;"_"&amp;I$54,データシート1!$A:$CD,MATCH("bc_"&amp;$C56,データシート1!$A$1:$CD$1,0),0),0)</f>
        <v>8030.9849999999997</v>
      </c>
      <c r="J56" s="1006">
        <f>IFERROR(VLOOKUP(年度マスタ!$K$4&amp;"_"&amp;J$54,データシート1!$A:$CD,MATCH("bc_"&amp;$C56,データシート1!$A$1:$CD$1,0),0),0)</f>
        <v>8037.78</v>
      </c>
      <c r="K56" s="1006">
        <f>IFERROR(VLOOKUP(年度マスタ!$K$4&amp;"_"&amp;K$54,データシート1!$A:$CD,MATCH("bc_"&amp;$C56,データシート1!$A$1:$CD$1,0),0),0)</f>
        <v>8212.6759999999995</v>
      </c>
      <c r="L56" s="1006">
        <f>IFERROR(VLOOKUP(年度マスタ!$K$4&amp;"_"&amp;L$54,データシート1!$A:$CD,MATCH("bc_"&amp;$C56,データシート1!$A$1:$CD$1,0),0),0)</f>
        <v>7448.634</v>
      </c>
      <c r="M56" s="1006">
        <f>IFERROR(VLOOKUP(年度マスタ!$K$4&amp;"_"&amp;M$54,データシート1!$A:$CD,MATCH("bc_"&amp;$C56,データシート1!$A$1:$CD$1,0),0),0)</f>
        <v>8549.652</v>
      </c>
      <c r="N56" s="1006">
        <f>IFERROR(VLOOKUP(年度マスタ!$K$4&amp;"_"&amp;N$54,データシート1!$A:$CD,MATCH("bc_"&amp;$C56,データシート1!$A$1:$CD$1,0),0),0)</f>
        <v>9031.43</v>
      </c>
      <c r="O56" s="1006">
        <f>IFERROR(VLOOKUP(年度マスタ!$K$4&amp;"_"&amp;O$54,データシート1!$A:$CD,MATCH("bc_"&amp;$C56,データシート1!$A$1:$CD$1,0),0),0)</f>
        <v>8765.1740000000009</v>
      </c>
      <c r="P56" s="1007">
        <f>IFERROR(VLOOKUP(年度マスタ!$K$4&amp;"_"&amp;P$54,データシート1!$A:$CD,MATCH("bc_"&amp;$C56,データシート1!$A$1:$CD$1,0),0),0)</f>
        <v>8212.3089999999993</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59.709000000000003</v>
      </c>
      <c r="G57" s="1006">
        <f t="shared" ref="G57:J57" si="30">SUM(G58:G59)</f>
        <v>18.566000000000003</v>
      </c>
      <c r="H57" s="1006">
        <f t="shared" si="30"/>
        <v>34.518999999999998</v>
      </c>
      <c r="I57" s="1006">
        <f t="shared" si="30"/>
        <v>29.434999999999999</v>
      </c>
      <c r="J57" s="1006">
        <f t="shared" si="30"/>
        <v>38.734000000000002</v>
      </c>
      <c r="K57" s="1006">
        <f t="shared" ref="K57:O57" si="31">SUM(K58:K59)</f>
        <v>38.927999999999997</v>
      </c>
      <c r="L57" s="1006">
        <f t="shared" si="31"/>
        <v>64.412000000000006</v>
      </c>
      <c r="M57" s="1006">
        <f t="shared" si="31"/>
        <v>66.543000000000006</v>
      </c>
      <c r="N57" s="1006">
        <f t="shared" si="31"/>
        <v>64.176999999999992</v>
      </c>
      <c r="O57" s="1006">
        <f t="shared" si="31"/>
        <v>67.346000000000004</v>
      </c>
      <c r="P57" s="1007">
        <f>SUM(P58:P59)</f>
        <v>71.432000000000002</v>
      </c>
      <c r="Z57" s="313"/>
      <c r="AB57" s="312"/>
      <c r="AQ57" s="313"/>
      <c r="BA57" s="333">
        <v>1711</v>
      </c>
      <c r="BB57" s="333"/>
      <c r="BC57" s="333"/>
      <c r="BD57" s="333" t="s">
        <v>1318</v>
      </c>
      <c r="BE57" s="962">
        <f>VLOOKUP(BE$13&amp;"_"&amp;$AV$8,データシート2!$A:$SI,MATCH($AV$5&amp;"_"&amp;$BA57,データシート2!$A$1:$SI$1,0),0)</f>
        <v>2</v>
      </c>
      <c r="BF57" s="1072">
        <f>VLOOKUP(BF$13&amp;"_"&amp;$AW$8,データシート2!$A:$SI,MATCH($AW$5&amp;"_"&amp;$BA57,データシート2!$A$1:$SI$1,0),0)</f>
        <v>2247.433</v>
      </c>
      <c r="BG57" s="1072">
        <f t="shared" si="25"/>
        <v>1123.7165</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f t="shared" si="27"/>
        <v>1.3513658853090393</v>
      </c>
    </row>
    <row r="58" spans="2:63" ht="15.95" customHeight="1" thickBot="1">
      <c r="B58" s="312"/>
      <c r="C58" s="680" t="s">
        <v>1349</v>
      </c>
      <c r="D58" s="458" t="s">
        <v>1348</v>
      </c>
      <c r="E58" s="457" t="s">
        <v>1346</v>
      </c>
      <c r="F58" s="1001">
        <f>IFERROR(VLOOKUP(年度マスタ!$K$4&amp;"_"&amp;F$54,データシート1!$A:$CD,MATCH("bc_"&amp;$C58,データシート1!$A$1:$CD$1,0),0),0)</f>
        <v>42.15</v>
      </c>
      <c r="G58" s="1008">
        <f>IFERROR(VLOOKUP(年度マスタ!$K$4&amp;"_"&amp;G$54,データシート1!$A:$CD,MATCH("bc_"&amp;$C58,データシート1!$A$1:$CD$1,0),0),0)</f>
        <v>12.566000000000001</v>
      </c>
      <c r="H58" s="1008">
        <f>IFERROR(VLOOKUP(年度マスタ!$K$4&amp;"_"&amp;H$54,データシート1!$A:$CD,MATCH("bc_"&amp;$C58,データシート1!$A$1:$CD$1,0),0),0)</f>
        <v>28.518999999999998</v>
      </c>
      <c r="I58" s="1008">
        <f>IFERROR(VLOOKUP(年度マスタ!$K$4&amp;"_"&amp;I$54,データシート1!$A:$CD,MATCH("bc_"&amp;$C58,データシート1!$A$1:$CD$1,0),0),0)</f>
        <v>29.434999999999999</v>
      </c>
      <c r="J58" s="1008">
        <f>IFERROR(VLOOKUP(年度マスタ!$K$4&amp;"_"&amp;J$54,データシート1!$A:$CD,MATCH("bc_"&amp;$C58,データシート1!$A$1:$CD$1,0),0),0)</f>
        <v>32.780999999999999</v>
      </c>
      <c r="K58" s="1008">
        <f>IFERROR(VLOOKUP(年度マスタ!$K$4&amp;"_"&amp;K$54,データシート1!$A:$CD,MATCH("bc_"&amp;$C58,データシート1!$A$1:$CD$1,0),0),0)</f>
        <v>32.408999999999999</v>
      </c>
      <c r="L58" s="1008">
        <f>IFERROR(VLOOKUP(年度マスタ!$K$4&amp;"_"&amp;L$54,データシート1!$A:$CD,MATCH("bc_"&amp;$C58,データシート1!$A$1:$CD$1,0),0),0)</f>
        <v>59.25</v>
      </c>
      <c r="M58" s="1008">
        <f>IFERROR(VLOOKUP(年度マスタ!$K$4&amp;"_"&amp;M$54,データシート1!$A:$CD,MATCH("bc_"&amp;$C58,データシート1!$A$1:$CD$1,0),0),0)</f>
        <v>61.005000000000003</v>
      </c>
      <c r="N58" s="1008">
        <f>IFERROR(VLOOKUP(年度マスタ!$K$4&amp;"_"&amp;N$54,データシート1!$A:$CD,MATCH("bc_"&amp;$C58,データシート1!$A$1:$CD$1,0),0),0)</f>
        <v>58.085999999999999</v>
      </c>
      <c r="O58" s="1008">
        <f>IFERROR(VLOOKUP(年度マスタ!$K$4&amp;"_"&amp;O$54,データシート1!$A:$CD,MATCH("bc_"&amp;$C58,データシート1!$A$1:$CD$1,0),0),0)</f>
        <v>49.508000000000003</v>
      </c>
      <c r="P58" s="1009">
        <f>IFERROR(VLOOKUP(年度マスタ!$K$4&amp;"_"&amp;P$54,データシート1!$A:$CD,MATCH("bc_"&amp;$C58,データシート1!$A$1:$CD$1,0),0),0)</f>
        <v>53.7</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17.559000000000001</v>
      </c>
      <c r="G59" s="1008">
        <f>IFERROR(VLOOKUP(年度マスタ!$K$4&amp;"_"&amp;G$54,データシート1!$A:$CD,MATCH("bc_"&amp;$C59,データシート1!$A$1:$CD$1,0),0),0)</f>
        <v>6</v>
      </c>
      <c r="H59" s="1008">
        <f>IFERROR(VLOOKUP(年度マスタ!$K$4&amp;"_"&amp;H$54,データシート1!$A:$CD,MATCH("bc_"&amp;$C59,データシート1!$A$1:$CD$1,0),0),0)</f>
        <v>6</v>
      </c>
      <c r="I59" s="1008">
        <f>IFERROR(VLOOKUP(年度マスタ!$K$4&amp;"_"&amp;I$54,データシート1!$A:$CD,MATCH("bc_"&amp;$C59,データシート1!$A$1:$CD$1,0),0),0)</f>
        <v>0</v>
      </c>
      <c r="J59" s="1008">
        <f>IFERROR(VLOOKUP(年度マスタ!$K$4&amp;"_"&amp;J$54,データシート1!$A:$CD,MATCH("bc_"&amp;$C59,データシート1!$A$1:$CD$1,0),0),0)</f>
        <v>5.9530000000000003</v>
      </c>
      <c r="K59" s="1008">
        <f>IFERROR(VLOOKUP(年度マスタ!$K$4&amp;"_"&amp;K$54,データシート1!$A:$CD,MATCH("bc_"&amp;$C59,データシート1!$A$1:$CD$1,0),0),0)</f>
        <v>6.5190000000000001</v>
      </c>
      <c r="L59" s="1008">
        <f>IFERROR(VLOOKUP(年度マスタ!$K$4&amp;"_"&amp;L$54,データシート1!$A:$CD,MATCH("bc_"&amp;$C59,データシート1!$A$1:$CD$1,0),0),0)</f>
        <v>5.1619999999999999</v>
      </c>
      <c r="M59" s="1008">
        <f>IFERROR(VLOOKUP(年度マスタ!$K$4&amp;"_"&amp;M$54,データシート1!$A:$CD,MATCH("bc_"&amp;$C59,データシート1!$A$1:$CD$1,0),0),0)</f>
        <v>5.5380000000000003</v>
      </c>
      <c r="N59" s="1008">
        <f>IFERROR(VLOOKUP(年度マスタ!$K$4&amp;"_"&amp;N$54,データシート1!$A:$CD,MATCH("bc_"&amp;$C59,データシート1!$A$1:$CD$1,0),0),0)</f>
        <v>6.0910000000000002</v>
      </c>
      <c r="O59" s="1008">
        <f>IFERROR(VLOOKUP(年度マスタ!$K$4&amp;"_"&amp;O$54,データシート1!$A:$CD,MATCH("bc_"&amp;$C59,データシート1!$A$1:$CD$1,0),0),0)</f>
        <v>17.838000000000001</v>
      </c>
      <c r="P59" s="1009">
        <f>IFERROR(VLOOKUP(年度マスタ!$K$4&amp;"_"&amp;P$54,データシート1!$A:$CD,MATCH("bc_"&amp;$C59,データシート1!$A$1:$CD$1,0),0),0)</f>
        <v>17.731999999999999</v>
      </c>
      <c r="Z59" s="313"/>
      <c r="AB59" s="312"/>
      <c r="AQ59" s="313"/>
      <c r="BA59" s="333">
        <v>3311</v>
      </c>
      <c r="BB59" s="333"/>
      <c r="BC59" s="333"/>
      <c r="BD59" s="333" t="s">
        <v>348</v>
      </c>
      <c r="BE59" s="962">
        <f>VLOOKUP(BE$13&amp;"_"&amp;$AV$8,データシート2!$A:$SI,MATCH($AV$5&amp;"_"&amp;$BA59,データシート2!$A$1:$SI$1,0),0)</f>
        <v>3</v>
      </c>
      <c r="BF59" s="1072">
        <f>VLOOKUP(BF$13&amp;"_"&amp;$AW$8,データシート2!$A:$SI,MATCH($AW$5&amp;"_"&amp;$BA59,データシート2!$A$1:$SI$1,0),0)</f>
        <v>212.791</v>
      </c>
      <c r="BG59" s="1072">
        <f t="shared" si="25"/>
        <v>70.930333333333337</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f t="shared" si="27"/>
        <v>0.70249117604335864</v>
      </c>
    </row>
    <row r="60" spans="2:63" ht="15.95" customHeight="1" thickBot="1">
      <c r="B60" s="325"/>
      <c r="C60" s="681" t="str">
        <f>D60</f>
        <v>CH4</v>
      </c>
      <c r="D60" s="460" t="s">
        <v>1362</v>
      </c>
      <c r="E60" s="457"/>
      <c r="F60" s="999">
        <f>IFERROR(VLOOKUP(年度マスタ!$K$4&amp;"_"&amp;F$54,データシート1!$A:$CD,MATCH("bc_"&amp;$C60,データシート1!$A$1:$CD$1,0),0),0)</f>
        <v>0.79100000000000004</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0.12</v>
      </c>
      <c r="K60" s="1006">
        <f>IFERROR(VLOOKUP(年度マスタ!$K$4&amp;"_"&amp;K$54,データシート1!$A:$CD,MATCH("bc_"&amp;$C60,データシート1!$A$1:$CD$1,0),0),0)</f>
        <v>0.66</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0.42899999999999999</v>
      </c>
      <c r="O60" s="1006">
        <f>IFERROR(VLOOKUP(年度マスタ!$K$4&amp;"_"&amp;O$54,データシート1!$A:$CD,MATCH("bc_"&amp;$C60,データシート1!$A$1:$CD$1,0),0),0)</f>
        <v>0</v>
      </c>
      <c r="P60" s="1007">
        <f>IFERROR(VLOOKUP(年度マスタ!$K$4&amp;"_"&amp;P$54,データシート1!$A:$CD,MATCH("bc_"&amp;$C60,データシート1!$A$1:$CD$1,0),0),0)</f>
        <v>5.49</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22.324000000000002</v>
      </c>
      <c r="G61" s="1006">
        <f>IFERROR(VLOOKUP(年度マスタ!$K$4&amp;"_"&amp;G$54,データシート1!$A:$CD,MATCH("bc_"&amp;$C61,データシート1!$A$1:$CD$1,0),0),0)</f>
        <v>20.329000000000001</v>
      </c>
      <c r="H61" s="1006">
        <f>IFERROR(VLOOKUP(年度マスタ!$K$4&amp;"_"&amp;H$54,データシート1!$A:$CD,MATCH("bc_"&amp;$C61,データシート1!$A$1:$CD$1,0),0),0)</f>
        <v>18.760999999999999</v>
      </c>
      <c r="I61" s="1006">
        <f>IFERROR(VLOOKUP(年度マスタ!$K$4&amp;"_"&amp;I$54,データシート1!$A:$CD,MATCH("bc_"&amp;$C61,データシート1!$A$1:$CD$1,0),0),0)</f>
        <v>18.821000000000002</v>
      </c>
      <c r="J61" s="1006">
        <f>IFERROR(VLOOKUP(年度マスタ!$K$4&amp;"_"&amp;J$54,データシート1!$A:$CD,MATCH("bc_"&amp;$C61,データシート1!$A$1:$CD$1,0),0),0)</f>
        <v>22.821999999999999</v>
      </c>
      <c r="K61" s="1006">
        <f>IFERROR(VLOOKUP(年度マスタ!$K$4&amp;"_"&amp;K$54,データシート1!$A:$CD,MATCH("bc_"&amp;$C61,データシート1!$A$1:$CD$1,0),0),0)</f>
        <v>29.151</v>
      </c>
      <c r="L61" s="1006">
        <f>IFERROR(VLOOKUP(年度マスタ!$K$4&amp;"_"&amp;L$54,データシート1!$A:$CD,MATCH("bc_"&amp;$C61,データシート1!$A$1:$CD$1,0),0),0)</f>
        <v>25.245000000000001</v>
      </c>
      <c r="M61" s="1006">
        <f>IFERROR(VLOOKUP(年度マスタ!$K$4&amp;"_"&amp;M$54,データシート1!$A:$CD,MATCH("bc_"&amp;$C61,データシート1!$A$1:$CD$1,0),0),0)</f>
        <v>23.053999999999998</v>
      </c>
      <c r="N61" s="1006">
        <f>IFERROR(VLOOKUP(年度マスタ!$K$4&amp;"_"&amp;N$54,データシート1!$A:$CD,MATCH("bc_"&amp;$C61,データシート1!$A$1:$CD$1,0),0),0)</f>
        <v>18.88</v>
      </c>
      <c r="O61" s="1006">
        <f>IFERROR(VLOOKUP(年度マスタ!$K$4&amp;"_"&amp;O$54,データシート1!$A:$CD,MATCH("bc_"&amp;$C61,データシート1!$A$1:$CD$1,0),0),0)</f>
        <v>17.869</v>
      </c>
      <c r="P61" s="1007">
        <f>IFERROR(VLOOKUP(年度マスタ!$K$4&amp;"_"&amp;P$54,データシート1!$A:$CD,MATCH("bc_"&amp;$C61,データシート1!$A$1:$CD$1,0),0),0)</f>
        <v>63.563000000000002</v>
      </c>
      <c r="Z61" s="313"/>
      <c r="AB61" s="312"/>
      <c r="AD61" s="334"/>
      <c r="AE61" s="335"/>
      <c r="AF61" s="336"/>
      <c r="AQ61" s="313"/>
      <c r="BA61" s="333">
        <v>3411</v>
      </c>
      <c r="BB61" s="333"/>
      <c r="BC61" s="333"/>
      <c r="BD61" s="333" t="s">
        <v>351</v>
      </c>
      <c r="BE61" s="962">
        <f>VLOOKUP(BE$13&amp;"_"&amp;$AV$8,データシート2!$A:$SI,MATCH($AV$5&amp;"_"&amp;$BA61,データシート2!$A$1:$SI$1,0),0)</f>
        <v>2</v>
      </c>
      <c r="BF61" s="1072">
        <f>VLOOKUP(BF$13&amp;"_"&amp;$AW$8,データシート2!$A:$SI,MATCH($AW$5&amp;"_"&amp;$BA61,データシート2!$A$1:$SI$1,0),0)</f>
        <v>37.225999999999999</v>
      </c>
      <c r="BG61" s="1072">
        <f t="shared" si="25"/>
        <v>18.613</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f t="shared" si="27"/>
        <v>0.72678546559226131</v>
      </c>
    </row>
    <row r="62" spans="2:63" ht="15.95" customHeight="1" thickBot="1">
      <c r="B62" s="325">
        <f>AE33</f>
        <v>0</v>
      </c>
      <c r="C62" s="681" t="str">
        <f t="shared" si="32"/>
        <v>HFC</v>
      </c>
      <c r="D62" s="460" t="s">
        <v>1319</v>
      </c>
      <c r="E62" s="457"/>
      <c r="F62" s="999">
        <f>IFERROR(VLOOKUP(年度マスタ!$K$4&amp;"_"&amp;F$54,データシート1!$A:$CD,MATCH("bc_"&amp;$C62,データシート1!$A$1:$CD$1,0),0),0)</f>
        <v>12</v>
      </c>
      <c r="G62" s="1006">
        <f>IFERROR(VLOOKUP(年度マスタ!$K$4&amp;"_"&amp;G$54,データシート1!$A:$CD,MATCH("bc_"&amp;$C62,データシート1!$A$1:$CD$1,0),0),0)</f>
        <v>14</v>
      </c>
      <c r="H62" s="1006">
        <f>IFERROR(VLOOKUP(年度マスタ!$K$4&amp;"_"&amp;H$54,データシート1!$A:$CD,MATCH("bc_"&amp;$C62,データシート1!$A$1:$CD$1,0),0),0)</f>
        <v>14</v>
      </c>
      <c r="I62" s="1006">
        <f>IFERROR(VLOOKUP(年度マスタ!$K$4&amp;"_"&amp;I$54,データシート1!$A:$CD,MATCH("bc_"&amp;$C62,データシート1!$A$1:$CD$1,0),0),0)</f>
        <v>15</v>
      </c>
      <c r="J62" s="1006">
        <f>IFERROR(VLOOKUP(年度マスタ!$K$4&amp;"_"&amp;J$54,データシート1!$A:$CD,MATCH("bc_"&amp;$C62,データシート1!$A$1:$CD$1,0),0),0)</f>
        <v>5.9909999999999997</v>
      </c>
      <c r="K62" s="1006">
        <f>IFERROR(VLOOKUP(年度マスタ!$K$4&amp;"_"&amp;K$54,データシート1!$A:$CD,MATCH("bc_"&amp;$C62,データシート1!$A$1:$CD$1,0),0),0)</f>
        <v>34.387999999999998</v>
      </c>
      <c r="L62" s="1006">
        <f>IFERROR(VLOOKUP(年度マスタ!$K$4&amp;"_"&amp;L$54,データシート1!$A:$CD,MATCH("bc_"&amp;$C62,データシート1!$A$1:$CD$1,0),0),0)</f>
        <v>32.762</v>
      </c>
      <c r="M62" s="1006">
        <f>IFERROR(VLOOKUP(年度マスタ!$K$4&amp;"_"&amp;M$54,データシート1!$A:$CD,MATCH("bc_"&amp;$C62,データシート1!$A$1:$CD$1,0),0),0)</f>
        <v>26</v>
      </c>
      <c r="N62" s="1006">
        <f>IFERROR(VLOOKUP(年度マスタ!$K$4&amp;"_"&amp;N$54,データシート1!$A:$CD,MATCH("bc_"&amp;$C62,データシート1!$A$1:$CD$1,0),0),0)</f>
        <v>36</v>
      </c>
      <c r="O62" s="1006">
        <f>IFERROR(VLOOKUP(年度マスタ!$K$4&amp;"_"&amp;O$54,データシート1!$A:$CD,MATCH("bc_"&amp;$C62,データシート1!$A$1:$CD$1,0),0),0)</f>
        <v>28.364999999999998</v>
      </c>
      <c r="P62" s="1007">
        <f>IFERROR(VLOOKUP(年度マスタ!$K$4&amp;"_"&amp;P$54,データシート1!$A:$CD,MATCH("bc_"&amp;$C62,データシート1!$A$1:$CD$1,0),0),0)</f>
        <v>29</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58</v>
      </c>
      <c r="G63" s="1006">
        <f>IFERROR(VLOOKUP(年度マスタ!$K$4&amp;"_"&amp;G$54,データシート1!$A:$CD,MATCH("bc_"&amp;$C63,データシート1!$A$1:$CD$1,0),0),0)</f>
        <v>34</v>
      </c>
      <c r="H63" s="1006">
        <f>IFERROR(VLOOKUP(年度マスタ!$K$4&amp;"_"&amp;H$54,データシート1!$A:$CD,MATCH("bc_"&amp;$C63,データシート1!$A$1:$CD$1,0),0),0)</f>
        <v>37</v>
      </c>
      <c r="I63" s="1006">
        <f>IFERROR(VLOOKUP(年度マスタ!$K$4&amp;"_"&amp;I$54,データシート1!$A:$CD,MATCH("bc_"&amp;$C63,データシート1!$A$1:$CD$1,0),0),0)</f>
        <v>40</v>
      </c>
      <c r="J63" s="1006">
        <f>IFERROR(VLOOKUP(年度マスタ!$K$4&amp;"_"&amp;J$54,データシート1!$A:$CD,MATCH("bc_"&amp;$C63,データシート1!$A$1:$CD$1,0),0),0)</f>
        <v>57</v>
      </c>
      <c r="K63" s="1006">
        <f>IFERROR(VLOOKUP(年度マスタ!$K$4&amp;"_"&amp;K$54,データシート1!$A:$CD,MATCH("bc_"&amp;$C63,データシート1!$A$1:$CD$1,0),0),0)</f>
        <v>80</v>
      </c>
      <c r="L63" s="1006">
        <f>IFERROR(VLOOKUP(年度マスタ!$K$4&amp;"_"&amp;L$54,データシート1!$A:$CD,MATCH("bc_"&amp;$C63,データシート1!$A$1:$CD$1,0),0),0)</f>
        <v>92</v>
      </c>
      <c r="M63" s="1006">
        <f>IFERROR(VLOOKUP(年度マスタ!$K$4&amp;"_"&amp;M$54,データシート1!$A:$CD,MATCH("bc_"&amp;$C63,データシート1!$A$1:$CD$1,0),0),0)</f>
        <v>108</v>
      </c>
      <c r="N63" s="1006">
        <f>IFERROR(VLOOKUP(年度マスタ!$K$4&amp;"_"&amp;N$54,データシート1!$A:$CD,MATCH("bc_"&amp;$C63,データシート1!$A$1:$CD$1,0),0),0)</f>
        <v>150</v>
      </c>
      <c r="O63" s="1006">
        <f>IFERROR(VLOOKUP(年度マスタ!$K$4&amp;"_"&amp;O$54,データシート1!$A:$CD,MATCH("bc_"&amp;$C63,データシート1!$A$1:$CD$1,0),0),0)</f>
        <v>160</v>
      </c>
      <c r="P63" s="1007">
        <f>IFERROR(VLOOKUP(年度マスタ!$K$4&amp;"_"&amp;P$54,データシート1!$A:$CD,MATCH("bc_"&amp;$C63,データシート1!$A$1:$CD$1,0),0),0)</f>
        <v>190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16</v>
      </c>
      <c r="G64" s="1006">
        <f>IFERROR(VLOOKUP(年度マスタ!$K$4&amp;"_"&amp;G$54,データシート1!$A:$CD,MATCH("bc_"&amp;$C64,データシート1!$A$1:$CD$1,0),0),0)</f>
        <v>7.6</v>
      </c>
      <c r="H64" s="1006">
        <f>IFERROR(VLOOKUP(年度マスタ!$K$4&amp;"_"&amp;H$54,データシート1!$A:$CD,MATCH("bc_"&amp;$C64,データシート1!$A$1:$CD$1,0),0),0)</f>
        <v>7.6</v>
      </c>
      <c r="I64" s="1006">
        <f>IFERROR(VLOOKUP(年度マスタ!$K$4&amp;"_"&amp;I$54,データシート1!$A:$CD,MATCH("bc_"&amp;$C64,データシート1!$A$1:$CD$1,0),0),0)</f>
        <v>0</v>
      </c>
      <c r="J64" s="1006">
        <f>IFERROR(VLOOKUP(年度マスタ!$K$4&amp;"_"&amp;J$54,データシート1!$A:$CD,MATCH("bc_"&amp;$C64,データシート1!$A$1:$CD$1,0),0),0)</f>
        <v>3.1070000000000002</v>
      </c>
      <c r="K64" s="1006">
        <f>IFERROR(VLOOKUP(年度マスタ!$K$4&amp;"_"&amp;K$54,データシート1!$A:$CD,MATCH("bc_"&amp;$C64,データシート1!$A$1:$CD$1,0),0),0)</f>
        <v>7.0000000000000001E-3</v>
      </c>
      <c r="L64" s="1006">
        <f>IFERROR(VLOOKUP(年度マスタ!$K$4&amp;"_"&amp;L$54,データシート1!$A:$CD,MATCH("bc_"&amp;$C64,データシート1!$A$1:$CD$1,0),0),0)</f>
        <v>4.2389999999999999</v>
      </c>
      <c r="M64" s="1006">
        <f>IFERROR(VLOOKUP(年度マスタ!$K$4&amp;"_"&amp;M$54,データシート1!$A:$CD,MATCH("bc_"&amp;$C64,データシート1!$A$1:$CD$1,0),0),0)</f>
        <v>4.4009999999999998</v>
      </c>
      <c r="N64" s="1006">
        <f>IFERROR(VLOOKUP(年度マスタ!$K$4&amp;"_"&amp;N$54,データシート1!$A:$CD,MATCH("bc_"&amp;$C64,データシート1!$A$1:$CD$1,0),0),0)</f>
        <v>3.4009999999999998</v>
      </c>
      <c r="O64" s="1006">
        <f>IFERROR(VLOOKUP(年度マスタ!$K$4&amp;"_"&amp;O$54,データシート1!$A:$CD,MATCH("bc_"&amp;$C64,データシート1!$A$1:$CD$1,0),0),0)</f>
        <v>8</v>
      </c>
      <c r="P64" s="1007">
        <f>IFERROR(VLOOKUP(年度マスタ!$K$4&amp;"_"&amp;P$54,データシート1!$A:$CD,MATCH("bc_"&amp;$C64,データシート1!$A$1:$CD$1,0),0),0)</f>
        <v>9</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60</v>
      </c>
      <c r="L65" s="1010">
        <f>IFERROR(VLOOKUP(年度マスタ!$K$4&amp;"_"&amp;L$54,データシート1!$A:$CD,MATCH("bc_"&amp;$C65,データシート1!$A$1:$CD$1,0),0),0)</f>
        <v>67</v>
      </c>
      <c r="M65" s="1010">
        <f>IFERROR(VLOOKUP(年度マスタ!$K$4&amp;"_"&amp;M$54,データシート1!$A:$CD,MATCH("bc_"&amp;$C65,データシート1!$A$1:$CD$1,0),0),0)</f>
        <v>82</v>
      </c>
      <c r="N65" s="1010">
        <f>IFERROR(VLOOKUP(年度マスタ!$K$4&amp;"_"&amp;N$54,データシート1!$A:$CD,MATCH("bc_"&amp;$C65,データシート1!$A$1:$CD$1,0),0),0)</f>
        <v>130</v>
      </c>
      <c r="O65" s="1010">
        <f>IFERROR(VLOOKUP(年度マスタ!$K$4&amp;"_"&amp;O$54,データシート1!$A:$CD,MATCH("bc_"&amp;$C65,データシート1!$A$1:$CD$1,0),0),0)</f>
        <v>140</v>
      </c>
      <c r="P65" s="1011">
        <f>IFERROR(VLOOKUP(年度マスタ!$K$4&amp;"_"&amp;P$54,データシート1!$A:$CD,MATCH("bc_"&amp;$C65,データシート1!$A$1:$CD$1,0),0),0)</f>
        <v>170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四日市市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26043.9</v>
      </c>
      <c r="K6" s="688">
        <f>VLOOKUP(年度マスタ!$K$4&amp;"_"&amp;K$5,データシート1!$A:$BS,MATCH("cb_"&amp;$G6,データシート1!$A$1:$BS$1,0),0)</f>
        <v>29146.3</v>
      </c>
      <c r="L6" s="688">
        <f>VLOOKUP(年度マスタ!$K$4&amp;"_"&amp;L$5,データシート1!$A:$BS,MATCH("cb_"&amp;$G6,データシート1!$A$1:$BS$1,0),0)</f>
        <v>32050.9</v>
      </c>
      <c r="M6" s="688">
        <f>VLOOKUP(年度マスタ!$K$4&amp;"_"&amp;M$5,データシート1!$A:$BS,MATCH("cb_"&amp;$G6,データシート1!$A$1:$BS$1,0),0)</f>
        <v>34731.199999999997</v>
      </c>
      <c r="N6" s="688">
        <f>VLOOKUP(年度マスタ!$K$4&amp;"_"&amp;N$5,データシート1!$A:$BS,MATCH("cb_"&amp;$G6,データシート1!$A$1:$BS$1,0),0)</f>
        <v>37525.9</v>
      </c>
      <c r="O6" s="688">
        <f>VLOOKUP(年度マスタ!$K$4&amp;"_"&amp;O$5,データシート1!$A:$BS,MATCH("cb_"&amp;$G6,データシート1!$A$1:$BS$1,0),0)</f>
        <v>40388.600000000071</v>
      </c>
      <c r="P6" s="688">
        <f>VLOOKUP(年度マスタ!$K$4&amp;"_"&amp;P$5,データシート1!$A:$BS,MATCH("cb_"&amp;$G6,データシート1!$A$1:$BS$1,0),0)</f>
        <v>44059.500000000007</v>
      </c>
      <c r="Q6" s="688">
        <f>VLOOKUP(年度マスタ!$K$4&amp;"_"&amp;Q$5,データシート1!$A:$BS,MATCH("cb_"&amp;$G6,データシート1!$A$1:$BS$1,0),0)</f>
        <v>47967.900000000263</v>
      </c>
      <c r="R6" s="704">
        <f>VLOOKUP(年度マスタ!$K$4&amp;"_"&amp;R$5,データシート1!$A:$BS,MATCH("cb_"&amp;$G6,データシート1!$A$1:$BS$1,0),0)</f>
        <v>52377.100000000508</v>
      </c>
      <c r="S6" s="627"/>
      <c r="T6" s="226"/>
      <c r="U6" s="640"/>
      <c r="V6" s="231"/>
      <c r="W6" s="231"/>
      <c r="X6" s="231"/>
      <c r="Y6" s="232" t="s">
        <v>233</v>
      </c>
      <c r="Z6" s="734" t="s">
        <v>234</v>
      </c>
      <c r="AA6" s="734"/>
      <c r="AB6" s="734"/>
      <c r="AC6" s="735">
        <f>SUM(AC7:AC8)</f>
        <v>2272486</v>
      </c>
      <c r="AD6" s="735">
        <f>SUM(AD7:AD8)</f>
        <v>3040627.5069999998</v>
      </c>
      <c r="AE6" s="736">
        <f>$AD6*3600/100000000</f>
        <v>109.46259025199998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54373.7</v>
      </c>
      <c r="K7" s="684">
        <f>VLOOKUP(年度マスタ!$K$4&amp;"_"&amp;K$5,データシート1!$A:$BS,MATCH("cb_"&amp;$G7,データシート1!$A$1:$BS$1,0),0)</f>
        <v>86841.5</v>
      </c>
      <c r="L7" s="684">
        <f>VLOOKUP(年度マスタ!$K$4&amp;"_"&amp;L$5,データシート1!$A:$BS,MATCH("cb_"&amp;$G7,データシート1!$A$1:$BS$1,0),0)</f>
        <v>106943.6</v>
      </c>
      <c r="M7" s="684">
        <f>VLOOKUP(年度マスタ!$K$4&amp;"_"&amp;M$5,データシート1!$A:$BS,MATCH("cb_"&amp;$G7,データシート1!$A$1:$BS$1,0),0)</f>
        <v>117956.7</v>
      </c>
      <c r="N7" s="684">
        <f>VLOOKUP(年度マスタ!$K$4&amp;"_"&amp;N$5,データシート1!$A:$BS,MATCH("cb_"&amp;$G7,データシート1!$A$1:$BS$1,0),0)</f>
        <v>145216.6</v>
      </c>
      <c r="O7" s="684">
        <f>VLOOKUP(年度マスタ!$K$4&amp;"_"&amp;O$5,データシート1!$A:$BS,MATCH("cb_"&amp;$G7,データシート1!$A$1:$BS$1,0),0)</f>
        <v>159033.09999999989</v>
      </c>
      <c r="P7" s="684">
        <f>VLOOKUP(年度マスタ!$K$4&amp;"_"&amp;P$5,データシート1!$A:$BS,MATCH("cb_"&amp;$G7,データシート1!$A$1:$BS$1,0),0)</f>
        <v>176534.20000000039</v>
      </c>
      <c r="Q7" s="684">
        <f>VLOOKUP(年度マスタ!$K$4&amp;"_"&amp;Q$5,データシート1!$A:$BS,MATCH("cb_"&amp;$G7,データシート1!$A$1:$BS$1,0),0)</f>
        <v>184680.70000000039</v>
      </c>
      <c r="R7" s="705">
        <f>VLOOKUP(年度マスタ!$K$4&amp;"_"&amp;R$5,データシート1!$A:$BS,MATCH("cb_"&amp;$G7,データシート1!$A$1:$BS$1,0),0)</f>
        <v>236917.30000000101</v>
      </c>
      <c r="S7" s="627"/>
      <c r="T7" s="226"/>
      <c r="U7" s="640"/>
      <c r="V7" s="231"/>
      <c r="W7" s="231"/>
      <c r="X7" s="231"/>
      <c r="Y7" s="232" t="s">
        <v>236</v>
      </c>
      <c r="Z7" s="248" t="s">
        <v>1368</v>
      </c>
      <c r="AA7" s="248"/>
      <c r="AB7" s="248"/>
      <c r="AC7" s="671">
        <f>VLOOKUP(年度マスタ!$K$4&amp;"_令和4年度",データシート3!A:AB,MATCH("ea_"&amp;$Y7&amp;"_設備",データシート3!$A$1:$AB$1,0),0)</f>
        <v>1280678</v>
      </c>
      <c r="AD7" s="671">
        <f>VLOOKUP(年度マスタ!$K$4&amp;"_令和4年度",データシート3!A:AB,MATCH("ea_"&amp;$Y7&amp;"_年間発電",データシート3!$A$1:$AB$1,0),0)/10^3</f>
        <v>1716447.5109999997</v>
      </c>
      <c r="AE7" s="606">
        <f t="shared" ref="AE7:AE16" si="0">$AD7*3600/100000000</f>
        <v>61.792110395999984</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991808</v>
      </c>
      <c r="AD8" s="671">
        <f>VLOOKUP(年度マスタ!$K$4&amp;"_令和4年度",データシート3!A:AB,MATCH("ea_"&amp;$Y8&amp;"_年間発電",データシート3!$A$1:$AB$1,0),0)/10^3</f>
        <v>1324179.996</v>
      </c>
      <c r="AE8" s="606">
        <f t="shared" si="0"/>
        <v>47.670479856000007</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210</v>
      </c>
      <c r="K9" s="684">
        <f>VLOOKUP(年度マスタ!$K$4&amp;"_"&amp;K$5,データシート1!$A:$BS,MATCH("cb_"&amp;$G9,データシート1!$A$1:$BS$1,0),0)</f>
        <v>210</v>
      </c>
      <c r="L9" s="684">
        <f>VLOOKUP(年度マスタ!$K$4&amp;"_"&amp;L$5,データシート1!$A:$BS,MATCH("cb_"&amp;$G9,データシート1!$A$1:$BS$1,0),0)</f>
        <v>210</v>
      </c>
      <c r="M9" s="684">
        <f>VLOOKUP(年度マスタ!$K$4&amp;"_"&amp;M$5,データシート1!$A:$BS,MATCH("cb_"&amp;$G9,データシート1!$A$1:$BS$1,0),0)</f>
        <v>210</v>
      </c>
      <c r="N9" s="684">
        <f>VLOOKUP(年度マスタ!$K$4&amp;"_"&amp;N$5,データシート1!$A:$BS,MATCH("cb_"&amp;$G9,データシート1!$A$1:$BS$1,0),0)</f>
        <v>210</v>
      </c>
      <c r="O9" s="684">
        <f>VLOOKUP(年度マスタ!$K$4&amp;"_"&amp;O$5,データシート1!$A:$BS,MATCH("cb_"&amp;$G9,データシート1!$A$1:$BS$1,0),0)</f>
        <v>210</v>
      </c>
      <c r="P9" s="684">
        <f>VLOOKUP(年度マスタ!$K$4&amp;"_"&amp;P$5,データシート1!$A:$BS,MATCH("cb_"&amp;$G9,データシート1!$A$1:$BS$1,0),0)</f>
        <v>210</v>
      </c>
      <c r="Q9" s="684">
        <f>VLOOKUP(年度マスタ!$K$4&amp;"_"&amp;Q$5,データシート1!$A:$BS,MATCH("cb_"&amp;$G9,データシート1!$A$1:$BS$1,0),0)</f>
        <v>210</v>
      </c>
      <c r="R9" s="705">
        <f>VLOOKUP(年度マスタ!$K$4&amp;"_"&amp;R$5,データシート1!$A:$BS,MATCH("cb_"&amp;$G9,データシート1!$A$1:$BS$1,0),0)</f>
        <v>210</v>
      </c>
      <c r="S9" s="627"/>
      <c r="T9" s="226"/>
      <c r="U9" s="640"/>
      <c r="V9" s="231"/>
      <c r="W9" s="231"/>
      <c r="X9" s="231"/>
      <c r="Y9" s="232" t="s">
        <v>238</v>
      </c>
      <c r="Z9" s="244" t="s">
        <v>222</v>
      </c>
      <c r="AA9" s="244"/>
      <c r="AB9" s="244"/>
      <c r="AC9" s="737">
        <f>VLOOKUP(年度マスタ!$K$4&amp;"_令和4年度",データシート3!A:AB,MATCH("ea_"&amp;$Y9&amp;"_設備",データシート3!$A$1:$AB$1,0),0)</f>
        <v>8000</v>
      </c>
      <c r="AD9" s="737">
        <f>VLOOKUP(年度マスタ!$K$4&amp;"_令和4年度",データシート3!A:AB,MATCH("ea_"&amp;$Y9&amp;"_年間発電",データシート3!$A$1:$AB$1,0),0)/10^3</f>
        <v>20898.288</v>
      </c>
      <c r="AE9" s="738">
        <f t="shared" si="0"/>
        <v>0.75233836799999998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195</v>
      </c>
      <c r="AD10" s="737">
        <f>SUM(AD11:AD12)</f>
        <v>1074.578</v>
      </c>
      <c r="AE10" s="738">
        <f t="shared" si="0"/>
        <v>3.8684808000000001E-2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4680</v>
      </c>
      <c r="M11" s="725">
        <f>VLOOKUP(年度マスタ!$K$4&amp;"_"&amp;M$5,データシート1!$A:$BS,MATCH("cb_"&amp;$G11,データシート1!$A$1:$BS$1,0),0)</f>
        <v>4680</v>
      </c>
      <c r="N11" s="725">
        <f>VLOOKUP(年度マスタ!$K$4&amp;"_"&amp;N$5,データシート1!$A:$BS,MATCH("cb_"&amp;$G11,データシート1!$A$1:$BS$1,0),0)</f>
        <v>4631</v>
      </c>
      <c r="O11" s="725">
        <f>VLOOKUP(年度マスタ!$K$4&amp;"_"&amp;O$5,データシート1!$A:$BS,MATCH("cb_"&amp;$G11,データシート1!$A$1:$BS$1,0),0)</f>
        <v>4630.5</v>
      </c>
      <c r="P11" s="725">
        <f>VLOOKUP(年度マスタ!$K$4&amp;"_"&amp;P$5,データシート1!$A:$BS,MATCH("cb_"&amp;$G11,データシート1!$A$1:$BS$1,0),0)</f>
        <v>53630.5</v>
      </c>
      <c r="Q11" s="725">
        <f>VLOOKUP(年度マスタ!$K$4&amp;"_"&amp;Q$5,データシート1!$A:$BS,MATCH("cb_"&amp;$G11,データシート1!$A$1:$BS$1,0),0)</f>
        <v>53630.5</v>
      </c>
      <c r="R11" s="726">
        <f>VLOOKUP(年度マスタ!$K$4&amp;"_"&amp;R$5,データシート1!$A:$BS,MATCH("cb_"&amp;$G11,データシート1!$A$1:$BS$1,0),0)</f>
        <v>53630.5</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195</v>
      </c>
      <c r="AD11" s="671">
        <f>VLOOKUP(年度マスタ!$K$4&amp;"_令和4年度",データシート3!A:AB,MATCH("ea_"&amp;$Y11&amp;"_年間発電",データシート3!$A$1:$AB$1,0),0)/10^3</f>
        <v>1074.578</v>
      </c>
      <c r="AE11" s="606">
        <f t="shared" si="0"/>
        <v>3.8684808000000001E-2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80627.600000000006</v>
      </c>
      <c r="K12" s="722">
        <f t="shared" ref="K12:Q12" si="1">SUM(K6:K11)</f>
        <v>116197.8</v>
      </c>
      <c r="L12" s="722">
        <f t="shared" si="1"/>
        <v>143884.5</v>
      </c>
      <c r="M12" s="722">
        <f t="shared" si="1"/>
        <v>157577.9</v>
      </c>
      <c r="N12" s="722">
        <f t="shared" si="1"/>
        <v>187583.5</v>
      </c>
      <c r="O12" s="722">
        <f t="shared" si="1"/>
        <v>204262.19999999995</v>
      </c>
      <c r="P12" s="722">
        <f t="shared" si="1"/>
        <v>274434.20000000042</v>
      </c>
      <c r="Q12" s="722">
        <f t="shared" si="1"/>
        <v>286489.10000000068</v>
      </c>
      <c r="R12" s="723">
        <f t="shared" ref="R12" si="2">SUM(R6:R11)</f>
        <v>343134.90000000154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37.702409699999997</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129.71355126</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31255.805268</v>
      </c>
      <c r="K19" s="682">
        <f>K6*別紙!$C5/100*別紙!$E5/10^3</f>
        <v>34979.057556</v>
      </c>
      <c r="L19" s="682">
        <f>L6*別紙!$C5/100*別紙!$E5/10^3</f>
        <v>38464.926108</v>
      </c>
      <c r="M19" s="682">
        <f>M6*別紙!$C5/100*別紙!$E5/10^3</f>
        <v>41681.607743999994</v>
      </c>
      <c r="N19" s="682">
        <f>N6*別紙!$C5/100*別紙!$E5/10^3</f>
        <v>45035.583108000006</v>
      </c>
      <c r="O19" s="682">
        <f>O6*別紙!$C5/100*別紙!$E5/10^3</f>
        <v>48471.166632000088</v>
      </c>
      <c r="P19" s="682">
        <f>P6*別紙!$C5/100*別紙!$E5/10^3</f>
        <v>52876.687140000002</v>
      </c>
      <c r="Q19" s="682">
        <f>Q6*別紙!$C5/100*別紙!$E5/10^3</f>
        <v>57567.236148000316</v>
      </c>
      <c r="R19" s="710">
        <f>R6*別紙!$C5/100*別紙!$E5/10^3</f>
        <v>62858.805252000609</v>
      </c>
      <c r="S19" s="631"/>
      <c r="T19" s="227"/>
      <c r="U19" s="647"/>
      <c r="W19" s="237"/>
      <c r="X19" s="237"/>
      <c r="Y19" s="209"/>
      <c r="Z19" s="699" t="s">
        <v>229</v>
      </c>
      <c r="AA19" s="748"/>
      <c r="AB19" s="749"/>
      <c r="AC19" s="750">
        <f>SUM($AC$6,$AC$9,$AC$10,$AC$13)</f>
        <v>2280681</v>
      </c>
      <c r="AD19" s="750">
        <f>SUM($AD$6,$AD$9,$AD$10,$AD$13)</f>
        <v>3062600.3730000001</v>
      </c>
      <c r="AE19" s="751">
        <f>SUM($AE$6,$AE$9,$AE$10,$AE$13,$AE$17,$AE$18)</f>
        <v>277.669574388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71923.35541199999</v>
      </c>
      <c r="K20" s="684">
        <f>K7*別紙!$C6/100*別紙!$E6/10^3</f>
        <v>114870.46253999999</v>
      </c>
      <c r="L20" s="684">
        <f>L7*別紙!$C6/100*別紙!$E6/10^3</f>
        <v>141460.71633600001</v>
      </c>
      <c r="M20" s="684">
        <f>M7*別紙!$C6/100*別紙!$E6/10^3</f>
        <v>156028.40449199997</v>
      </c>
      <c r="N20" s="684">
        <f>N7*別紙!$C6/100*別紙!$E6/10^3</f>
        <v>192086.70981600002</v>
      </c>
      <c r="O20" s="684">
        <f>O7*別紙!$C6/100*別紙!$E6/10^3</f>
        <v>210362.62335599985</v>
      </c>
      <c r="P20" s="684">
        <f>P7*別紙!$C6/100*別紙!$E6/10^3</f>
        <v>233512.37839200054</v>
      </c>
      <c r="Q20" s="684">
        <f>Q7*別紙!$C6/100*別紙!$E6/10^3</f>
        <v>244288.24273200051</v>
      </c>
      <c r="R20" s="705">
        <f>R7*別紙!$C6/100*別紙!$E6/10^3</f>
        <v>313384.72774800134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1103.76</v>
      </c>
      <c r="K22" s="684">
        <f>K9*別紙!$C8/100*別紙!$E8/10^3</f>
        <v>1103.76</v>
      </c>
      <c r="L22" s="684">
        <f>L9*別紙!$C8/100*別紙!$E8/10^3</f>
        <v>1103.76</v>
      </c>
      <c r="M22" s="684">
        <f>M9*別紙!$C8/100*別紙!$E8/10^3</f>
        <v>1103.76</v>
      </c>
      <c r="N22" s="684">
        <f>N9*別紙!$C8/100*別紙!$E8/10^3</f>
        <v>1103.76</v>
      </c>
      <c r="O22" s="684">
        <f>O9*別紙!$C8/100*別紙!$E8/10^3</f>
        <v>1103.76</v>
      </c>
      <c r="P22" s="684">
        <f>P9*別紙!$C8/100*別紙!$E8/10^3</f>
        <v>1103.76</v>
      </c>
      <c r="Q22" s="684">
        <f>Q9*別紙!$C8/100*別紙!$E8/10^3</f>
        <v>1103.76</v>
      </c>
      <c r="R22" s="705">
        <f>R9*別紙!$C8/100*別紙!$E8/10^3</f>
        <v>1103.76</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32797.440000000002</v>
      </c>
      <c r="M24" s="725">
        <f>M11*別紙!$C10/100*別紙!$E10/10^3</f>
        <v>32797.440000000002</v>
      </c>
      <c r="N24" s="725">
        <f>N11*別紙!$C10/100*別紙!$E10/10^3</f>
        <v>32454.047999999999</v>
      </c>
      <c r="O24" s="725">
        <f>O11*別紙!$C10/100*別紙!$E10/10^3</f>
        <v>32450.544000000002</v>
      </c>
      <c r="P24" s="725">
        <f>P11*別紙!$C10/100*別紙!$E10/10^3</f>
        <v>375842.54399999999</v>
      </c>
      <c r="Q24" s="725">
        <f>Q11*別紙!$C10/100*別紙!$E10/10^3</f>
        <v>375842.54399999999</v>
      </c>
      <c r="R24" s="726">
        <f>R11*別紙!$C10/100*別紙!$E10/10^3</f>
        <v>375842.54399999999</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104282.92067999998</v>
      </c>
      <c r="K25" s="728">
        <f t="shared" si="3"/>
        <v>150953.280096</v>
      </c>
      <c r="L25" s="728">
        <f t="shared" si="3"/>
        <v>213826.84244400001</v>
      </c>
      <c r="M25" s="728">
        <f t="shared" si="3"/>
        <v>231611.21223599999</v>
      </c>
      <c r="N25" s="728">
        <f t="shared" si="3"/>
        <v>270680.10092400003</v>
      </c>
      <c r="O25" s="728">
        <f t="shared" si="3"/>
        <v>292388.09398799995</v>
      </c>
      <c r="P25" s="728">
        <f t="shared" si="3"/>
        <v>663335.36953200051</v>
      </c>
      <c r="Q25" s="728">
        <f t="shared" si="3"/>
        <v>678801.78288000077</v>
      </c>
      <c r="R25" s="729">
        <f t="shared" ref="R25" si="4">SUM(R19:R24)</f>
        <v>753189.83700000192</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4281014.6980518578</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4140208.3934367178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3799177.0243726452</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4235372.8479583021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4478091.2459332217</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4074932.6300262152</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4318495.5560091119</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4674182.7523170644</v>
      </c>
      <c r="R26" s="726">
        <f>Q26</f>
        <v>4674182.7523170644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2.4359393282965262E-2</v>
      </c>
      <c r="K27" s="951">
        <f t="shared" ref="K27:P27" si="5">K25/K26</f>
        <v>3.6460309663469914E-2</v>
      </c>
      <c r="L27" s="951">
        <f t="shared" si="5"/>
        <v>5.6282410920114746E-2</v>
      </c>
      <c r="M27" s="951">
        <f t="shared" si="5"/>
        <v>5.4684964122497542E-2</v>
      </c>
      <c r="N27" s="951">
        <f t="shared" si="5"/>
        <v>6.0445418831029434E-2</v>
      </c>
      <c r="O27" s="951">
        <f t="shared" si="5"/>
        <v>7.1752865761149753E-2</v>
      </c>
      <c r="P27" s="951">
        <f t="shared" si="5"/>
        <v>0.15360334656567629</v>
      </c>
      <c r="Q27" s="951">
        <f>Q25/Q26</f>
        <v>0.14522362920951437</v>
      </c>
      <c r="R27" s="952">
        <f>R25/R26</f>
        <v>0.16113829452360076</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0.16113829452360076</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0.6552162239445648</v>
      </c>
      <c r="AA52" s="209"/>
      <c r="AB52" s="755" t="s">
        <v>232</v>
      </c>
      <c r="AC52" s="756">
        <f>$AD6</f>
        <v>3040627.5069999998</v>
      </c>
      <c r="AD52" s="757">
        <f>R19+R20</f>
        <v>376243.53300000197</v>
      </c>
      <c r="AE52" s="758">
        <f t="shared" ref="AE52:AE54" si="6">IFERROR(AD52/AC52,"-")</f>
        <v>0.12373877830606694</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1611582.3793170643</v>
      </c>
      <c r="Z53" s="1142"/>
      <c r="AA53" s="209"/>
      <c r="AB53" s="755" t="s">
        <v>222</v>
      </c>
      <c r="AC53" s="756">
        <f>$AD9</f>
        <v>20898.288</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1074.578</v>
      </c>
      <c r="AD54" s="756">
        <f>R22</f>
        <v>1103.76</v>
      </c>
      <c r="AE54" s="758">
        <f t="shared" si="6"/>
        <v>1.0271567070980423</v>
      </c>
      <c r="AF54" s="523"/>
      <c r="AG54" s="47"/>
      <c r="AH54" s="468"/>
      <c r="AI54" s="490" t="s">
        <v>1284</v>
      </c>
      <c r="AJ54" s="491">
        <f>VLOOKUP(年度マスタ!$K$4&amp;"_"&amp;AJ$53,データシート1!$A$1:$BS$996,MATCH("ca_太陽光発電（10kW未満）",データシート1!$A$1:$BS$1,0),0)</f>
        <v>6276</v>
      </c>
      <c r="AK54" s="491">
        <f>VLOOKUP(年度マスタ!$K$4&amp;"_"&amp;AK$53,データシート1!$A$1:$BS$996,MATCH("ca_太陽光発電（10kW未満）",データシート1!$A$1:$BS$1,0),0)</f>
        <v>6933</v>
      </c>
      <c r="AL54" s="491">
        <f>VLOOKUP(年度マスタ!$K$4&amp;"_"&amp;AL$53,データシート1!$A$1:$BS$996,MATCH("ca_太陽光発電（10kW未満）",データシート1!$A$1:$BS$1,0),0)</f>
        <v>7520</v>
      </c>
      <c r="AM54" s="491">
        <f>VLOOKUP(年度マスタ!$K$4&amp;"_"&amp;AM$53,データシート1!$A$1:$BS$996,MATCH("ca_太陽光発電（10kW未満）",データシート1!$A$1:$BS$1,0),0)</f>
        <v>8084</v>
      </c>
      <c r="AN54" s="491">
        <f>VLOOKUP(年度マスタ!$K$4&amp;"_"&amp;AN$53,データシート1!$A$1:$BS$996,MATCH("ca_太陽光発電（10kW未満）",データシート1!$A$1:$BS$1,0),0)</f>
        <v>8668</v>
      </c>
      <c r="AO54" s="201">
        <f>VLOOKUP(年度マスタ!$K$4&amp;"_"&amp;AO$53,データシート1!$A$1:$BS$996,MATCH("ca_太陽光発電（10kW未満）",データシート1!$A$1:$BS$1,0),0)</f>
        <v>9272</v>
      </c>
      <c r="AP54" s="201">
        <f>VLOOKUP(年度マスタ!$K$4&amp;"_"&amp;AP$53,データシート1!$A$1:$BS$996,MATCH("ca_太陽光発電（10kW未満）",データシート1!$A$1:$BS$1,0),0)</f>
        <v>10055</v>
      </c>
      <c r="AQ54" s="201">
        <f>VLOOKUP(年度マスタ!$K$4&amp;"_"&amp;AQ$53,データシート1!$A$1:$BS$996,MATCH("ca_太陽光発電（10kW未満）",データシート1!$A$1:$BS$1,0),0)</f>
        <v>10771</v>
      </c>
      <c r="AR54" s="201">
        <f>VLOOKUP(年度マスタ!$K$4&amp;"_"&amp;AR$53,データシート1!$A$1:$BS$996,MATCH("ca_太陽光発電（10kW未満）",データシート1!$A$1:$BS$1,0),0)</f>
        <v>11557</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四日市市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三重県</v>
      </c>
      <c r="AY12" s="25" t="str">
        <f>年度マスタ!$J4</f>
        <v>四日市市</v>
      </c>
      <c r="AZ12" s="25" t="str">
        <f>年度マスタ!$K4</f>
        <v>24202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23202</v>
      </c>
      <c r="AY21" s="20" t="str">
        <f>IF(IFERROR(比較地域マスタ!$Z6,"")=0,"",IFERROR(比較地域マスタ!$Z6,""))</f>
        <v>岡崎市</v>
      </c>
      <c r="BB21" s="122" t="str">
        <f t="shared" ref="BB21:BC68" si="0">AX21</f>
        <v>23202</v>
      </c>
      <c r="BC21" s="123" t="str">
        <f t="shared" si="0"/>
        <v>岡崎市</v>
      </c>
      <c r="BD21" s="40">
        <f>SUM(BE21,BI21:BK21,BQ21)</f>
        <v>2708.5631171671562</v>
      </c>
      <c r="BE21" s="40">
        <f>SUM(BF21:BH21)</f>
        <v>1278.7656850951419</v>
      </c>
      <c r="BF21" s="40">
        <f>VLOOKUP($AX21&amp;"_"&amp;$BC$14,データシート1!$A:$BS,MATCH($BC$12&amp;"_"&amp;BF$20,データシート1!$A$1:$BS$1,0),0)</f>
        <v>1227.893488730128</v>
      </c>
      <c r="BG21" s="40">
        <f>VLOOKUP($AX21&amp;"_"&amp;$BC$14,データシート1!$A:$BS,MATCH($BC$12&amp;"_"&amp;BG$20,データシート1!$A$1:$BS$1,0),0)</f>
        <v>17.818883295713015</v>
      </c>
      <c r="BH21" s="40">
        <f>VLOOKUP($AX21&amp;"_"&amp;$BC$14,データシート1!$A:$BS,MATCH($BC$12&amp;"_"&amp;BH$20,データシート1!$A$1:$BS$1,0),0)</f>
        <v>33.053313069300991</v>
      </c>
      <c r="BI21" s="40">
        <f>VLOOKUP($AX21&amp;"_"&amp;$BC$14,データシート1!$A:$BS,MATCH($BC$12&amp;"_"&amp;BI$20,データシート1!$A$1:$BS$1,0),0)</f>
        <v>401.10664874658346</v>
      </c>
      <c r="BJ21" s="40">
        <f>VLOOKUP($AX21&amp;"_"&amp;$BC$14,データシート1!$A:$BS,MATCH($BC$12&amp;"_"&amp;BJ$20,データシート1!$A$1:$BS$1,0),0)</f>
        <v>427.17228995630495</v>
      </c>
      <c r="BK21" s="40">
        <f t="shared" ref="BK21:BK68" si="1">SUM(BL21,BO21:BP21)</f>
        <v>556.49955033731976</v>
      </c>
      <c r="BL21" s="40">
        <f t="shared" ref="BL21:BL67" si="2">SUM(BM21:BN21)</f>
        <v>533.72490759206619</v>
      </c>
      <c r="BM21" s="40">
        <f>VLOOKUP($AX21&amp;"_"&amp;$BC$14,データシート1!$A:$BS,MATCH($BC$12&amp;"_"&amp;BM$20,データシート1!$A$1:$BS$1,0),0)</f>
        <v>345.04301816979341</v>
      </c>
      <c r="BN21" s="40">
        <f>VLOOKUP($AX21&amp;"_"&amp;$BC$14,データシート1!$A:$BS,MATCH($BC$12&amp;"_"&amp;BN$20,データシート1!$A$1:$BS$1,0),0)</f>
        <v>188.68188942227275</v>
      </c>
      <c r="BO21" s="40">
        <f>VLOOKUP($AX21&amp;"_"&amp;$BC$14,データシート1!$A:$BS,MATCH($BC$12&amp;"_"&amp;BO$20,データシート1!$A$1:$BS$1,0),0)</f>
        <v>22.774642745253601</v>
      </c>
      <c r="BP21" s="40">
        <f>VLOOKUP($AX21&amp;"_"&amp;$BC$14,データシート1!$A:$BS,MATCH($BC$12&amp;"_"&amp;BP$20,データシート1!$A$1:$BS$1,0),0)</f>
        <v>0</v>
      </c>
      <c r="BQ21" s="40">
        <f>VLOOKUP($AX21&amp;"_"&amp;$BC$14,データシート1!$A:$BS,MATCH($BC$12&amp;"_"&amp;BQ$20,データシート1!$A$1:$BS$1,0),0)</f>
        <v>45.018943031805897</v>
      </c>
      <c r="BR21" s="41">
        <f t="shared" ref="BR21:BR68" si="3">BD21</f>
        <v>2708.5631171671562</v>
      </c>
      <c r="BT21" s="124" t="str">
        <f t="shared" ref="BT21:BT68" si="4">AY21</f>
        <v>岡崎市</v>
      </c>
      <c r="BU21" s="40">
        <f>BD21</f>
        <v>2708.5631171671562</v>
      </c>
      <c r="BV21" s="70">
        <f>BE21/$BR21</f>
        <v>0.47211958140838267</v>
      </c>
      <c r="BW21" s="70">
        <f t="shared" ref="BW21:CH42" si="5">BF21/$BR21</f>
        <v>0.45333759473708057</v>
      </c>
      <c r="BX21" s="70">
        <f t="shared" si="5"/>
        <v>6.5787218258917691E-3</v>
      </c>
      <c r="BY21" s="70">
        <f t="shared" si="5"/>
        <v>1.2203264845410336E-2</v>
      </c>
      <c r="BZ21" s="70">
        <f t="shared" si="5"/>
        <v>0.14808835216145697</v>
      </c>
      <c r="CA21" s="70">
        <f t="shared" si="5"/>
        <v>0.15771177243345091</v>
      </c>
      <c r="CB21" s="70">
        <f t="shared" si="5"/>
        <v>0.20545932520832447</v>
      </c>
      <c r="CC21" s="70">
        <f t="shared" si="5"/>
        <v>0.19705093974338717</v>
      </c>
      <c r="CD21" s="70">
        <f t="shared" si="5"/>
        <v>0.12738969085965718</v>
      </c>
      <c r="CE21" s="70">
        <f t="shared" si="5"/>
        <v>6.9661248883729973E-2</v>
      </c>
      <c r="CF21" s="70">
        <f t="shared" si="5"/>
        <v>8.4083854649373065E-3</v>
      </c>
      <c r="CG21" s="70">
        <f t="shared" si="5"/>
        <v>0</v>
      </c>
      <c r="CH21" s="70">
        <f>BQ21/$BR21</f>
        <v>1.662096878838493E-2</v>
      </c>
      <c r="CI21" s="125">
        <f t="shared" ref="CI21:CI68" si="6">BR21/$BR21</f>
        <v>1</v>
      </c>
      <c r="CK21" s="126" t="str">
        <f t="shared" ref="CK21:CK68" si="7">AY21</f>
        <v>岡崎市</v>
      </c>
      <c r="CL21" s="127">
        <f>CN21+CP21+CR21</f>
        <v>1278.7656850951419</v>
      </c>
      <c r="CM21" s="71">
        <f>IF(IF(CL21=0,0,CW21/CL21)&gt;1,1,IF(CL21=0,0,CW21/CL21))</f>
        <v>0.32435887577726163</v>
      </c>
      <c r="CN21" s="72">
        <f>BF21</f>
        <v>1227.893488730128</v>
      </c>
      <c r="CO21" s="71">
        <f>IF(IF(CN21=0,0,CX21/CN21)&gt;1,1,IF(CN21=0,0,CX21/CN21))</f>
        <v>0.3377972143406015</v>
      </c>
      <c r="CP21" s="72">
        <f t="shared" ref="CP21:CP68" si="8">BG21</f>
        <v>17.818883295713015</v>
      </c>
      <c r="CQ21" s="71">
        <f>IF(IF(CP21=0,0,CY21/CP21)&gt;1,1,IF(CP21=0,0,CY21/CP21))</f>
        <v>0</v>
      </c>
      <c r="CR21" s="72">
        <f t="shared" ref="CR21:CR68" si="9">BH21</f>
        <v>33.053313069300991</v>
      </c>
      <c r="CS21" s="71">
        <f>IF(IF(CR21=0,0,CZ21/CR21)&gt;1,1,IF(CR21=0,0,CZ21/CR21))</f>
        <v>0</v>
      </c>
      <c r="CT21" s="72">
        <f t="shared" ref="CT21:CT68" si="10">BI21</f>
        <v>401.10664874658346</v>
      </c>
      <c r="CU21" s="73">
        <f>IF(IF(CT21=0,0,DA21/CT21)&gt;1,1,IF(CT21=0,0,DA21/CT21))</f>
        <v>0.19416033178049719</v>
      </c>
      <c r="CV21" s="18"/>
      <c r="CW21" s="1075">
        <f>SUM(CX21:CZ21)</f>
        <v>414.779</v>
      </c>
      <c r="CX21" s="1076">
        <f>VLOOKUP($AX21&amp;"_"&amp;$CW$14,データシート1!$A:$BS,MATCH($CW$12&amp;"_"&amp;CX$20,データシート1!$A$1:$BS$1,0),0)</f>
        <v>414.779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77.878999999999991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492.65800000000002</v>
      </c>
      <c r="DE21" s="18"/>
      <c r="DF21" s="128">
        <f>VLOOKUP($AX21&amp;"_"&amp;$DF$14,データシート1!$A:$BS,MATCH($DF$12&amp;"_"&amp;DF$20,データシート1!$A$1:$BS$1,0),0)</f>
        <v>28</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8</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36</v>
      </c>
      <c r="DM21" s="18"/>
      <c r="DN21" s="131">
        <f>IF($DD21=0,0,ROUND(CX21/$DD21,2))</f>
        <v>0.84</v>
      </c>
      <c r="DO21" s="132">
        <f>IF($DD21=0,0,ROUND(CY21/$DD21,2))</f>
        <v>0</v>
      </c>
      <c r="DP21" s="132">
        <f t="shared" ref="DP21:DR36" si="13">IF($DD21=0,0,ROUND(CZ21/$DD21,2))</f>
        <v>0</v>
      </c>
      <c r="DQ21" s="132">
        <f t="shared" si="13"/>
        <v>0.16</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27205</v>
      </c>
      <c r="AY22" s="20" t="str">
        <f>IF(IFERROR(比較地域マスタ!$Z7,"")=0,"",IFERROR(比較地域マスタ!$Z7,""))</f>
        <v>吹田市</v>
      </c>
      <c r="BB22" s="122" t="str">
        <f t="shared" si="0"/>
        <v>27205</v>
      </c>
      <c r="BC22" s="123" t="str">
        <f t="shared" si="0"/>
        <v>吹田市</v>
      </c>
      <c r="BD22" s="40">
        <f t="shared" ref="BD22:BD68" si="14">SUM(BE22,BI22:BK22,BQ22)</f>
        <v>1330.286617249285</v>
      </c>
      <c r="BE22" s="40">
        <f t="shared" ref="BE22:BE67" si="15">SUM(BF22:BH22)</f>
        <v>194.66203897701243</v>
      </c>
      <c r="BF22" s="40">
        <f>VLOOKUP($AX22&amp;"_"&amp;$BC$14,データシート1!$A:$BS,MATCH($BC$12&amp;"_"&amp;BF$20,データシート1!$A$1:$BS$1,0),0)</f>
        <v>172.00739750576921</v>
      </c>
      <c r="BG22" s="40">
        <f>VLOOKUP($AX22&amp;"_"&amp;$BC$14,データシート1!$A:$BS,MATCH($BC$12&amp;"_"&amp;BG$20,データシート1!$A$1:$BS$1,0),0)</f>
        <v>13.394769318194523</v>
      </c>
      <c r="BH22" s="40">
        <f>VLOOKUP($AX22&amp;"_"&amp;$BC$14,データシート1!$A:$BS,MATCH($BC$12&amp;"_"&amp;BH$20,データシート1!$A$1:$BS$1,0),0)</f>
        <v>9.2598721530486774</v>
      </c>
      <c r="BI22" s="40">
        <f>VLOOKUP($AX22&amp;"_"&amp;$BC$14,データシート1!$A:$BS,MATCH($BC$12&amp;"_"&amp;BI$20,データシート1!$A$1:$BS$1,0),0)</f>
        <v>406.06532538300638</v>
      </c>
      <c r="BJ22" s="40">
        <f>VLOOKUP($AX22&amp;"_"&amp;$BC$14,データシート1!$A:$BS,MATCH($BC$12&amp;"_"&amp;BJ$20,データシート1!$A$1:$BS$1,0),0)</f>
        <v>414.84114407615033</v>
      </c>
      <c r="BK22" s="40">
        <f t="shared" si="1"/>
        <v>250.24919329771569</v>
      </c>
      <c r="BL22" s="40">
        <f t="shared" si="2"/>
        <v>228.07308570181294</v>
      </c>
      <c r="BM22" s="40">
        <f>VLOOKUP($AX22&amp;"_"&amp;$BC$14,データシート1!$A:$BS,MATCH($BC$12&amp;"_"&amp;BM$20,データシート1!$A$1:$BS$1,0),0)</f>
        <v>152.42213997460809</v>
      </c>
      <c r="BN22" s="40">
        <f>VLOOKUP($AX22&amp;"_"&amp;$BC$14,データシート1!$A:$BS,MATCH($BC$12&amp;"_"&amp;BN$20,データシート1!$A$1:$BS$1,0),0)</f>
        <v>75.650945727204842</v>
      </c>
      <c r="BO22" s="40">
        <f>VLOOKUP($AX22&amp;"_"&amp;$BC$14,データシート1!$A:$BS,MATCH($BC$12&amp;"_"&amp;BO$20,データシート1!$A$1:$BS$1,0),0)</f>
        <v>22.176107595902739</v>
      </c>
      <c r="BP22" s="40">
        <f>VLOOKUP($AX22&amp;"_"&amp;$BC$14,データシート1!$A:$BS,MATCH($BC$12&amp;"_"&amp;BP$20,データシート1!$A$1:$BS$1,0),0)</f>
        <v>0</v>
      </c>
      <c r="BQ22" s="40">
        <f>VLOOKUP($AX22&amp;"_"&amp;$BC$14,データシート1!$A:$BS,MATCH($BC$12&amp;"_"&amp;BQ$20,データシート1!$A$1:$BS$1,0),0)</f>
        <v>64.468915515399999</v>
      </c>
      <c r="BR22" s="41">
        <f t="shared" si="3"/>
        <v>1330.286617249285</v>
      </c>
      <c r="BT22" s="134" t="str">
        <f t="shared" si="4"/>
        <v>吹田市</v>
      </c>
      <c r="BU22" s="38">
        <f>BD22</f>
        <v>1330.286617249285</v>
      </c>
      <c r="BV22" s="69">
        <f t="shared" ref="BV22:BZ68" si="16">BE22/$BR22</f>
        <v>0.14633090076447364</v>
      </c>
      <c r="BW22" s="69">
        <f t="shared" si="5"/>
        <v>0.12930100571968425</v>
      </c>
      <c r="BX22" s="69">
        <f t="shared" si="5"/>
        <v>1.0069085221568047E-2</v>
      </c>
      <c r="BY22" s="69">
        <f t="shared" si="5"/>
        <v>6.9608098232213159E-3</v>
      </c>
      <c r="BZ22" s="69">
        <f t="shared" si="5"/>
        <v>0.30524649358846628</v>
      </c>
      <c r="CA22" s="69">
        <f t="shared" si="5"/>
        <v>0.31184343185676988</v>
      </c>
      <c r="CB22" s="69">
        <f t="shared" si="5"/>
        <v>0.18811674871628134</v>
      </c>
      <c r="CC22" s="69">
        <f t="shared" si="5"/>
        <v>0.17144657605698058</v>
      </c>
      <c r="CD22" s="69">
        <f t="shared" si="5"/>
        <v>0.11457842091938102</v>
      </c>
      <c r="CE22" s="69">
        <f t="shared" si="5"/>
        <v>5.6868155137599546E-2</v>
      </c>
      <c r="CF22" s="69">
        <f t="shared" si="5"/>
        <v>1.6670172659300771E-2</v>
      </c>
      <c r="CG22" s="69">
        <f t="shared" si="5"/>
        <v>0</v>
      </c>
      <c r="CH22" s="69">
        <f t="shared" si="5"/>
        <v>4.8462425074008726E-2</v>
      </c>
      <c r="CI22" s="135">
        <f t="shared" si="6"/>
        <v>1</v>
      </c>
      <c r="CK22" s="136" t="str">
        <f t="shared" si="7"/>
        <v>吹田市</v>
      </c>
      <c r="CL22" s="137">
        <f t="shared" ref="CL22:CL68" si="17">CN22+CP22+CR22</f>
        <v>194.66203897701243</v>
      </c>
      <c r="CM22" s="75">
        <f t="shared" ref="CM22:CM68" si="18">IF(IF(CL22=0,0,CW22/CL22)&gt;1,1,IF(CL22=0,0,CW22/CL22))</f>
        <v>0.49427202399417025</v>
      </c>
      <c r="CN22" s="76">
        <f t="shared" ref="CN22:CN68" si="19">BF22</f>
        <v>172.00739750576921</v>
      </c>
      <c r="CO22" s="75">
        <f t="shared" ref="CO22:CO68" si="20">IF(IF(CN22=0,0,CX22/CN22)&gt;1,1,IF(CN22=0,0,CX22/CN22))</f>
        <v>0.55937129097469696</v>
      </c>
      <c r="CP22" s="76">
        <f t="shared" si="8"/>
        <v>13.394769318194523</v>
      </c>
      <c r="CQ22" s="75">
        <f t="shared" ref="CQ22:CQ68" si="21">IF(IF(CP22=0,0,CY22/CP22)&gt;1,1,IF(CP22=0,0,CY22/CP22))</f>
        <v>0</v>
      </c>
      <c r="CR22" s="76">
        <f t="shared" si="9"/>
        <v>9.2598721530486774</v>
      </c>
      <c r="CS22" s="75">
        <f t="shared" ref="CS22:CS68" si="22">IF(IF(CR22=0,0,CZ22/CR22)&gt;1,1,IF(CR22=0,0,CZ22/CR22))</f>
        <v>0</v>
      </c>
      <c r="CT22" s="76">
        <f t="shared" si="10"/>
        <v>406.06532538300638</v>
      </c>
      <c r="CU22" s="77">
        <f t="shared" ref="CU22:CU68" si="23">IF(IF(CT22=0,0,DA22/CT22)&gt;1,1,IF(CT22=0,0,DA22/CT22))</f>
        <v>0.43428234073832106</v>
      </c>
      <c r="CV22" s="18"/>
      <c r="CW22" s="1078">
        <f t="shared" ref="CW22:CW68" si="24">SUM(CX22:CZ22)</f>
        <v>96.215999999999994</v>
      </c>
      <c r="CX22" s="1079">
        <f>VLOOKUP($AX22&amp;"_"&amp;$CW$14,データシート1!$A:$BS,MATCH($CW$12&amp;"_"&amp;CX$20,データシート1!$A$1:$BS$1,0),0)</f>
        <v>96.215999999999994</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176.34699999999998</v>
      </c>
      <c r="DB22" s="1079">
        <f>VLOOKUP($AX22&amp;"_"&amp;$CW$14,データシート1!$A:$BS,MATCH($CW$12&amp;"_"&amp;DB$20,データシート1!$A$1:$BS$1,0),0)</f>
        <v>0</v>
      </c>
      <c r="DC22" s="1079">
        <f>VLOOKUP($AX22&amp;"_"&amp;$CW$14,データシート1!$A:$BS,MATCH($CW$12&amp;"_"&amp;DC$20,データシート1!$A$1:$BS$1,0),0)</f>
        <v>0</v>
      </c>
      <c r="DD22" s="1080">
        <f t="shared" si="11"/>
        <v>272.56299999999999</v>
      </c>
      <c r="DE22" s="18"/>
      <c r="DF22" s="138">
        <f>VLOOKUP($AX22&amp;"_"&amp;$DF$14,データシート1!$A:$BS,MATCH($DF$12&amp;"_"&amp;DF$20,データシート1!$A$1:$BS$1,0),0)</f>
        <v>9</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16</v>
      </c>
      <c r="DJ22" s="74">
        <f>VLOOKUP($AX22&amp;"_"&amp;$DF$14,データシート1!$A:$BS,MATCH($DF$12&amp;"_"&amp;DJ$20,データシート1!$A$1:$BS$1,0),0)</f>
        <v>0</v>
      </c>
      <c r="DK22" s="74">
        <f>VLOOKUP($AX22&amp;"_"&amp;$DF$14,データシート1!$A:$BS,MATCH($DF$12&amp;"_"&amp;DK$20,データシート1!$A$1:$BS$1,0),0)</f>
        <v>0</v>
      </c>
      <c r="DL22" s="78">
        <f t="shared" si="12"/>
        <v>25</v>
      </c>
      <c r="DM22" s="18"/>
      <c r="DN22" s="139">
        <f>IF($DD22=0,0,ROUND(CX22/$DD22,2))</f>
        <v>0.35</v>
      </c>
      <c r="DO22" s="140">
        <f>IF($DD22=0,0,ROUND(CY22/$DD22,2))</f>
        <v>0</v>
      </c>
      <c r="DP22" s="140">
        <f t="shared" si="13"/>
        <v>0</v>
      </c>
      <c r="DQ22" s="140">
        <f t="shared" si="13"/>
        <v>0.65</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23203</v>
      </c>
      <c r="AY23" s="20" t="str">
        <f>IF(IFERROR(比較地域マスタ!$Z8,"")=0,"",IFERROR(比較地域マスタ!$Z8,""))</f>
        <v>一宮市</v>
      </c>
      <c r="BB23" s="122" t="str">
        <f t="shared" si="0"/>
        <v>23203</v>
      </c>
      <c r="BC23" s="123" t="str">
        <f t="shared" si="0"/>
        <v>一宮市</v>
      </c>
      <c r="BD23" s="40">
        <f t="shared" si="14"/>
        <v>1685.8260616715309</v>
      </c>
      <c r="BE23" s="40">
        <f t="shared" si="15"/>
        <v>356.59539994978434</v>
      </c>
      <c r="BF23" s="40">
        <f>VLOOKUP($AX23&amp;"_"&amp;$BC$14,データシート1!$A:$BS,MATCH($BC$12&amp;"_"&amp;BF$20,データシート1!$A$1:$BS$1,0),0)</f>
        <v>328.95951994647561</v>
      </c>
      <c r="BG23" s="40">
        <f>VLOOKUP($AX23&amp;"_"&amp;$BC$14,データシート1!$A:$BS,MATCH($BC$12&amp;"_"&amp;BG$20,データシート1!$A$1:$BS$1,0),0)</f>
        <v>17.038278214140202</v>
      </c>
      <c r="BH23" s="40">
        <f>VLOOKUP($AX23&amp;"_"&amp;$BC$14,データシート1!$A:$BS,MATCH($BC$12&amp;"_"&amp;BH$20,データシート1!$A$1:$BS$1,0),0)</f>
        <v>10.597601789168538</v>
      </c>
      <c r="BI23" s="40">
        <f>VLOOKUP($AX23&amp;"_"&amp;$BC$14,データシート1!$A:$BS,MATCH($BC$12&amp;"_"&amp;BI$20,データシート1!$A$1:$BS$1,0),0)</f>
        <v>373.6558634011526</v>
      </c>
      <c r="BJ23" s="40">
        <f>VLOOKUP($AX23&amp;"_"&amp;$BC$14,データシート1!$A:$BS,MATCH($BC$12&amp;"_"&amp;BJ$20,データシート1!$A$1:$BS$1,0),0)</f>
        <v>423.84121901137081</v>
      </c>
      <c r="BK23" s="40">
        <f t="shared" si="1"/>
        <v>492.77364976026814</v>
      </c>
      <c r="BL23" s="40">
        <f t="shared" si="2"/>
        <v>470.11805365736893</v>
      </c>
      <c r="BM23" s="40">
        <f>VLOOKUP($AX23&amp;"_"&amp;$BC$14,データシート1!$A:$BS,MATCH($BC$12&amp;"_"&amp;BM$20,データシート1!$A$1:$BS$1,0),0)</f>
        <v>312.17171574810015</v>
      </c>
      <c r="BN23" s="40">
        <f>VLOOKUP($AX23&amp;"_"&amp;$BC$14,データシート1!$A:$BS,MATCH($BC$12&amp;"_"&amp;BN$20,データシート1!$A$1:$BS$1,0),0)</f>
        <v>157.94633790926881</v>
      </c>
      <c r="BO23" s="40">
        <f>VLOOKUP($AX23&amp;"_"&amp;$BC$14,データシート1!$A:$BS,MATCH($BC$12&amp;"_"&amp;BO$20,データシート1!$A$1:$BS$1,0),0)</f>
        <v>22.65559610289921</v>
      </c>
      <c r="BP23" s="40">
        <f>VLOOKUP($AX23&amp;"_"&amp;$BC$14,データシート1!$A:$BS,MATCH($BC$12&amp;"_"&amp;BP$20,データシート1!$A$1:$BS$1,0),0)</f>
        <v>0</v>
      </c>
      <c r="BQ23" s="40">
        <f>VLOOKUP($AX23&amp;"_"&amp;$BC$14,データシート1!$A:$BS,MATCH($BC$12&amp;"_"&amp;BQ$20,データシート1!$A$1:$BS$1,0),0)</f>
        <v>38.959929548955003</v>
      </c>
      <c r="BR23" s="41">
        <f t="shared" si="3"/>
        <v>1685.8260616715309</v>
      </c>
      <c r="BT23" s="134" t="str">
        <f t="shared" si="4"/>
        <v>一宮市</v>
      </c>
      <c r="BU23" s="38">
        <f t="shared" ref="BU23:BU68" si="25">BD23</f>
        <v>1685.8260616715309</v>
      </c>
      <c r="BV23" s="69">
        <f t="shared" si="16"/>
        <v>0.21152561824570013</v>
      </c>
      <c r="BW23" s="69">
        <f t="shared" si="5"/>
        <v>0.1951325391305824</v>
      </c>
      <c r="BX23" s="69">
        <f t="shared" si="5"/>
        <v>1.0106783019623271E-2</v>
      </c>
      <c r="BY23" s="69">
        <f t="shared" si="5"/>
        <v>6.2862960954944546E-3</v>
      </c>
      <c r="BZ23" s="69">
        <f t="shared" si="5"/>
        <v>0.22164556112667116</v>
      </c>
      <c r="CA23" s="69">
        <f t="shared" si="5"/>
        <v>0.25141456087772401</v>
      </c>
      <c r="CB23" s="69">
        <f t="shared" si="5"/>
        <v>0.29230396952795534</v>
      </c>
      <c r="CC23" s="69">
        <f t="shared" si="5"/>
        <v>0.2788651002294017</v>
      </c>
      <c r="CD23" s="69">
        <f t="shared" si="5"/>
        <v>0.18517433253972568</v>
      </c>
      <c r="CE23" s="69">
        <f t="shared" si="5"/>
        <v>9.3690767689676005E-2</v>
      </c>
      <c r="CF23" s="69">
        <f t="shared" si="5"/>
        <v>1.3438869298553686E-2</v>
      </c>
      <c r="CG23" s="69">
        <f t="shared" si="5"/>
        <v>0</v>
      </c>
      <c r="CH23" s="69">
        <f t="shared" si="5"/>
        <v>2.3110290221949374E-2</v>
      </c>
      <c r="CI23" s="135">
        <f t="shared" si="6"/>
        <v>1</v>
      </c>
      <c r="CK23" s="136" t="str">
        <f t="shared" si="7"/>
        <v>一宮市</v>
      </c>
      <c r="CL23" s="137">
        <f t="shared" si="17"/>
        <v>356.59539994978434</v>
      </c>
      <c r="CM23" s="75">
        <f t="shared" si="18"/>
        <v>0.27482968095999205</v>
      </c>
      <c r="CN23" s="76">
        <f t="shared" si="19"/>
        <v>328.95951994647561</v>
      </c>
      <c r="CO23" s="75">
        <f t="shared" si="20"/>
        <v>0.29791811471498342</v>
      </c>
      <c r="CP23" s="76">
        <f t="shared" si="8"/>
        <v>17.038278214140202</v>
      </c>
      <c r="CQ23" s="75">
        <f t="shared" si="21"/>
        <v>0</v>
      </c>
      <c r="CR23" s="76">
        <f t="shared" si="9"/>
        <v>10.597601789168538</v>
      </c>
      <c r="CS23" s="75">
        <f t="shared" si="22"/>
        <v>0</v>
      </c>
      <c r="CT23" s="76">
        <f t="shared" si="10"/>
        <v>373.6558634011526</v>
      </c>
      <c r="CU23" s="77">
        <f t="shared" si="23"/>
        <v>0.20191306330178485</v>
      </c>
      <c r="CV23" s="18"/>
      <c r="CW23" s="1078">
        <f t="shared" si="24"/>
        <v>98.003</v>
      </c>
      <c r="CX23" s="1081">
        <f>VLOOKUP($AX23&amp;"_"&amp;$CW$14,データシート1!$A:$BS,MATCH($CW$12&amp;"_"&amp;CX$20,データシート1!$A$1:$BS$1,0),0)</f>
        <v>98.003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75.445999999999998</v>
      </c>
      <c r="DB23" s="1081">
        <f>VLOOKUP($AX23&amp;"_"&amp;$CW$14,データシート1!$A:$BS,MATCH($CW$12&amp;"_"&amp;DB$20,データシート1!$A$1:$BS$1,0),0)</f>
        <v>0</v>
      </c>
      <c r="DC23" s="1081">
        <f>VLOOKUP($AX23&amp;"_"&amp;$CW$14,データシート1!$A:$BS,MATCH($CW$12&amp;"_"&amp;DC$20,データシート1!$A$1:$BS$1,0),0)</f>
        <v>0</v>
      </c>
      <c r="DD23" s="1080">
        <f t="shared" si="11"/>
        <v>173.44900000000001</v>
      </c>
      <c r="DE23" s="18"/>
      <c r="DF23" s="138">
        <f>VLOOKUP($AX23&amp;"_"&amp;$DF$14,データシート1!$A:$BS,MATCH($DF$12&amp;"_"&amp;DF$20,データシート1!$A$1:$BS$1,0),0)</f>
        <v>16</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7</v>
      </c>
      <c r="DJ23" s="74">
        <f>VLOOKUP($AX23&amp;"_"&amp;$DF$14,データシート1!$A:$BS,MATCH($DF$12&amp;"_"&amp;DJ$20,データシート1!$A$1:$BS$1,0),0)</f>
        <v>0</v>
      </c>
      <c r="DK23" s="74">
        <f>VLOOKUP($AX23&amp;"_"&amp;$DF$14,データシート1!$A:$BS,MATCH($DF$12&amp;"_"&amp;DK$20,データシート1!$A$1:$BS$1,0),0)</f>
        <v>0</v>
      </c>
      <c r="DL23" s="78">
        <f t="shared" si="12"/>
        <v>23</v>
      </c>
      <c r="DM23" s="18"/>
      <c r="DN23" s="139">
        <f t="shared" ref="DN23:DN67" si="26">IF($DD23=0,0,ROUND(CX23/$DD23,2))</f>
        <v>0.56999999999999995</v>
      </c>
      <c r="DO23" s="140">
        <f t="shared" ref="DO23:DO67" si="27">IF($DD23=0,0,ROUND(CY23/$DD23,2))</f>
        <v>0</v>
      </c>
      <c r="DP23" s="140">
        <f t="shared" si="13"/>
        <v>0</v>
      </c>
      <c r="DQ23" s="140">
        <f t="shared" si="13"/>
        <v>0.43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23201</v>
      </c>
      <c r="AY24" s="20" t="str">
        <f>IF(IFERROR(比較地域マスタ!$Z9,"")=0,"",IFERROR(比較地域マスタ!$Z9,""))</f>
        <v>豊橋市</v>
      </c>
      <c r="BB24" s="122" t="str">
        <f t="shared" si="0"/>
        <v>23201</v>
      </c>
      <c r="BC24" s="123" t="str">
        <f t="shared" si="0"/>
        <v>豊橋市</v>
      </c>
      <c r="BD24" s="40">
        <f t="shared" si="14"/>
        <v>2488.3168772754543</v>
      </c>
      <c r="BE24" s="40">
        <f t="shared" si="15"/>
        <v>1002.1979400159285</v>
      </c>
      <c r="BF24" s="40">
        <f>VLOOKUP($AX24&amp;"_"&amp;$BC$14,データシート1!$A:$BS,MATCH($BC$12&amp;"_"&amp;BF$20,データシート1!$A$1:$BS$1,0),0)</f>
        <v>915.1900652327414</v>
      </c>
      <c r="BG24" s="40">
        <f>VLOOKUP($AX24&amp;"_"&amp;$BC$14,データシート1!$A:$BS,MATCH($BC$12&amp;"_"&amp;BG$20,データシート1!$A$1:$BS$1,0),0)</f>
        <v>19.267257179294795</v>
      </c>
      <c r="BH24" s="40">
        <f>VLOOKUP($AX24&amp;"_"&amp;$BC$14,データシート1!$A:$BS,MATCH($BC$12&amp;"_"&amp;BH$20,データシート1!$A$1:$BS$1,0),0)</f>
        <v>67.740617603892275</v>
      </c>
      <c r="BI24" s="40">
        <f>VLOOKUP($AX24&amp;"_"&amp;$BC$14,データシート1!$A:$BS,MATCH($BC$12&amp;"_"&amp;BI$20,データシート1!$A$1:$BS$1,0),0)</f>
        <v>412.30484183887387</v>
      </c>
      <c r="BJ24" s="40">
        <f>VLOOKUP($AX24&amp;"_"&amp;$BC$14,データシート1!$A:$BS,MATCH($BC$12&amp;"_"&amp;BJ$20,データシート1!$A$1:$BS$1,0),0)</f>
        <v>418.66588483720415</v>
      </c>
      <c r="BK24" s="40">
        <f t="shared" si="1"/>
        <v>614.83684100969754</v>
      </c>
      <c r="BL24" s="40">
        <f t="shared" si="2"/>
        <v>577.02307464772457</v>
      </c>
      <c r="BM24" s="40">
        <f>VLOOKUP($AX24&amp;"_"&amp;$BC$14,データシート1!$A:$BS,MATCH($BC$12&amp;"_"&amp;BM$20,データシート1!$A$1:$BS$1,0),0)</f>
        <v>340.23876165765273</v>
      </c>
      <c r="BN24" s="40">
        <f>VLOOKUP($AX24&amp;"_"&amp;$BC$14,データシート1!$A:$BS,MATCH($BC$12&amp;"_"&amp;BN$20,データシート1!$A$1:$BS$1,0),0)</f>
        <v>236.78431299007181</v>
      </c>
      <c r="BO24" s="40">
        <f>VLOOKUP($AX24&amp;"_"&amp;$BC$14,データシート1!$A:$BS,MATCH($BC$12&amp;"_"&amp;BO$20,データシート1!$A$1:$BS$1,0),0)</f>
        <v>22.13058802785044</v>
      </c>
      <c r="BP24" s="40">
        <f>VLOOKUP($AX24&amp;"_"&amp;$BC$14,データシート1!$A:$BS,MATCH($BC$12&amp;"_"&amp;BP$20,データシート1!$A$1:$BS$1,0),0)</f>
        <v>15.683178334122506</v>
      </c>
      <c r="BQ24" s="40">
        <f>VLOOKUP($AX24&amp;"_"&amp;$BC$14,データシート1!$A:$BS,MATCH($BC$12&amp;"_"&amp;BQ$20,データシート1!$A$1:$BS$1,0),0)</f>
        <v>40.311369573749992</v>
      </c>
      <c r="BR24" s="41">
        <f t="shared" si="3"/>
        <v>2488.3168772754543</v>
      </c>
      <c r="BT24" s="134" t="str">
        <f t="shared" si="4"/>
        <v>豊橋市</v>
      </c>
      <c r="BU24" s="38">
        <f t="shared" si="25"/>
        <v>2488.3168772754543</v>
      </c>
      <c r="BV24" s="69">
        <f t="shared" si="16"/>
        <v>0.40276138026008579</v>
      </c>
      <c r="BW24" s="69">
        <f t="shared" si="5"/>
        <v>0.3677948229145217</v>
      </c>
      <c r="BX24" s="69">
        <f t="shared" si="5"/>
        <v>7.7430882518432272E-3</v>
      </c>
      <c r="BY24" s="69">
        <f t="shared" si="5"/>
        <v>2.7223469093720837E-2</v>
      </c>
      <c r="BZ24" s="69">
        <f t="shared" si="5"/>
        <v>0.16569627670987022</v>
      </c>
      <c r="CA24" s="69">
        <f t="shared" si="5"/>
        <v>0.16825264043364774</v>
      </c>
      <c r="CB24" s="69">
        <f t="shared" si="5"/>
        <v>0.24708944693688048</v>
      </c>
      <c r="CC24" s="69">
        <f t="shared" si="5"/>
        <v>0.23189292325161071</v>
      </c>
      <c r="CD24" s="69">
        <f t="shared" si="5"/>
        <v>0.13673449903622892</v>
      </c>
      <c r="CE24" s="69">
        <f t="shared" si="5"/>
        <v>9.5158424215381801E-2</v>
      </c>
      <c r="CF24" s="69">
        <f t="shared" si="5"/>
        <v>8.893798145227387E-3</v>
      </c>
      <c r="CG24" s="69">
        <f t="shared" si="5"/>
        <v>6.3027255400423792E-3</v>
      </c>
      <c r="CH24" s="69">
        <f t="shared" si="5"/>
        <v>1.6200255659515651E-2</v>
      </c>
      <c r="CI24" s="135">
        <f t="shared" si="6"/>
        <v>1</v>
      </c>
      <c r="CK24" s="136" t="str">
        <f t="shared" si="7"/>
        <v>豊橋市</v>
      </c>
      <c r="CL24" s="137">
        <f t="shared" si="17"/>
        <v>1002.1979400159285</v>
      </c>
      <c r="CM24" s="75">
        <f t="shared" si="18"/>
        <v>0.90323873543944111</v>
      </c>
      <c r="CN24" s="76">
        <f t="shared" si="19"/>
        <v>915.1900652327414</v>
      </c>
      <c r="CO24" s="75">
        <f t="shared" si="20"/>
        <v>0.98911038743607116</v>
      </c>
      <c r="CP24" s="76">
        <f t="shared" si="8"/>
        <v>19.267257179294795</v>
      </c>
      <c r="CQ24" s="75">
        <f t="shared" si="21"/>
        <v>0</v>
      </c>
      <c r="CR24" s="76">
        <f t="shared" si="9"/>
        <v>67.740617603892275</v>
      </c>
      <c r="CS24" s="75">
        <f t="shared" si="22"/>
        <v>0</v>
      </c>
      <c r="CT24" s="76">
        <f t="shared" si="10"/>
        <v>412.30484183887387</v>
      </c>
      <c r="CU24" s="77">
        <f t="shared" si="23"/>
        <v>0.32437892168209348</v>
      </c>
      <c r="CV24" s="18"/>
      <c r="CW24" s="1078">
        <f t="shared" si="24"/>
        <v>905.22400000000005</v>
      </c>
      <c r="CX24" s="1081">
        <f>VLOOKUP($AX24&amp;"_"&amp;$CW$14,データシート1!$A:$BS,MATCH($CW$12&amp;"_"&amp;CX$20,データシート1!$A$1:$BS$1,0),0)</f>
        <v>905.22400000000005</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133.74299999999999</v>
      </c>
      <c r="DB24" s="1081">
        <f>VLOOKUP($AX24&amp;"_"&amp;$CW$14,データシート1!$A:$BS,MATCH($CW$12&amp;"_"&amp;DB$20,データシート1!$A$1:$BS$1,0),0)</f>
        <v>70.608999999999995</v>
      </c>
      <c r="DC24" s="1081">
        <f>VLOOKUP($AX24&amp;"_"&amp;$CW$14,データシート1!$A:$BS,MATCH($CW$12&amp;"_"&amp;DC$20,データシート1!$A$1:$BS$1,0),0)</f>
        <v>0</v>
      </c>
      <c r="DD24" s="1080">
        <f t="shared" si="11"/>
        <v>1109.576</v>
      </c>
      <c r="DE24" s="18"/>
      <c r="DF24" s="138">
        <f>VLOOKUP($AX24&amp;"_"&amp;$DF$14,データシート1!$A:$BS,MATCH($DF$12&amp;"_"&amp;DF$20,データシート1!$A$1:$BS$1,0),0)</f>
        <v>36</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10</v>
      </c>
      <c r="DJ24" s="74">
        <f>VLOOKUP($AX24&amp;"_"&amp;$DF$14,データシート1!$A:$BS,MATCH($DF$12&amp;"_"&amp;DJ$20,データシート1!$A$1:$BS$1,0),0)</f>
        <v>1</v>
      </c>
      <c r="DK24" s="74">
        <f>VLOOKUP($AX24&amp;"_"&amp;$DF$14,データシート1!$A:$BS,MATCH($DF$12&amp;"_"&amp;DK$20,データシート1!$A$1:$BS$1,0),0)</f>
        <v>0</v>
      </c>
      <c r="DL24" s="78">
        <f t="shared" si="12"/>
        <v>47</v>
      </c>
      <c r="DM24" s="18"/>
      <c r="DN24" s="139">
        <f t="shared" si="26"/>
        <v>0.82</v>
      </c>
      <c r="DO24" s="140">
        <f t="shared" si="27"/>
        <v>0</v>
      </c>
      <c r="DP24" s="140">
        <f t="shared" si="13"/>
        <v>0</v>
      </c>
      <c r="DQ24" s="140">
        <f t="shared" si="13"/>
        <v>0.12</v>
      </c>
      <c r="DR24" s="140">
        <f t="shared" si="13"/>
        <v>0.06</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10202</v>
      </c>
      <c r="AY25" s="20" t="str">
        <f>IF(IFERROR(比較地域マスタ!$Z10,"")=0,"",IFERROR(比較地域マスタ!$Z10,""))</f>
        <v>高崎市</v>
      </c>
      <c r="BB25" s="122" t="str">
        <f t="shared" si="0"/>
        <v>10202</v>
      </c>
      <c r="BC25" s="123" t="str">
        <f t="shared" si="0"/>
        <v>高崎市</v>
      </c>
      <c r="BD25" s="40">
        <f t="shared" si="14"/>
        <v>2086.8953451178386</v>
      </c>
      <c r="BE25" s="40">
        <f t="shared" si="15"/>
        <v>495.67167118662064</v>
      </c>
      <c r="BF25" s="40">
        <f>VLOOKUP($AX25&amp;"_"&amp;$BC$14,データシート1!$A:$BS,MATCH($BC$12&amp;"_"&amp;BF$20,データシート1!$A$1:$BS$1,0),0)</f>
        <v>453.60731594986891</v>
      </c>
      <c r="BG25" s="40">
        <f>VLOOKUP($AX25&amp;"_"&amp;$BC$14,データシート1!$A:$BS,MATCH($BC$12&amp;"_"&amp;BG$20,データシート1!$A$1:$BS$1,0),0)</f>
        <v>26.164601419358245</v>
      </c>
      <c r="BH25" s="40">
        <f>VLOOKUP($AX25&amp;"_"&amp;$BC$14,データシート1!$A:$BS,MATCH($BC$12&amp;"_"&amp;BH$20,データシート1!$A$1:$BS$1,0),0)</f>
        <v>15.899753817393481</v>
      </c>
      <c r="BI25" s="40">
        <f>VLOOKUP($AX25&amp;"_"&amp;$BC$14,データシート1!$A:$BS,MATCH($BC$12&amp;"_"&amp;BI$20,データシート1!$A$1:$BS$1,0),0)</f>
        <v>492.90312087229881</v>
      </c>
      <c r="BJ25" s="40">
        <f>VLOOKUP($AX25&amp;"_"&amp;$BC$14,データシート1!$A:$BS,MATCH($BC$12&amp;"_"&amp;BJ$20,データシート1!$A$1:$BS$1,0),0)</f>
        <v>438.19728772569641</v>
      </c>
      <c r="BK25" s="40">
        <f t="shared" si="1"/>
        <v>622.89792715196256</v>
      </c>
      <c r="BL25" s="40">
        <f t="shared" si="2"/>
        <v>600.95248348121606</v>
      </c>
      <c r="BM25" s="40">
        <f>VLOOKUP($AX25&amp;"_"&amp;$BC$14,データシート1!$A:$BS,MATCH($BC$12&amp;"_"&amp;BM$20,データシート1!$A$1:$BS$1,0),0)</f>
        <v>359.12832017815236</v>
      </c>
      <c r="BN25" s="40">
        <f>VLOOKUP($AX25&amp;"_"&amp;$BC$14,データシート1!$A:$BS,MATCH($BC$12&amp;"_"&amp;BN$20,データシート1!$A$1:$BS$1,0),0)</f>
        <v>241.82416330306367</v>
      </c>
      <c r="BO25" s="40">
        <f>VLOOKUP($AX25&amp;"_"&amp;$BC$14,データシート1!$A:$BS,MATCH($BC$12&amp;"_"&amp;BO$20,データシート1!$A$1:$BS$1,0),0)</f>
        <v>21.945443670746538</v>
      </c>
      <c r="BP25" s="40">
        <f>VLOOKUP($AX25&amp;"_"&amp;$BC$14,データシート1!$A:$BS,MATCH($BC$12&amp;"_"&amp;BP$20,データシート1!$A$1:$BS$1,0),0)</f>
        <v>0</v>
      </c>
      <c r="BQ25" s="40">
        <f>VLOOKUP($AX25&amp;"_"&amp;$BC$14,データシート1!$A:$BS,MATCH($BC$12&amp;"_"&amp;BQ$20,データシート1!$A$1:$BS$1,0),0)</f>
        <v>37.225338181260007</v>
      </c>
      <c r="BR25" s="41">
        <f t="shared" si="3"/>
        <v>2086.8953451178386</v>
      </c>
      <c r="BT25" s="134" t="str">
        <f t="shared" si="4"/>
        <v>高崎市</v>
      </c>
      <c r="BU25" s="38">
        <f t="shared" si="25"/>
        <v>2086.8953451178386</v>
      </c>
      <c r="BV25" s="69">
        <f t="shared" si="16"/>
        <v>0.23751630494850332</v>
      </c>
      <c r="BW25" s="69">
        <f t="shared" si="5"/>
        <v>0.2173598772027811</v>
      </c>
      <c r="BX25" s="69">
        <f t="shared" si="5"/>
        <v>1.2537572370635977E-2</v>
      </c>
      <c r="BY25" s="69">
        <f t="shared" si="5"/>
        <v>7.6188553750862319E-3</v>
      </c>
      <c r="BZ25" s="69">
        <f t="shared" si="5"/>
        <v>0.23618966903415398</v>
      </c>
      <c r="CA25" s="69">
        <f t="shared" si="5"/>
        <v>0.20997568888676263</v>
      </c>
      <c r="CB25" s="69">
        <f t="shared" si="5"/>
        <v>0.29848067302904929</v>
      </c>
      <c r="CC25" s="69">
        <f t="shared" si="5"/>
        <v>0.28796483967780506</v>
      </c>
      <c r="CD25" s="69">
        <f t="shared" si="5"/>
        <v>0.17208736461955826</v>
      </c>
      <c r="CE25" s="69">
        <f t="shared" si="5"/>
        <v>0.11587747505824679</v>
      </c>
      <c r="CF25" s="69">
        <f t="shared" si="5"/>
        <v>1.0515833351244246E-2</v>
      </c>
      <c r="CG25" s="69">
        <f t="shared" si="5"/>
        <v>0</v>
      </c>
      <c r="CH25" s="69">
        <f t="shared" si="5"/>
        <v>1.7837664101530707E-2</v>
      </c>
      <c r="CI25" s="135">
        <f t="shared" si="6"/>
        <v>1</v>
      </c>
      <c r="CK25" s="136" t="str">
        <f t="shared" si="7"/>
        <v>高崎市</v>
      </c>
      <c r="CL25" s="137">
        <f t="shared" si="17"/>
        <v>495.67167118662064</v>
      </c>
      <c r="CM25" s="75">
        <f t="shared" si="18"/>
        <v>0.89121494263020107</v>
      </c>
      <c r="CN25" s="76">
        <f t="shared" si="19"/>
        <v>453.60731594986891</v>
      </c>
      <c r="CO25" s="75">
        <f t="shared" si="20"/>
        <v>0.97385995434169903</v>
      </c>
      <c r="CP25" s="76">
        <f t="shared" si="8"/>
        <v>26.164601419358245</v>
      </c>
      <c r="CQ25" s="75">
        <f t="shared" si="21"/>
        <v>0</v>
      </c>
      <c r="CR25" s="76">
        <f t="shared" si="9"/>
        <v>15.899753817393481</v>
      </c>
      <c r="CS25" s="75">
        <f t="shared" si="22"/>
        <v>0</v>
      </c>
      <c r="CT25" s="76">
        <f t="shared" si="10"/>
        <v>492.90312087229881</v>
      </c>
      <c r="CU25" s="77">
        <f t="shared" si="23"/>
        <v>0.14293072414579502</v>
      </c>
      <c r="CV25" s="18"/>
      <c r="CW25" s="1078">
        <f t="shared" si="24"/>
        <v>441.75</v>
      </c>
      <c r="CX25" s="1081">
        <f>VLOOKUP($AX25&amp;"_"&amp;$CW$14,データシート1!$A:$BS,MATCH($CW$12&amp;"_"&amp;CX$20,データシート1!$A$1:$BS$1,0),0)</f>
        <v>441.75</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70.451000000000008</v>
      </c>
      <c r="DB25" s="1081">
        <f>VLOOKUP($AX25&amp;"_"&amp;$CW$14,データシート1!$A:$BS,MATCH($CW$12&amp;"_"&amp;DB$20,データシート1!$A$1:$BS$1,0),0)</f>
        <v>0.21199999999999999</v>
      </c>
      <c r="DC25" s="1081">
        <f>VLOOKUP($AX25&amp;"_"&amp;$CW$14,データシート1!$A:$BS,MATCH($CW$12&amp;"_"&amp;DC$20,データシート1!$A$1:$BS$1,0),0)</f>
        <v>0</v>
      </c>
      <c r="DD25" s="1080">
        <f t="shared" si="11"/>
        <v>512.41300000000001</v>
      </c>
      <c r="DE25" s="18"/>
      <c r="DF25" s="138">
        <f>VLOOKUP($AX25&amp;"_"&amp;$DF$14,データシート1!$A:$BS,MATCH($DF$12&amp;"_"&amp;DF$20,データシート1!$A$1:$BS$1,0),0)</f>
        <v>36</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9</v>
      </c>
      <c r="DJ25" s="74">
        <f>VLOOKUP($AX25&amp;"_"&amp;$DF$14,データシート1!$A:$BS,MATCH($DF$12&amp;"_"&amp;DJ$20,データシート1!$A$1:$BS$1,0),0)</f>
        <v>1</v>
      </c>
      <c r="DK25" s="74">
        <f>VLOOKUP($AX25&amp;"_"&amp;$DF$14,データシート1!$A:$BS,MATCH($DF$12&amp;"_"&amp;DK$20,データシート1!$A$1:$BS$1,0),0)</f>
        <v>0</v>
      </c>
      <c r="DL25" s="78">
        <f t="shared" si="12"/>
        <v>46</v>
      </c>
      <c r="DM25" s="18"/>
      <c r="DN25" s="139">
        <f t="shared" si="26"/>
        <v>0.86</v>
      </c>
      <c r="DO25" s="140">
        <f t="shared" si="27"/>
        <v>0</v>
      </c>
      <c r="DP25" s="140">
        <f t="shared" si="13"/>
        <v>0</v>
      </c>
      <c r="DQ25" s="140">
        <f t="shared" si="13"/>
        <v>0.14000000000000001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20201</v>
      </c>
      <c r="AY26" s="20" t="str">
        <f>IF(IFERROR(比較地域マスタ!$Z11,"")=0,"",IFERROR(比較地域マスタ!$Z11,""))</f>
        <v>長野市</v>
      </c>
      <c r="BB26" s="122" t="str">
        <f t="shared" si="0"/>
        <v>20201</v>
      </c>
      <c r="BC26" s="123" t="str">
        <f t="shared" si="0"/>
        <v>長野市</v>
      </c>
      <c r="BD26" s="40">
        <f t="shared" si="14"/>
        <v>2094.3264485532154</v>
      </c>
      <c r="BE26" s="40">
        <f t="shared" si="15"/>
        <v>309.48603358708573</v>
      </c>
      <c r="BF26" s="40">
        <f>VLOOKUP($AX26&amp;"_"&amp;$BC$14,データシート1!$A:$BS,MATCH($BC$12&amp;"_"&amp;BF$20,データシート1!$A$1:$BS$1,0),0)</f>
        <v>233.37152192019039</v>
      </c>
      <c r="BG26" s="40">
        <f>VLOOKUP($AX26&amp;"_"&amp;$BC$14,データシート1!$A:$BS,MATCH($BC$12&amp;"_"&amp;BG$20,データシート1!$A$1:$BS$1,0),0)</f>
        <v>31.345023312518482</v>
      </c>
      <c r="BH26" s="40">
        <f>VLOOKUP($AX26&amp;"_"&amp;$BC$14,データシート1!$A:$BS,MATCH($BC$12&amp;"_"&amp;BH$20,データシート1!$A$1:$BS$1,0),0)</f>
        <v>44.76948835437684</v>
      </c>
      <c r="BI26" s="40">
        <f>VLOOKUP($AX26&amp;"_"&amp;$BC$14,データシート1!$A:$BS,MATCH($BC$12&amp;"_"&amp;BI$20,データシート1!$A$1:$BS$1,0),0)</f>
        <v>538.45043736771902</v>
      </c>
      <c r="BJ26" s="40">
        <f>VLOOKUP($AX26&amp;"_"&amp;$BC$14,データシート1!$A:$BS,MATCH($BC$12&amp;"_"&amp;BJ$20,データシート1!$A$1:$BS$1,0),0)</f>
        <v>569.8255267683877</v>
      </c>
      <c r="BK26" s="40">
        <f t="shared" si="1"/>
        <v>649.78977064260334</v>
      </c>
      <c r="BL26" s="40">
        <f t="shared" si="2"/>
        <v>627.73530406858129</v>
      </c>
      <c r="BM26" s="40">
        <f>VLOOKUP($AX26&amp;"_"&amp;$BC$14,データシート1!$A:$BS,MATCH($BC$12&amp;"_"&amp;BM$20,データシート1!$A$1:$BS$1,0),0)</f>
        <v>340.4682688140731</v>
      </c>
      <c r="BN26" s="40">
        <f>VLOOKUP($AX26&amp;"_"&amp;$BC$14,データシート1!$A:$BS,MATCH($BC$12&amp;"_"&amp;BN$20,データシート1!$A$1:$BS$1,0),0)</f>
        <v>287.26703525450819</v>
      </c>
      <c r="BO26" s="40">
        <f>VLOOKUP($AX26&amp;"_"&amp;$BC$14,データシート1!$A:$BS,MATCH($BC$12&amp;"_"&amp;BO$20,データシート1!$A$1:$BS$1,0),0)</f>
        <v>22.054466574022054</v>
      </c>
      <c r="BP26" s="40">
        <f>VLOOKUP($AX26&amp;"_"&amp;$BC$14,データシート1!$A:$BS,MATCH($BC$12&amp;"_"&amp;BP$20,データシート1!$A$1:$BS$1,0),0)</f>
        <v>0</v>
      </c>
      <c r="BQ26" s="40">
        <f>VLOOKUP($AX26&amp;"_"&amp;$BC$14,データシート1!$A:$BS,MATCH($BC$12&amp;"_"&amp;BQ$20,データシート1!$A$1:$BS$1,0),0)</f>
        <v>26.774680187419762</v>
      </c>
      <c r="BR26" s="41">
        <f t="shared" si="3"/>
        <v>2094.3264485532154</v>
      </c>
      <c r="BT26" s="134" t="str">
        <f t="shared" si="4"/>
        <v>長野市</v>
      </c>
      <c r="BU26" s="38">
        <f t="shared" si="25"/>
        <v>2094.3264485532154</v>
      </c>
      <c r="BV26" s="69">
        <f t="shared" si="16"/>
        <v>0.14777354017607056</v>
      </c>
      <c r="BW26" s="69">
        <f t="shared" si="5"/>
        <v>0.11143034653523384</v>
      </c>
      <c r="BX26" s="69">
        <f t="shared" si="5"/>
        <v>1.4966636807825246E-2</v>
      </c>
      <c r="BY26" s="69">
        <f t="shared" si="5"/>
        <v>2.1376556833011449E-2</v>
      </c>
      <c r="BZ26" s="69">
        <f t="shared" si="5"/>
        <v>0.25709957382226001</v>
      </c>
      <c r="CA26" s="69">
        <f t="shared" si="5"/>
        <v>0.2720805666003166</v>
      </c>
      <c r="CB26" s="69">
        <f t="shared" si="5"/>
        <v>0.31026193222717763</v>
      </c>
      <c r="CC26" s="69">
        <f t="shared" si="5"/>
        <v>0.29973135491949116</v>
      </c>
      <c r="CD26" s="69">
        <f t="shared" si="5"/>
        <v>0.16256695275431987</v>
      </c>
      <c r="CE26" s="69">
        <f t="shared" si="5"/>
        <v>0.13716440216517131</v>
      </c>
      <c r="CF26" s="69">
        <f t="shared" si="5"/>
        <v>1.0530577307686455E-2</v>
      </c>
      <c r="CG26" s="69">
        <f t="shared" si="5"/>
        <v>0</v>
      </c>
      <c r="CH26" s="69">
        <f t="shared" si="5"/>
        <v>1.2784387174175266E-2</v>
      </c>
      <c r="CI26" s="135">
        <f t="shared" si="6"/>
        <v>1</v>
      </c>
      <c r="CK26" s="136" t="str">
        <f t="shared" si="7"/>
        <v>長野市</v>
      </c>
      <c r="CL26" s="137">
        <f t="shared" si="17"/>
        <v>309.48603358708573</v>
      </c>
      <c r="CM26" s="75">
        <f t="shared" si="18"/>
        <v>0.76447068469545498</v>
      </c>
      <c r="CN26" s="76">
        <f t="shared" si="19"/>
        <v>233.37152192019039</v>
      </c>
      <c r="CO26" s="75">
        <f t="shared" si="20"/>
        <v>0.99887509016511378</v>
      </c>
      <c r="CP26" s="76">
        <f t="shared" si="8"/>
        <v>31.345023312518482</v>
      </c>
      <c r="CQ26" s="75">
        <f t="shared" si="21"/>
        <v>0</v>
      </c>
      <c r="CR26" s="76">
        <f t="shared" si="9"/>
        <v>44.76948835437684</v>
      </c>
      <c r="CS26" s="75">
        <f t="shared" si="22"/>
        <v>7.7820858090270992E-2</v>
      </c>
      <c r="CT26" s="76">
        <f t="shared" si="10"/>
        <v>538.45043736771902</v>
      </c>
      <c r="CU26" s="77">
        <f t="shared" si="23"/>
        <v>0.19414043103211534</v>
      </c>
      <c r="CV26" s="18"/>
      <c r="CW26" s="1078">
        <f t="shared" si="24"/>
        <v>236.59300000000002</v>
      </c>
      <c r="CX26" s="1081">
        <f>VLOOKUP($AX26&amp;"_"&amp;$CW$14,データシート1!$A:$BS,MATCH($CW$12&amp;"_"&amp;CX$20,データシート1!$A$1:$BS$1,0),0)</f>
        <v>233.10900000000001</v>
      </c>
      <c r="CY26" s="1081">
        <f>VLOOKUP($AX26&amp;"_"&amp;$CW$14,データシート1!$A:$BS,MATCH($CW$12&amp;"_"&amp;CY$20,データシート1!$A$1:$BS$1,0),0)</f>
        <v>0</v>
      </c>
      <c r="CZ26" s="1081">
        <f>VLOOKUP($AX26&amp;"_"&amp;$CW$14,データシート1!$A:$BS,MATCH($CW$12&amp;"_"&amp;CZ$20,データシート1!$A$1:$BS$1,0),0)</f>
        <v>3.484</v>
      </c>
      <c r="DA26" s="1081">
        <f>VLOOKUP($AX26&amp;"_"&amp;$CW$14,データシート1!$A:$BS,MATCH($CW$12&amp;"_"&amp;DA$20,データシート1!$A$1:$BS$1,0),0)</f>
        <v>104.535</v>
      </c>
      <c r="DB26" s="1081">
        <f>VLOOKUP($AX26&amp;"_"&amp;$CW$14,データシート1!$A:$BS,MATCH($CW$12&amp;"_"&amp;DB$20,データシート1!$A$1:$BS$1,0),0)</f>
        <v>0</v>
      </c>
      <c r="DC26" s="1081">
        <f>VLOOKUP($AX26&amp;"_"&amp;$CW$14,データシート1!$A:$BS,MATCH($CW$12&amp;"_"&amp;DC$20,データシート1!$A$1:$BS$1,0),0)</f>
        <v>0</v>
      </c>
      <c r="DD26" s="1080">
        <f t="shared" si="11"/>
        <v>341.12800000000004</v>
      </c>
      <c r="DE26" s="18"/>
      <c r="DF26" s="138">
        <f>VLOOKUP($AX26&amp;"_"&amp;$DF$14,データシート1!$A:$BS,MATCH($DF$12&amp;"_"&amp;DF$20,データシート1!$A$1:$BS$1,0),0)</f>
        <v>14</v>
      </c>
      <c r="DG26" s="74">
        <f>VLOOKUP($AX26&amp;"_"&amp;$DF$14,データシート1!$A:$BS,MATCH($DF$12&amp;"_"&amp;DG$20,データシート1!$A$1:$BS$1,0),0)</f>
        <v>0</v>
      </c>
      <c r="DH26" s="74">
        <f>VLOOKUP($AX26&amp;"_"&amp;$DF$14,データシート1!$A:$BS,MATCH($DF$12&amp;"_"&amp;DH$20,データシート1!$A$1:$BS$1,0),0)</f>
        <v>1</v>
      </c>
      <c r="DI26" s="74">
        <f>VLOOKUP($AX26&amp;"_"&amp;$DF$14,データシート1!$A:$BS,MATCH($DF$12&amp;"_"&amp;DI$20,データシート1!$A$1:$BS$1,0),0)</f>
        <v>19</v>
      </c>
      <c r="DJ26" s="74">
        <f>VLOOKUP($AX26&amp;"_"&amp;$DF$14,データシート1!$A:$BS,MATCH($DF$12&amp;"_"&amp;DJ$20,データシート1!$A$1:$BS$1,0),0)</f>
        <v>0</v>
      </c>
      <c r="DK26" s="74">
        <f>VLOOKUP($AX26&amp;"_"&amp;$DF$14,データシート1!$A:$BS,MATCH($DF$12&amp;"_"&amp;DK$20,データシート1!$A$1:$BS$1,0),0)</f>
        <v>0</v>
      </c>
      <c r="DL26" s="78">
        <f t="shared" si="12"/>
        <v>34</v>
      </c>
      <c r="DM26" s="18"/>
      <c r="DN26" s="139">
        <f t="shared" si="26"/>
        <v>0.68</v>
      </c>
      <c r="DO26" s="140">
        <f t="shared" si="27"/>
        <v>0</v>
      </c>
      <c r="DP26" s="140">
        <f t="shared" si="13"/>
        <v>0.01</v>
      </c>
      <c r="DQ26" s="140">
        <f t="shared" si="13"/>
        <v>0.31</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30201</v>
      </c>
      <c r="AY27" s="20" t="str">
        <f>IF(IFERROR(比較地域マスタ!$Z12,"")=0,"",IFERROR(比較地域マスタ!$Z12,""))</f>
        <v>和歌山市</v>
      </c>
      <c r="BB27" s="122" t="str">
        <f t="shared" si="0"/>
        <v>30201</v>
      </c>
      <c r="BC27" s="123" t="str">
        <f t="shared" si="0"/>
        <v>和歌山市</v>
      </c>
      <c r="BD27" s="40">
        <f t="shared" si="14"/>
        <v>5575.4703186546694</v>
      </c>
      <c r="BE27" s="40">
        <f t="shared" si="15"/>
        <v>4169.252471906836</v>
      </c>
      <c r="BF27" s="40">
        <f>VLOOKUP($AX27&amp;"_"&amp;$BC$14,データシート1!$A:$BS,MATCH($BC$12&amp;"_"&amp;BF$20,データシート1!$A$1:$BS$1,0),0)</f>
        <v>4138.136996379234</v>
      </c>
      <c r="BG27" s="40">
        <f>VLOOKUP($AX27&amp;"_"&amp;$BC$14,データシート1!$A:$BS,MATCH($BC$12&amp;"_"&amp;BG$20,データシート1!$A$1:$BS$1,0),0)</f>
        <v>19.683990835196866</v>
      </c>
      <c r="BH27" s="40">
        <f>VLOOKUP($AX27&amp;"_"&amp;$BC$14,データシート1!$A:$BS,MATCH($BC$12&amp;"_"&amp;BH$20,データシート1!$A$1:$BS$1,0),0)</f>
        <v>11.431484692404917</v>
      </c>
      <c r="BI27" s="40">
        <f>VLOOKUP($AX27&amp;"_"&amp;$BC$14,データシート1!$A:$BS,MATCH($BC$12&amp;"_"&amp;BI$20,データシート1!$A$1:$BS$1,0),0)</f>
        <v>425.84429874880527</v>
      </c>
      <c r="BJ27" s="40">
        <f>VLOOKUP($AX27&amp;"_"&amp;$BC$14,データシート1!$A:$BS,MATCH($BC$12&amp;"_"&amp;BJ$20,データシート1!$A$1:$BS$1,0),0)</f>
        <v>375.99556672861468</v>
      </c>
      <c r="BK27" s="40">
        <f t="shared" si="1"/>
        <v>550.10085738641499</v>
      </c>
      <c r="BL27" s="40">
        <f t="shared" si="2"/>
        <v>498.64817839429713</v>
      </c>
      <c r="BM27" s="40">
        <f>VLOOKUP($AX27&amp;"_"&amp;$BC$14,データシート1!$A:$BS,MATCH($BC$12&amp;"_"&amp;BM$20,データシート1!$A$1:$BS$1,0),0)</f>
        <v>286.87694835603975</v>
      </c>
      <c r="BN27" s="40">
        <f>VLOOKUP($AX27&amp;"_"&amp;$BC$14,データシート1!$A:$BS,MATCH($BC$12&amp;"_"&amp;BN$20,データシート1!$A$1:$BS$1,0),0)</f>
        <v>211.77123003825739</v>
      </c>
      <c r="BO27" s="40">
        <f>VLOOKUP($AX27&amp;"_"&amp;$BC$14,データシート1!$A:$BS,MATCH($BC$12&amp;"_"&amp;BO$20,データシート1!$A$1:$BS$1,0),0)</f>
        <v>21.531345320446952</v>
      </c>
      <c r="BP27" s="40">
        <f>VLOOKUP($AX27&amp;"_"&amp;$BC$14,データシート1!$A:$BS,MATCH($BC$12&amp;"_"&amp;BP$20,データシート1!$A$1:$BS$1,0),0)</f>
        <v>29.921333671670947</v>
      </c>
      <c r="BQ27" s="40">
        <f>VLOOKUP($AX27&amp;"_"&amp;$BC$14,データシート1!$A:$BS,MATCH($BC$12&amp;"_"&amp;BQ$20,データシート1!$A$1:$BS$1,0),0)</f>
        <v>54.277123883998613</v>
      </c>
      <c r="BR27" s="41">
        <f t="shared" si="3"/>
        <v>5575.4703186546694</v>
      </c>
      <c r="BT27" s="134" t="str">
        <f t="shared" si="4"/>
        <v>和歌山市</v>
      </c>
      <c r="BU27" s="38">
        <f t="shared" si="25"/>
        <v>5575.4703186546694</v>
      </c>
      <c r="BV27" s="69">
        <f t="shared" si="16"/>
        <v>0.74778489232686907</v>
      </c>
      <c r="BW27" s="69">
        <f t="shared" si="5"/>
        <v>0.74220411191745772</v>
      </c>
      <c r="BX27" s="69">
        <f t="shared" si="5"/>
        <v>3.5304628507010875E-3</v>
      </c>
      <c r="BY27" s="69">
        <f t="shared" si="5"/>
        <v>2.0503175587101453E-3</v>
      </c>
      <c r="BZ27" s="69">
        <f t="shared" si="5"/>
        <v>7.6378184154975326E-2</v>
      </c>
      <c r="CA27" s="69">
        <f t="shared" si="5"/>
        <v>6.7437461817452624E-2</v>
      </c>
      <c r="CB27" s="69">
        <f t="shared" si="5"/>
        <v>9.8664475989740597E-2</v>
      </c>
      <c r="CC27" s="69">
        <f t="shared" si="5"/>
        <v>8.943607442871622E-2</v>
      </c>
      <c r="CD27" s="69">
        <f t="shared" si="5"/>
        <v>5.1453407866990777E-2</v>
      </c>
      <c r="CE27" s="69">
        <f t="shared" si="5"/>
        <v>3.7982666561725435E-2</v>
      </c>
      <c r="CF27" s="69">
        <f t="shared" si="5"/>
        <v>3.8617989317253415E-3</v>
      </c>
      <c r="CG27" s="69">
        <f t="shared" si="5"/>
        <v>5.3666026292990476E-3</v>
      </c>
      <c r="CH27" s="69">
        <f t="shared" si="5"/>
        <v>9.7349857109624762E-3</v>
      </c>
      <c r="CI27" s="135">
        <f t="shared" si="6"/>
        <v>1</v>
      </c>
      <c r="CK27" s="136" t="str">
        <f t="shared" si="7"/>
        <v>和歌山市</v>
      </c>
      <c r="CL27" s="137">
        <f t="shared" si="17"/>
        <v>4169.252471906836</v>
      </c>
      <c r="CM27" s="75">
        <f t="shared" si="18"/>
        <v>1</v>
      </c>
      <c r="CN27" s="76">
        <f t="shared" si="19"/>
        <v>4138.136996379234</v>
      </c>
      <c r="CO27" s="75">
        <f t="shared" si="20"/>
        <v>1</v>
      </c>
      <c r="CP27" s="76">
        <f t="shared" si="8"/>
        <v>19.683990835196866</v>
      </c>
      <c r="CQ27" s="75">
        <f t="shared" si="21"/>
        <v>0</v>
      </c>
      <c r="CR27" s="76">
        <f t="shared" si="9"/>
        <v>11.431484692404917</v>
      </c>
      <c r="CS27" s="75">
        <f t="shared" si="22"/>
        <v>0</v>
      </c>
      <c r="CT27" s="76">
        <f t="shared" si="10"/>
        <v>425.84429874880527</v>
      </c>
      <c r="CU27" s="77">
        <f t="shared" si="23"/>
        <v>0.28371637322604631</v>
      </c>
      <c r="CV27" s="18"/>
      <c r="CW27" s="1078">
        <f t="shared" si="24"/>
        <v>6572.8019999999997</v>
      </c>
      <c r="CX27" s="1081">
        <f>VLOOKUP($AX27&amp;"_"&amp;$CW$14,データシート1!$A:$BS,MATCH($CW$12&amp;"_"&amp;CX$20,データシート1!$A$1:$BS$1,0),0)</f>
        <v>6572.8019999999997</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120.819</v>
      </c>
      <c r="DB27" s="1081">
        <f>VLOOKUP($AX27&amp;"_"&amp;$CW$14,データシート1!$A:$BS,MATCH($CW$12&amp;"_"&amp;DB$20,データシート1!$A$1:$BS$1,0),0)</f>
        <v>66.058000000000007</v>
      </c>
      <c r="DC27" s="1081">
        <f>VLOOKUP($AX27&amp;"_"&amp;$CW$14,データシート1!$A:$BS,MATCH($CW$12&amp;"_"&amp;DC$20,データシート1!$A$1:$BS$1,0),0)</f>
        <v>0</v>
      </c>
      <c r="DD27" s="1080">
        <f t="shared" si="11"/>
        <v>6759.6790000000001</v>
      </c>
      <c r="DE27" s="18"/>
      <c r="DF27" s="138">
        <f>VLOOKUP($AX27&amp;"_"&amp;$DF$14,データシート1!$A:$BS,MATCH($DF$12&amp;"_"&amp;DF$20,データシート1!$A$1:$BS$1,0),0)</f>
        <v>29</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16</v>
      </c>
      <c r="DJ27" s="74">
        <f>VLOOKUP($AX27&amp;"_"&amp;$DF$14,データシート1!$A:$BS,MATCH($DF$12&amp;"_"&amp;DJ$20,データシート1!$A$1:$BS$1,0),0)</f>
        <v>1</v>
      </c>
      <c r="DK27" s="74">
        <f>VLOOKUP($AX27&amp;"_"&amp;$DF$14,データシート1!$A:$BS,MATCH($DF$12&amp;"_"&amp;DK$20,データシート1!$A$1:$BS$1,0),0)</f>
        <v>0</v>
      </c>
      <c r="DL27" s="78">
        <f t="shared" si="12"/>
        <v>46</v>
      </c>
      <c r="DM27" s="18"/>
      <c r="DN27" s="139">
        <f t="shared" si="26"/>
        <v>0.97</v>
      </c>
      <c r="DO27" s="140">
        <f t="shared" si="27"/>
        <v>0</v>
      </c>
      <c r="DP27" s="140">
        <f t="shared" si="13"/>
        <v>0</v>
      </c>
      <c r="DQ27" s="140">
        <f t="shared" si="13"/>
        <v>0.02</v>
      </c>
      <c r="DR27" s="140">
        <f t="shared" si="13"/>
        <v>0.01</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13117</v>
      </c>
      <c r="AY28" s="20" t="str">
        <f>IF(IFERROR(比較地域マスタ!$Z13,"")=0,"",IFERROR(比較地域マスタ!$Z13,""))</f>
        <v>北区</v>
      </c>
      <c r="BB28" s="122" t="str">
        <f t="shared" si="0"/>
        <v>13117</v>
      </c>
      <c r="BC28" s="123" t="str">
        <f t="shared" si="0"/>
        <v>北区</v>
      </c>
      <c r="BD28" s="40">
        <f t="shared" si="14"/>
        <v>1111.8670195012869</v>
      </c>
      <c r="BE28" s="40">
        <f t="shared" si="15"/>
        <v>91.874625288022358</v>
      </c>
      <c r="BF28" s="40">
        <f>VLOOKUP($AX28&amp;"_"&amp;$BC$14,データシート1!$A:$BS,MATCH($BC$12&amp;"_"&amp;BF$20,データシート1!$A$1:$BS$1,0),0)</f>
        <v>70.221141940668005</v>
      </c>
      <c r="BG28" s="40">
        <f>VLOOKUP($AX28&amp;"_"&amp;$BC$14,データシート1!$A:$BS,MATCH($BC$12&amp;"_"&amp;BG$20,データシート1!$A$1:$BS$1,0),0)</f>
        <v>16.82000933789929</v>
      </c>
      <c r="BH28" s="40">
        <f>VLOOKUP($AX28&amp;"_"&amp;$BC$14,データシート1!$A:$BS,MATCH($BC$12&amp;"_"&amp;BH$20,データシート1!$A$1:$BS$1,0),0)</f>
        <v>4.833474009455057</v>
      </c>
      <c r="BI28" s="40">
        <f>VLOOKUP($AX28&amp;"_"&amp;$BC$14,データシート1!$A:$BS,MATCH($BC$12&amp;"_"&amp;BI$20,データシート1!$A$1:$BS$1,0),0)</f>
        <v>358.63746306726102</v>
      </c>
      <c r="BJ28" s="40">
        <f>VLOOKUP($AX28&amp;"_"&amp;$BC$14,データシート1!$A:$BS,MATCH($BC$12&amp;"_"&amp;BJ$20,データシート1!$A$1:$BS$1,0),0)</f>
        <v>456.35023240855315</v>
      </c>
      <c r="BK28" s="40">
        <f t="shared" si="1"/>
        <v>153.78074423848381</v>
      </c>
      <c r="BL28" s="40">
        <f t="shared" si="2"/>
        <v>132.95742867603164</v>
      </c>
      <c r="BM28" s="40">
        <f>VLOOKUP($AX28&amp;"_"&amp;$BC$14,データシート1!$A:$BS,MATCH($BC$12&amp;"_"&amp;BM$20,データシート1!$A$1:$BS$1,0),0)</f>
        <v>77.514642647094036</v>
      </c>
      <c r="BN28" s="40">
        <f>VLOOKUP($AX28&amp;"_"&amp;$BC$14,データシート1!$A:$BS,MATCH($BC$12&amp;"_"&amp;BN$20,データシート1!$A$1:$BS$1,0),0)</f>
        <v>55.442786028937611</v>
      </c>
      <c r="BO28" s="40">
        <f>VLOOKUP($AX28&amp;"_"&amp;$BC$14,データシート1!$A:$BS,MATCH($BC$12&amp;"_"&amp;BO$20,データシート1!$A$1:$BS$1,0),0)</f>
        <v>20.823315562452159</v>
      </c>
      <c r="BP28" s="40">
        <f>VLOOKUP($AX28&amp;"_"&amp;$BC$14,データシート1!$A:$BS,MATCH($BC$12&amp;"_"&amp;BP$20,データシート1!$A$1:$BS$1,0),0)</f>
        <v>0</v>
      </c>
      <c r="BQ28" s="40">
        <f>VLOOKUP($AX28&amp;"_"&amp;$BC$14,データシート1!$A:$BS,MATCH($BC$12&amp;"_"&amp;BQ$20,データシート1!$A$1:$BS$1,0),0)</f>
        <v>51.223954498966613</v>
      </c>
      <c r="BR28" s="41">
        <f t="shared" si="3"/>
        <v>1111.8670195012869</v>
      </c>
      <c r="BT28" s="134" t="str">
        <f t="shared" si="4"/>
        <v>北区</v>
      </c>
      <c r="BU28" s="38">
        <f t="shared" si="25"/>
        <v>1111.8670195012869</v>
      </c>
      <c r="BV28" s="69">
        <f t="shared" si="16"/>
        <v>8.2630947475383784E-2</v>
      </c>
      <c r="BW28" s="69">
        <f t="shared" si="5"/>
        <v>6.315606156945347E-2</v>
      </c>
      <c r="BX28" s="69">
        <f t="shared" si="5"/>
        <v>1.5127716752893417E-2</v>
      </c>
      <c r="BY28" s="69">
        <f t="shared" si="5"/>
        <v>4.3471691530368867E-3</v>
      </c>
      <c r="BZ28" s="69">
        <f t="shared" si="5"/>
        <v>0.32255427742440196</v>
      </c>
      <c r="CA28" s="69">
        <f t="shared" si="5"/>
        <v>0.4104359823652679</v>
      </c>
      <c r="CB28" s="69">
        <f t="shared" si="5"/>
        <v>0.13830857606286415</v>
      </c>
      <c r="CC28" s="69">
        <f t="shared" si="5"/>
        <v>0.11958033320897306</v>
      </c>
      <c r="CD28" s="69">
        <f t="shared" si="5"/>
        <v>6.9715749534384239E-2</v>
      </c>
      <c r="CE28" s="69">
        <f t="shared" si="5"/>
        <v>4.9864583674588833E-2</v>
      </c>
      <c r="CF28" s="69">
        <f t="shared" si="5"/>
        <v>1.8728242853891089E-2</v>
      </c>
      <c r="CG28" s="69">
        <f t="shared" si="5"/>
        <v>0</v>
      </c>
      <c r="CH28" s="69">
        <f t="shared" si="5"/>
        <v>4.6070216672082269E-2</v>
      </c>
      <c r="CI28" s="135">
        <f t="shared" si="6"/>
        <v>1</v>
      </c>
      <c r="CK28" s="136" t="str">
        <f t="shared" si="7"/>
        <v>北区</v>
      </c>
      <c r="CL28" s="137">
        <f t="shared" si="17"/>
        <v>91.874625288022358</v>
      </c>
      <c r="CM28" s="75">
        <f t="shared" si="18"/>
        <v>0.62955358804103412</v>
      </c>
      <c r="CN28" s="76">
        <f t="shared" si="19"/>
        <v>70.221141940668005</v>
      </c>
      <c r="CO28" s="75">
        <f t="shared" si="20"/>
        <v>0.82368355742307342</v>
      </c>
      <c r="CP28" s="76">
        <f t="shared" si="8"/>
        <v>16.82000933789929</v>
      </c>
      <c r="CQ28" s="75">
        <f t="shared" si="21"/>
        <v>0</v>
      </c>
      <c r="CR28" s="76">
        <f t="shared" si="9"/>
        <v>4.833474009455057</v>
      </c>
      <c r="CS28" s="75">
        <f t="shared" si="22"/>
        <v>0</v>
      </c>
      <c r="CT28" s="76">
        <f t="shared" si="10"/>
        <v>358.63746306726102</v>
      </c>
      <c r="CU28" s="77">
        <f t="shared" si="23"/>
        <v>0.42077589638675911</v>
      </c>
      <c r="CV28" s="18"/>
      <c r="CW28" s="1078">
        <f t="shared" si="24"/>
        <v>57.84</v>
      </c>
      <c r="CX28" s="1081">
        <f>VLOOKUP($AX28&amp;"_"&amp;$CW$14,データシート1!$A:$BS,MATCH($CW$12&amp;"_"&amp;CX$20,データシート1!$A$1:$BS$1,0),0)</f>
        <v>57.84</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150.90599999999998</v>
      </c>
      <c r="DB28" s="1081">
        <f>VLOOKUP($AX28&amp;"_"&amp;$CW$14,データシート1!$A:$BS,MATCH($CW$12&amp;"_"&amp;DB$20,データシート1!$A$1:$BS$1,0),0)</f>
        <v>0</v>
      </c>
      <c r="DC28" s="1081">
        <f>VLOOKUP($AX28&amp;"_"&amp;$CW$14,データシート1!$A:$BS,MATCH($CW$12&amp;"_"&amp;DC$20,データシート1!$A$1:$BS$1,0),0)</f>
        <v>0</v>
      </c>
      <c r="DD28" s="1080">
        <f t="shared" si="11"/>
        <v>208.74599999999998</v>
      </c>
      <c r="DE28" s="18"/>
      <c r="DF28" s="138">
        <f>VLOOKUP($AX28&amp;"_"&amp;$DF$14,データシート1!$A:$BS,MATCH($DF$12&amp;"_"&amp;DF$20,データシート1!$A$1:$BS$1,0),0)</f>
        <v>6</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8</v>
      </c>
      <c r="DJ28" s="74">
        <f>VLOOKUP($AX28&amp;"_"&amp;$DF$14,データシート1!$A:$BS,MATCH($DF$12&amp;"_"&amp;DJ$20,データシート1!$A$1:$BS$1,0),0)</f>
        <v>0</v>
      </c>
      <c r="DK28" s="74">
        <f>VLOOKUP($AX28&amp;"_"&amp;$DF$14,データシート1!$A:$BS,MATCH($DF$12&amp;"_"&amp;DK$20,データシート1!$A$1:$BS$1,0),0)</f>
        <v>0</v>
      </c>
      <c r="DL28" s="78">
        <f t="shared" si="12"/>
        <v>14</v>
      </c>
      <c r="DM28" s="18"/>
      <c r="DN28" s="139">
        <f t="shared" si="26"/>
        <v>0.28000000000000003</v>
      </c>
      <c r="DO28" s="140">
        <f t="shared" si="27"/>
        <v>0</v>
      </c>
      <c r="DP28" s="140">
        <f t="shared" si="13"/>
        <v>0</v>
      </c>
      <c r="DQ28" s="140">
        <f t="shared" si="13"/>
        <v>0.72</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11201</v>
      </c>
      <c r="AY29" s="20" t="str">
        <f>IF(IFERROR(比較地域マスタ!$Z14,"")=0,"",IFERROR(比較地域マスタ!$Z14,""))</f>
        <v>川越市</v>
      </c>
      <c r="BB29" s="122" t="str">
        <f t="shared" si="0"/>
        <v>11201</v>
      </c>
      <c r="BC29" s="123" t="str">
        <f t="shared" si="0"/>
        <v>川越市</v>
      </c>
      <c r="BD29" s="40">
        <f t="shared" si="14"/>
        <v>1717.5850262996446</v>
      </c>
      <c r="BE29" s="40">
        <f t="shared" si="15"/>
        <v>490.80945662368799</v>
      </c>
      <c r="BF29" s="40">
        <f>VLOOKUP($AX29&amp;"_"&amp;$BC$14,データシート1!$A:$BS,MATCH($BC$12&amp;"_"&amp;BF$20,データシート1!$A$1:$BS$1,0),0)</f>
        <v>463.76905569612052</v>
      </c>
      <c r="BG29" s="40">
        <f>VLOOKUP($AX29&amp;"_"&amp;$BC$14,データシート1!$A:$BS,MATCH($BC$12&amp;"_"&amp;BG$20,データシート1!$A$1:$BS$1,0),0)</f>
        <v>16.081051676317962</v>
      </c>
      <c r="BH29" s="40">
        <f>VLOOKUP($AX29&amp;"_"&amp;$BC$14,データシート1!$A:$BS,MATCH($BC$12&amp;"_"&amp;BH$20,データシート1!$A$1:$BS$1,0),0)</f>
        <v>10.959349251249536</v>
      </c>
      <c r="BI29" s="40">
        <f>VLOOKUP($AX29&amp;"_"&amp;$BC$14,データシート1!$A:$BS,MATCH($BC$12&amp;"_"&amp;BI$20,データシート1!$A$1:$BS$1,0),0)</f>
        <v>388.20531385059593</v>
      </c>
      <c r="BJ29" s="40">
        <f>VLOOKUP($AX29&amp;"_"&amp;$BC$14,データシート1!$A:$BS,MATCH($BC$12&amp;"_"&amp;BJ$20,データシート1!$A$1:$BS$1,0),0)</f>
        <v>409.55793029674135</v>
      </c>
      <c r="BK29" s="40">
        <f t="shared" si="1"/>
        <v>390.60164024921625</v>
      </c>
      <c r="BL29" s="40">
        <f t="shared" si="2"/>
        <v>369.77231044331677</v>
      </c>
      <c r="BM29" s="40">
        <f>VLOOKUP($AX29&amp;"_"&amp;$BC$14,データシート1!$A:$BS,MATCH($BC$12&amp;"_"&amp;BM$20,データシート1!$A$1:$BS$1,0),0)</f>
        <v>230.77084521454682</v>
      </c>
      <c r="BN29" s="40">
        <f>VLOOKUP($AX29&amp;"_"&amp;$BC$14,データシート1!$A:$BS,MATCH($BC$12&amp;"_"&amp;BN$20,データシート1!$A$1:$BS$1,0),0)</f>
        <v>139.00146522876994</v>
      </c>
      <c r="BO29" s="40">
        <f>VLOOKUP($AX29&amp;"_"&amp;$BC$14,データシート1!$A:$BS,MATCH($BC$12&amp;"_"&amp;BO$20,データシート1!$A$1:$BS$1,0),0)</f>
        <v>20.82932980589948</v>
      </c>
      <c r="BP29" s="40">
        <f>VLOOKUP($AX29&amp;"_"&amp;$BC$14,データシート1!$A:$BS,MATCH($BC$12&amp;"_"&amp;BP$20,データシート1!$A$1:$BS$1,0),0)</f>
        <v>0</v>
      </c>
      <c r="BQ29" s="40">
        <f>VLOOKUP($AX29&amp;"_"&amp;$BC$14,データシート1!$A:$BS,MATCH($BC$12&amp;"_"&amp;BQ$20,データシート1!$A$1:$BS$1,0),0)</f>
        <v>38.410685279403197</v>
      </c>
      <c r="BR29" s="41">
        <f t="shared" si="3"/>
        <v>1717.5850262996446</v>
      </c>
      <c r="BT29" s="134" t="str">
        <f t="shared" si="4"/>
        <v>川越市</v>
      </c>
      <c r="BU29" s="38">
        <f t="shared" si="25"/>
        <v>1717.5850262996446</v>
      </c>
      <c r="BV29" s="69">
        <f t="shared" si="16"/>
        <v>0.2857555516078788</v>
      </c>
      <c r="BW29" s="69">
        <f t="shared" si="5"/>
        <v>0.27001228387235182</v>
      </c>
      <c r="BX29" s="69">
        <f t="shared" si="5"/>
        <v>9.3625942413825582E-3</v>
      </c>
      <c r="BY29" s="69">
        <f t="shared" si="5"/>
        <v>6.3806734941444475E-3</v>
      </c>
      <c r="BZ29" s="69">
        <f t="shared" si="5"/>
        <v>0.2260181055996647</v>
      </c>
      <c r="CA29" s="69">
        <f t="shared" si="5"/>
        <v>0.23844987236474147</v>
      </c>
      <c r="CB29" s="69">
        <f t="shared" si="5"/>
        <v>0.22741327751949852</v>
      </c>
      <c r="CC29" s="69">
        <f t="shared" si="5"/>
        <v>0.21528617493828073</v>
      </c>
      <c r="CD29" s="69">
        <f t="shared" si="5"/>
        <v>0.13435774164363684</v>
      </c>
      <c r="CE29" s="69">
        <f t="shared" si="5"/>
        <v>8.0928433294643887E-2</v>
      </c>
      <c r="CF29" s="69">
        <f t="shared" si="5"/>
        <v>1.2127102581217811E-2</v>
      </c>
      <c r="CG29" s="69">
        <f t="shared" si="5"/>
        <v>0</v>
      </c>
      <c r="CH29" s="69">
        <f t="shared" si="5"/>
        <v>2.2363192908216579E-2</v>
      </c>
      <c r="CI29" s="135">
        <f t="shared" si="6"/>
        <v>1</v>
      </c>
      <c r="CK29" s="136" t="str">
        <f t="shared" si="7"/>
        <v>川越市</v>
      </c>
      <c r="CL29" s="137">
        <f t="shared" si="17"/>
        <v>490.80945662368799</v>
      </c>
      <c r="CM29" s="75">
        <f t="shared" si="18"/>
        <v>0.3465581147724584</v>
      </c>
      <c r="CN29" s="76">
        <f t="shared" si="19"/>
        <v>463.76905569612052</v>
      </c>
      <c r="CO29" s="75">
        <f t="shared" si="20"/>
        <v>0.36676444430879018</v>
      </c>
      <c r="CP29" s="76">
        <f t="shared" si="8"/>
        <v>16.081051676317962</v>
      </c>
      <c r="CQ29" s="75">
        <f t="shared" si="21"/>
        <v>0</v>
      </c>
      <c r="CR29" s="76">
        <f t="shared" si="9"/>
        <v>10.959349251249536</v>
      </c>
      <c r="CS29" s="75">
        <f t="shared" si="22"/>
        <v>0</v>
      </c>
      <c r="CT29" s="76">
        <f t="shared" si="10"/>
        <v>388.20531385059593</v>
      </c>
      <c r="CU29" s="77">
        <f t="shared" si="23"/>
        <v>0.17440771051901988</v>
      </c>
      <c r="CV29" s="18"/>
      <c r="CW29" s="1078">
        <f t="shared" si="24"/>
        <v>170.09399999999999</v>
      </c>
      <c r="CX29" s="1081">
        <f>VLOOKUP($AX29&amp;"_"&amp;$CW$14,データシート1!$A:$BS,MATCH($CW$12&amp;"_"&amp;CX$20,データシート1!$A$1:$BS$1,0),0)</f>
        <v>170.09399999999999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67.705999999999989</v>
      </c>
      <c r="DB29" s="1081">
        <f>VLOOKUP($AX29&amp;"_"&amp;$CW$14,データシート1!$A:$BS,MATCH($CW$12&amp;"_"&amp;DB$20,データシート1!$A$1:$BS$1,0),0)</f>
        <v>0</v>
      </c>
      <c r="DC29" s="1081">
        <f>VLOOKUP($AX29&amp;"_"&amp;$CW$14,データシート1!$A:$BS,MATCH($CW$12&amp;"_"&amp;DC$20,データシート1!$A$1:$BS$1,0),0)</f>
        <v>0</v>
      </c>
      <c r="DD29" s="1080">
        <f t="shared" si="11"/>
        <v>237.79999999999998</v>
      </c>
      <c r="DE29" s="18"/>
      <c r="DF29" s="138">
        <f>VLOOKUP($AX29&amp;"_"&amp;$DF$14,データシート1!$A:$BS,MATCH($DF$12&amp;"_"&amp;DF$20,データシート1!$A$1:$BS$1,0),0)</f>
        <v>31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9</v>
      </c>
      <c r="DJ29" s="74">
        <f>VLOOKUP($AX29&amp;"_"&amp;$DF$14,データシート1!$A:$BS,MATCH($DF$12&amp;"_"&amp;DJ$20,データシート1!$A$1:$BS$1,0),0)</f>
        <v>0</v>
      </c>
      <c r="DK29" s="74">
        <f>VLOOKUP($AX29&amp;"_"&amp;$DF$14,データシート1!$A:$BS,MATCH($DF$12&amp;"_"&amp;DK$20,データシート1!$A$1:$BS$1,0),0)</f>
        <v>0</v>
      </c>
      <c r="DL29" s="78">
        <f t="shared" si="12"/>
        <v>40</v>
      </c>
      <c r="DM29" s="18"/>
      <c r="DN29" s="139">
        <f t="shared" si="26"/>
        <v>0.72</v>
      </c>
      <c r="DO29" s="140">
        <f t="shared" si="27"/>
        <v>0</v>
      </c>
      <c r="DP29" s="140">
        <f t="shared" si="13"/>
        <v>0</v>
      </c>
      <c r="DQ29" s="140">
        <f t="shared" si="13"/>
        <v>0.28000000000000003</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29201</v>
      </c>
      <c r="AY30" s="20" t="str">
        <f>IF(IFERROR(比較地域マスタ!$Z15,"")=0,"",IFERROR(比較地域マスタ!$Z15,""))</f>
        <v>奈良市</v>
      </c>
      <c r="BB30" s="122" t="str">
        <f t="shared" si="0"/>
        <v>29201</v>
      </c>
      <c r="BC30" s="123" t="str">
        <f t="shared" si="0"/>
        <v>奈良市</v>
      </c>
      <c r="BD30" s="40">
        <f t="shared" si="14"/>
        <v>1283.4853797982348</v>
      </c>
      <c r="BE30" s="40">
        <f t="shared" si="15"/>
        <v>106.65637507822875</v>
      </c>
      <c r="BF30" s="40">
        <f>VLOOKUP($AX30&amp;"_"&amp;$BC$14,データシート1!$A:$BS,MATCH($BC$12&amp;"_"&amp;BF$20,データシート1!$A$1:$BS$1,0),0)</f>
        <v>87.397091378887353</v>
      </c>
      <c r="BG30" s="40">
        <f>VLOOKUP($AX30&amp;"_"&amp;$BC$14,データシート1!$A:$BS,MATCH($BC$12&amp;"_"&amp;BG$20,データシート1!$A$1:$BS$1,0),0)</f>
        <v>11.98269092037571</v>
      </c>
      <c r="BH30" s="40">
        <f>VLOOKUP($AX30&amp;"_"&amp;$BC$14,データシート1!$A:$BS,MATCH($BC$12&amp;"_"&amp;BH$20,データシート1!$A$1:$BS$1,0),0)</f>
        <v>7.2765927789656839</v>
      </c>
      <c r="BI30" s="40">
        <f>VLOOKUP($AX30&amp;"_"&amp;$BC$14,データシート1!$A:$BS,MATCH($BC$12&amp;"_"&amp;BI$20,データシート1!$A$1:$BS$1,0),0)</f>
        <v>374.6623387867395</v>
      </c>
      <c r="BJ30" s="40">
        <f>VLOOKUP($AX30&amp;"_"&amp;$BC$14,データシート1!$A:$BS,MATCH($BC$12&amp;"_"&amp;BJ$20,データシート1!$A$1:$BS$1,0),0)</f>
        <v>390.32394549270987</v>
      </c>
      <c r="BK30" s="40">
        <f t="shared" si="1"/>
        <v>367.97641012776654</v>
      </c>
      <c r="BL30" s="40">
        <f t="shared" si="2"/>
        <v>347.06093512895978</v>
      </c>
      <c r="BM30" s="40">
        <f>VLOOKUP($AX30&amp;"_"&amp;$BC$14,データシート1!$A:$BS,MATCH($BC$12&amp;"_"&amp;BM$20,データシート1!$A$1:$BS$1,0),0)</f>
        <v>221.74729555236118</v>
      </c>
      <c r="BN30" s="40">
        <f>VLOOKUP($AX30&amp;"_"&amp;$BC$14,データシート1!$A:$BS,MATCH($BC$12&amp;"_"&amp;BN$20,データシート1!$A$1:$BS$1,0),0)</f>
        <v>125.3136395765986</v>
      </c>
      <c r="BO30" s="40">
        <f>VLOOKUP($AX30&amp;"_"&amp;$BC$14,データシート1!$A:$BS,MATCH($BC$12&amp;"_"&amp;BO$20,データシート1!$A$1:$BS$1,0),0)</f>
        <v>20.915474998806744</v>
      </c>
      <c r="BP30" s="40">
        <f>VLOOKUP($AX30&amp;"_"&amp;$BC$14,データシート1!$A:$BS,MATCH($BC$12&amp;"_"&amp;BP$20,データシート1!$A$1:$BS$1,0),0)</f>
        <v>0</v>
      </c>
      <c r="BQ30" s="40">
        <f>VLOOKUP($AX30&amp;"_"&amp;$BC$14,データシート1!$A:$BS,MATCH($BC$12&amp;"_"&amp;BQ$20,データシート1!$A$1:$BS$1,0),0)</f>
        <v>43.866310312790013</v>
      </c>
      <c r="BR30" s="41">
        <f t="shared" si="3"/>
        <v>1283.4853797982348</v>
      </c>
      <c r="BT30" s="134" t="str">
        <f t="shared" si="4"/>
        <v>奈良市</v>
      </c>
      <c r="BU30" s="38">
        <f t="shared" si="25"/>
        <v>1283.4853797982348</v>
      </c>
      <c r="BV30" s="69">
        <f t="shared" si="16"/>
        <v>8.3099018311369649E-2</v>
      </c>
      <c r="BW30" s="69">
        <f t="shared" si="5"/>
        <v>6.8093562072850625E-2</v>
      </c>
      <c r="BX30" s="69">
        <f t="shared" si="5"/>
        <v>9.3360556411319628E-3</v>
      </c>
      <c r="BY30" s="69">
        <f t="shared" si="5"/>
        <v>5.669400597387071E-3</v>
      </c>
      <c r="BZ30" s="69">
        <f t="shared" si="5"/>
        <v>0.29191009471852092</v>
      </c>
      <c r="CA30" s="69">
        <f t="shared" si="5"/>
        <v>0.30411249838628407</v>
      </c>
      <c r="CB30" s="69">
        <f t="shared" si="5"/>
        <v>0.28670089735312199</v>
      </c>
      <c r="CC30" s="69">
        <f t="shared" si="5"/>
        <v>0.27040505532171943</v>
      </c>
      <c r="CD30" s="69">
        <f t="shared" si="5"/>
        <v>0.17276963107068666</v>
      </c>
      <c r="CE30" s="69">
        <f t="shared" si="5"/>
        <v>9.763542425103279E-2</v>
      </c>
      <c r="CF30" s="69">
        <f t="shared" si="5"/>
        <v>1.6295842031402552E-2</v>
      </c>
      <c r="CG30" s="69">
        <f t="shared" si="5"/>
        <v>0</v>
      </c>
      <c r="CH30" s="69">
        <f t="shared" si="5"/>
        <v>3.4177491230703259E-2</v>
      </c>
      <c r="CI30" s="135">
        <f t="shared" si="6"/>
        <v>1</v>
      </c>
      <c r="CK30" s="136" t="str">
        <f t="shared" si="7"/>
        <v>奈良市</v>
      </c>
      <c r="CL30" s="137">
        <f t="shared" si="17"/>
        <v>106.65637507822875</v>
      </c>
      <c r="CM30" s="75">
        <f t="shared" si="18"/>
        <v>0.12966876091425547</v>
      </c>
      <c r="CN30" s="76">
        <f t="shared" si="19"/>
        <v>87.397091378887353</v>
      </c>
      <c r="CO30" s="75">
        <f t="shared" si="20"/>
        <v>0.15824325251333174</v>
      </c>
      <c r="CP30" s="76">
        <f t="shared" si="8"/>
        <v>11.98269092037571</v>
      </c>
      <c r="CQ30" s="75">
        <f t="shared" si="21"/>
        <v>0</v>
      </c>
      <c r="CR30" s="76">
        <f t="shared" si="9"/>
        <v>7.2765927789656839</v>
      </c>
      <c r="CS30" s="75">
        <f t="shared" si="22"/>
        <v>0</v>
      </c>
      <c r="CT30" s="76">
        <f t="shared" si="10"/>
        <v>374.6623387867395</v>
      </c>
      <c r="CU30" s="77">
        <f t="shared" si="23"/>
        <v>0.13461988243421794</v>
      </c>
      <c r="CV30" s="18"/>
      <c r="CW30" s="1078">
        <f t="shared" si="24"/>
        <v>13.83</v>
      </c>
      <c r="CX30" s="1081">
        <f>VLOOKUP($AX30&amp;"_"&amp;$CW$14,データシート1!$A:$BS,MATCH($CW$12&amp;"_"&amp;CX$20,データシート1!$A$1:$BS$1,0),0)</f>
        <v>13.83</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50.436999999999998</v>
      </c>
      <c r="DB30" s="1081">
        <f>VLOOKUP($AX30&amp;"_"&amp;$CW$14,データシート1!$A:$BS,MATCH($CW$12&amp;"_"&amp;DB$20,データシート1!$A$1:$BS$1,0),0)</f>
        <v>0</v>
      </c>
      <c r="DC30" s="1081">
        <f>VLOOKUP($AX30&amp;"_"&amp;$CW$14,データシート1!$A:$BS,MATCH($CW$12&amp;"_"&amp;DC$20,データシート1!$A$1:$BS$1,0),0)</f>
        <v>0</v>
      </c>
      <c r="DD30" s="1080">
        <f t="shared" si="11"/>
        <v>64.266999999999996</v>
      </c>
      <c r="DE30" s="18"/>
      <c r="DF30" s="138">
        <f>VLOOKUP($AX30&amp;"_"&amp;$DF$14,データシート1!$A:$BS,MATCH($DF$12&amp;"_"&amp;DF$20,データシート1!$A$1:$BS$1,0),0)</f>
        <v>4</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14</v>
      </c>
      <c r="DJ30" s="74">
        <f>VLOOKUP($AX30&amp;"_"&amp;$DF$14,データシート1!$A:$BS,MATCH($DF$12&amp;"_"&amp;DJ$20,データシート1!$A$1:$BS$1,0),0)</f>
        <v>0</v>
      </c>
      <c r="DK30" s="74">
        <f>VLOOKUP($AX30&amp;"_"&amp;$DF$14,データシート1!$A:$BS,MATCH($DF$12&amp;"_"&amp;DK$20,データシート1!$A$1:$BS$1,0),0)</f>
        <v>0</v>
      </c>
      <c r="DL30" s="78">
        <f t="shared" si="12"/>
        <v>18</v>
      </c>
      <c r="DM30" s="18"/>
      <c r="DN30" s="139">
        <f t="shared" si="26"/>
        <v>0.22</v>
      </c>
      <c r="DO30" s="140">
        <f t="shared" si="27"/>
        <v>0</v>
      </c>
      <c r="DP30" s="140">
        <f t="shared" si="13"/>
        <v>0</v>
      </c>
      <c r="DQ30" s="140">
        <f t="shared" si="13"/>
        <v>0.78</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27207</v>
      </c>
      <c r="AY31" s="20" t="str">
        <f>IF(IFERROR(比較地域マスタ!$Z16,"")=0,"",IFERROR(比較地域マスタ!$Z16,""))</f>
        <v>高槻市</v>
      </c>
      <c r="BB31" s="122" t="str">
        <f t="shared" si="0"/>
        <v>27207</v>
      </c>
      <c r="BC31" s="123" t="str">
        <f t="shared" si="0"/>
        <v>高槻市</v>
      </c>
      <c r="BD31" s="40">
        <f t="shared" si="14"/>
        <v>1210.1610230804952</v>
      </c>
      <c r="BE31" s="40">
        <f t="shared" si="15"/>
        <v>235.26897844741345</v>
      </c>
      <c r="BF31" s="40">
        <f>VLOOKUP($AX31&amp;"_"&amp;$BC$14,データシート1!$A:$BS,MATCH($BC$12&amp;"_"&amp;BF$20,データシート1!$A$1:$BS$1,0),0)</f>
        <v>216.73221209911529</v>
      </c>
      <c r="BG31" s="40">
        <f>VLOOKUP($AX31&amp;"_"&amp;$BC$14,データシート1!$A:$BS,MATCH($BC$12&amp;"_"&amp;BG$20,データシート1!$A$1:$BS$1,0),0)</f>
        <v>8.1712378187660608</v>
      </c>
      <c r="BH31" s="40">
        <f>VLOOKUP($AX31&amp;"_"&amp;$BC$14,データシート1!$A:$BS,MATCH($BC$12&amp;"_"&amp;BH$20,データシート1!$A$1:$BS$1,0),0)</f>
        <v>10.365528529532101</v>
      </c>
      <c r="BI31" s="40">
        <f>VLOOKUP($AX31&amp;"_"&amp;$BC$14,データシート1!$A:$BS,MATCH($BC$12&amp;"_"&amp;BI$20,データシート1!$A$1:$BS$1,0),0)</f>
        <v>268.76529122886058</v>
      </c>
      <c r="BJ31" s="40">
        <f>VLOOKUP($AX31&amp;"_"&amp;$BC$14,データシート1!$A:$BS,MATCH($BC$12&amp;"_"&amp;BJ$20,データシート1!$A$1:$BS$1,0),0)</f>
        <v>382.69697551372326</v>
      </c>
      <c r="BK31" s="40">
        <f t="shared" si="1"/>
        <v>267.78762972073423</v>
      </c>
      <c r="BL31" s="40">
        <f t="shared" si="2"/>
        <v>247.08672170138641</v>
      </c>
      <c r="BM31" s="40">
        <f>VLOOKUP($AX31&amp;"_"&amp;$BC$14,データシート1!$A:$BS,MATCH($BC$12&amp;"_"&amp;BM$20,データシート1!$A$1:$BS$1,0),0)</f>
        <v>158.60343942527092</v>
      </c>
      <c r="BN31" s="40">
        <f>VLOOKUP($AX31&amp;"_"&amp;$BC$14,データシート1!$A:$BS,MATCH($BC$12&amp;"_"&amp;BN$20,データシート1!$A$1:$BS$1,0),0)</f>
        <v>88.483282276115489</v>
      </c>
      <c r="BO31" s="40">
        <f>VLOOKUP($AX31&amp;"_"&amp;$BC$14,データシート1!$A:$BS,MATCH($BC$12&amp;"_"&amp;BO$20,データシート1!$A$1:$BS$1,0),0)</f>
        <v>20.700908019347796</v>
      </c>
      <c r="BP31" s="40">
        <f>VLOOKUP($AX31&amp;"_"&amp;$BC$14,データシート1!$A:$BS,MATCH($BC$12&amp;"_"&amp;BP$20,データシート1!$A$1:$BS$1,0),0)</f>
        <v>0</v>
      </c>
      <c r="BQ31" s="40">
        <f>VLOOKUP($AX31&amp;"_"&amp;$BC$14,データシート1!$A:$BS,MATCH($BC$12&amp;"_"&amp;BQ$20,データシート1!$A$1:$BS$1,0),0)</f>
        <v>55.642148169763729</v>
      </c>
      <c r="BR31" s="41">
        <f t="shared" si="3"/>
        <v>1210.1610230804952</v>
      </c>
      <c r="BT31" s="134" t="str">
        <f t="shared" si="4"/>
        <v>高槻市</v>
      </c>
      <c r="BU31" s="38">
        <f t="shared" si="25"/>
        <v>1210.1610230804952</v>
      </c>
      <c r="BV31" s="69">
        <f t="shared" si="16"/>
        <v>0.19441130061231882</v>
      </c>
      <c r="BW31" s="69">
        <f t="shared" si="5"/>
        <v>0.17909369742170181</v>
      </c>
      <c r="BX31" s="69">
        <f t="shared" si="5"/>
        <v>6.752190545656454E-3</v>
      </c>
      <c r="BY31" s="69">
        <f t="shared" si="5"/>
        <v>8.5654126449605759E-3</v>
      </c>
      <c r="BZ31" s="69">
        <f t="shared" si="5"/>
        <v>0.22209052027201454</v>
      </c>
      <c r="CA31" s="69">
        <f t="shared" si="5"/>
        <v>0.31623640839097472</v>
      </c>
      <c r="CB31" s="69">
        <f t="shared" si="5"/>
        <v>0.22128264306437015</v>
      </c>
      <c r="CC31" s="69">
        <f t="shared" si="5"/>
        <v>0.20417673102081985</v>
      </c>
      <c r="CD31" s="69">
        <f t="shared" si="5"/>
        <v>0.13105978163264745</v>
      </c>
      <c r="CE31" s="69">
        <f t="shared" si="5"/>
        <v>7.3116949388172398E-2</v>
      </c>
      <c r="CF31" s="69">
        <f t="shared" si="5"/>
        <v>1.71059120435503E-2</v>
      </c>
      <c r="CG31" s="69">
        <f t="shared" si="5"/>
        <v>0</v>
      </c>
      <c r="CH31" s="69">
        <f t="shared" si="5"/>
        <v>4.5979127660321806E-2</v>
      </c>
      <c r="CI31" s="135">
        <f t="shared" si="6"/>
        <v>1</v>
      </c>
      <c r="CK31" s="136" t="str">
        <f t="shared" si="7"/>
        <v>高槻市</v>
      </c>
      <c r="CL31" s="137">
        <f t="shared" si="17"/>
        <v>235.26897844741345</v>
      </c>
      <c r="CM31" s="75">
        <f t="shared" si="18"/>
        <v>0.48858120079648665</v>
      </c>
      <c r="CN31" s="76">
        <f t="shared" si="19"/>
        <v>216.73221209911529</v>
      </c>
      <c r="CO31" s="75">
        <f t="shared" si="20"/>
        <v>0.53036878499367845</v>
      </c>
      <c r="CP31" s="76">
        <f t="shared" si="8"/>
        <v>8.1712378187660608</v>
      </c>
      <c r="CQ31" s="75">
        <f t="shared" si="21"/>
        <v>0</v>
      </c>
      <c r="CR31" s="76">
        <f t="shared" si="9"/>
        <v>10.365528529532101</v>
      </c>
      <c r="CS31" s="75">
        <f t="shared" si="22"/>
        <v>0</v>
      </c>
      <c r="CT31" s="76">
        <f t="shared" si="10"/>
        <v>268.76529122886058</v>
      </c>
      <c r="CU31" s="77">
        <f t="shared" si="23"/>
        <v>0.44908700616859665</v>
      </c>
      <c r="CV31" s="18"/>
      <c r="CW31" s="1078">
        <f t="shared" si="24"/>
        <v>114.94799999999999</v>
      </c>
      <c r="CX31" s="1081">
        <f>VLOOKUP($AX31&amp;"_"&amp;$CW$14,データシート1!$A:$BS,MATCH($CW$12&amp;"_"&amp;CX$20,データシート1!$A$1:$BS$1,0),0)</f>
        <v>114.94799999999999</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120.69899999999998</v>
      </c>
      <c r="DB31" s="1081">
        <f>VLOOKUP($AX31&amp;"_"&amp;$CW$14,データシート1!$A:$BS,MATCH($CW$12&amp;"_"&amp;DB$20,データシート1!$A$1:$BS$1,0),0)</f>
        <v>0</v>
      </c>
      <c r="DC31" s="1081">
        <f>VLOOKUP($AX31&amp;"_"&amp;$CW$14,データシート1!$A:$BS,MATCH($CW$12&amp;"_"&amp;DC$20,データシート1!$A$1:$BS$1,0),0)</f>
        <v>0</v>
      </c>
      <c r="DD31" s="1080">
        <f t="shared" si="11"/>
        <v>235.64699999999999</v>
      </c>
      <c r="DE31" s="18"/>
      <c r="DF31" s="138">
        <f>VLOOKUP($AX31&amp;"_"&amp;$DF$14,データシート1!$A:$BS,MATCH($DF$12&amp;"_"&amp;DF$20,データシート1!$A$1:$BS$1,0),0)</f>
        <v>12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13</v>
      </c>
      <c r="DJ31" s="74">
        <f>VLOOKUP($AX31&amp;"_"&amp;$DF$14,データシート1!$A:$BS,MATCH($DF$12&amp;"_"&amp;DJ$20,データシート1!$A$1:$BS$1,0),0)</f>
        <v>0</v>
      </c>
      <c r="DK31" s="74">
        <f>VLOOKUP($AX31&amp;"_"&amp;$DF$14,データシート1!$A:$BS,MATCH($DF$12&amp;"_"&amp;DK$20,データシート1!$A$1:$BS$1,0),0)</f>
        <v>0</v>
      </c>
      <c r="DL31" s="78">
        <f t="shared" si="12"/>
        <v>25</v>
      </c>
      <c r="DM31" s="18"/>
      <c r="DN31" s="139">
        <f t="shared" si="26"/>
        <v>0.49</v>
      </c>
      <c r="DO31" s="140">
        <f t="shared" si="27"/>
        <v>0</v>
      </c>
      <c r="DP31" s="140">
        <f t="shared" si="13"/>
        <v>0</v>
      </c>
      <c r="DQ31" s="140">
        <f t="shared" si="13"/>
        <v>0.51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13104</v>
      </c>
      <c r="AY32" s="20" t="str">
        <f>IF(IFERROR(比較地域マスタ!$Z17,"")=0,"",IFERROR(比較地域マスタ!$Z17,""))</f>
        <v>新宿区</v>
      </c>
      <c r="AZ32" s="18"/>
      <c r="BA32" s="18"/>
      <c r="BB32" s="122" t="str">
        <f t="shared" si="0"/>
        <v>13104</v>
      </c>
      <c r="BC32" s="123" t="str">
        <f t="shared" si="0"/>
        <v>新宿区</v>
      </c>
      <c r="BD32" s="40">
        <f t="shared" si="14"/>
        <v>2896.2698063433872</v>
      </c>
      <c r="BE32" s="40">
        <f t="shared" si="15"/>
        <v>120.09097570463712</v>
      </c>
      <c r="BF32" s="40">
        <f>VLOOKUP($AX32&amp;"_"&amp;$BC$14,データシート1!$A:$BS,MATCH($BC$12&amp;"_"&amp;BF$20,データシート1!$A$1:$BS$1,0),0)</f>
        <v>54.030063120528673</v>
      </c>
      <c r="BG32" s="40">
        <f>VLOOKUP($AX32&amp;"_"&amp;$BC$14,データシート1!$A:$BS,MATCH($BC$12&amp;"_"&amp;BG$20,データシート1!$A$1:$BS$1,0),0)</f>
        <v>58.929557488191143</v>
      </c>
      <c r="BH32" s="40">
        <f>VLOOKUP($AX32&amp;"_"&amp;$BC$14,データシート1!$A:$BS,MATCH($BC$12&amp;"_"&amp;BH$20,データシート1!$A$1:$BS$1,0),0)</f>
        <v>7.1313550959172973</v>
      </c>
      <c r="BI32" s="40">
        <f>VLOOKUP($AX32&amp;"_"&amp;$BC$14,データシート1!$A:$BS,MATCH($BC$12&amp;"_"&amp;BI$20,データシート1!$A$1:$BS$1,0),0)</f>
        <v>2055.6582752009144</v>
      </c>
      <c r="BJ32" s="40">
        <f>VLOOKUP($AX32&amp;"_"&amp;$BC$14,データシート1!$A:$BS,MATCH($BC$12&amp;"_"&amp;BJ$20,データシート1!$A$1:$BS$1,0),0)</f>
        <v>503.23816881713384</v>
      </c>
      <c r="BK32" s="40">
        <f t="shared" si="1"/>
        <v>151.06488352880766</v>
      </c>
      <c r="BL32" s="40">
        <f t="shared" si="2"/>
        <v>130.70896902328627</v>
      </c>
      <c r="BM32" s="40">
        <f>VLOOKUP($AX32&amp;"_"&amp;$BC$14,データシート1!$A:$BS,MATCH($BC$12&amp;"_"&amp;BM$20,データシート1!$A$1:$BS$1,0),0)</f>
        <v>72.451490867040121</v>
      </c>
      <c r="BN32" s="40">
        <f>VLOOKUP($AX32&amp;"_"&amp;$BC$14,データシート1!$A:$BS,MATCH($BC$12&amp;"_"&amp;BN$20,データシート1!$A$1:$BS$1,0),0)</f>
        <v>58.257478156246165</v>
      </c>
      <c r="BO32" s="40">
        <f>VLOOKUP($AX32&amp;"_"&amp;$BC$14,データシート1!$A:$BS,MATCH($BC$12&amp;"_"&amp;BO$20,データシート1!$A$1:$BS$1,0),0)</f>
        <v>20.355914505521383</v>
      </c>
      <c r="BP32" s="40">
        <f>VLOOKUP($AX32&amp;"_"&amp;$BC$14,データシート1!$A:$BS,MATCH($BC$12&amp;"_"&amp;BP$20,データシート1!$A$1:$BS$1,0),0)</f>
        <v>0</v>
      </c>
      <c r="BQ32" s="40">
        <f>VLOOKUP($AX32&amp;"_"&amp;$BC$14,データシート1!$A:$BS,MATCH($BC$12&amp;"_"&amp;BQ$20,データシート1!$A$1:$BS$1,0),0)</f>
        <v>66.217503091894102</v>
      </c>
      <c r="BR32" s="41">
        <f t="shared" si="3"/>
        <v>2896.2698063433872</v>
      </c>
      <c r="BS32" s="23"/>
      <c r="BT32" s="134" t="str">
        <f t="shared" si="4"/>
        <v>新宿区</v>
      </c>
      <c r="BU32" s="38">
        <f t="shared" si="25"/>
        <v>2896.2698063433872</v>
      </c>
      <c r="BV32" s="69">
        <f t="shared" si="16"/>
        <v>4.1464015348851413E-2</v>
      </c>
      <c r="BW32" s="69">
        <f t="shared" si="5"/>
        <v>1.8655051750424791E-2</v>
      </c>
      <c r="BX32" s="69">
        <f t="shared" si="5"/>
        <v>2.034670850040424E-2</v>
      </c>
      <c r="BY32" s="69">
        <f t="shared" si="5"/>
        <v>2.4622550980223801E-3</v>
      </c>
      <c r="BZ32" s="69">
        <f t="shared" si="5"/>
        <v>0.70976062751426949</v>
      </c>
      <c r="CA32" s="69">
        <f t="shared" si="5"/>
        <v>0.17375389810539943</v>
      </c>
      <c r="CB32" s="69">
        <f t="shared" si="5"/>
        <v>5.2158429162209453E-2</v>
      </c>
      <c r="CC32" s="69">
        <f t="shared" si="5"/>
        <v>4.5130107953688749E-2</v>
      </c>
      <c r="CD32" s="69">
        <f t="shared" si="5"/>
        <v>2.501544942683083E-2</v>
      </c>
      <c r="CE32" s="69">
        <f t="shared" si="5"/>
        <v>2.0114658526857926E-2</v>
      </c>
      <c r="CF32" s="69">
        <f t="shared" si="5"/>
        <v>7.0283212085207047E-3</v>
      </c>
      <c r="CG32" s="69">
        <f t="shared" si="5"/>
        <v>0</v>
      </c>
      <c r="CH32" s="69">
        <f t="shared" si="5"/>
        <v>2.2863029869270138E-2</v>
      </c>
      <c r="CI32" s="135">
        <f t="shared" si="6"/>
        <v>1</v>
      </c>
      <c r="CJ32" s="18"/>
      <c r="CK32" s="136" t="str">
        <f t="shared" si="7"/>
        <v>新宿区</v>
      </c>
      <c r="CL32" s="137">
        <f t="shared" si="17"/>
        <v>120.09097570463712</v>
      </c>
      <c r="CM32" s="75">
        <f t="shared" si="18"/>
        <v>0.16783109539863408</v>
      </c>
      <c r="CN32" s="76">
        <f t="shared" si="19"/>
        <v>54.030063120528673</v>
      </c>
      <c r="CO32" s="75">
        <f t="shared" si="20"/>
        <v>0.29605739982788093</v>
      </c>
      <c r="CP32" s="76">
        <f t="shared" si="8"/>
        <v>58.929557488191143</v>
      </c>
      <c r="CQ32" s="75">
        <f t="shared" si="21"/>
        <v>7.0575788742914272E-2</v>
      </c>
      <c r="CR32" s="76">
        <f t="shared" si="9"/>
        <v>7.1313550959172973</v>
      </c>
      <c r="CS32" s="75">
        <f t="shared" si="22"/>
        <v>0</v>
      </c>
      <c r="CT32" s="76">
        <f t="shared" si="10"/>
        <v>2055.6582752009144</v>
      </c>
      <c r="CU32" s="77">
        <f t="shared" si="23"/>
        <v>0.3268096687589474</v>
      </c>
      <c r="CV32" s="18"/>
      <c r="CW32" s="1078">
        <f t="shared" si="24"/>
        <v>20.155000000000001</v>
      </c>
      <c r="CX32" s="1081">
        <f>VLOOKUP($AX32&amp;"_"&amp;$CW$14,データシート1!$A:$BS,MATCH($CW$12&amp;"_"&amp;CX$20,データシート1!$A$1:$BS$1,0),0)</f>
        <v>15.996</v>
      </c>
      <c r="CY32" s="1081">
        <f>VLOOKUP($AX32&amp;"_"&amp;$CW$14,データシート1!$A:$BS,MATCH($CW$12&amp;"_"&amp;CY$20,データシート1!$A$1:$BS$1,0),0)</f>
        <v>4.1589999999999998</v>
      </c>
      <c r="CZ32" s="1081">
        <f>VLOOKUP($AX32&amp;"_"&amp;$CW$14,データシート1!$A:$BS,MATCH($CW$12&amp;"_"&amp;CZ$20,データシート1!$A$1:$BS$1,0),0)</f>
        <v>0</v>
      </c>
      <c r="DA32" s="1081">
        <f>VLOOKUP($AX32&amp;"_"&amp;$CW$14,データシート1!$A:$BS,MATCH($CW$12&amp;"_"&amp;DA$20,データシート1!$A$1:$BS$1,0),0)</f>
        <v>671.80899999999997</v>
      </c>
      <c r="DB32" s="1081">
        <f>VLOOKUP($AX32&amp;"_"&amp;$CW$14,データシート1!$A:$BS,MATCH($CW$12&amp;"_"&amp;DB$20,データシート1!$A$1:$BS$1,0),0)</f>
        <v>14.598000000000001</v>
      </c>
      <c r="DC32" s="1081">
        <f>VLOOKUP($AX32&amp;"_"&amp;$CW$14,データシート1!$A:$BS,MATCH($CW$12&amp;"_"&amp;DC$20,データシート1!$A$1:$BS$1,0),0)</f>
        <v>0</v>
      </c>
      <c r="DD32" s="1080">
        <f t="shared" si="11"/>
        <v>706.5619999999999</v>
      </c>
      <c r="DE32" s="18"/>
      <c r="DF32" s="138">
        <f>VLOOKUP($AX32&amp;"_"&amp;$DF$14,データシート1!$A:$BS,MATCH($DF$12&amp;"_"&amp;DF$20,データシート1!$A$1:$BS$1,0),0)</f>
        <v>3</v>
      </c>
      <c r="DG32" s="74">
        <f>VLOOKUP($AX32&amp;"_"&amp;$DF$14,データシート1!$A:$BS,MATCH($DF$12&amp;"_"&amp;DG$20,データシート1!$A$1:$BS$1,0),0)</f>
        <v>1</v>
      </c>
      <c r="DH32" s="74">
        <f>VLOOKUP($AX32&amp;"_"&amp;$DF$14,データシート1!$A:$BS,MATCH($DF$12&amp;"_"&amp;DH$20,データシート1!$A$1:$BS$1,0),0)</f>
        <v>0</v>
      </c>
      <c r="DI32" s="74">
        <f>VLOOKUP($AX32&amp;"_"&amp;$DF$14,データシート1!$A:$BS,MATCH($DF$12&amp;"_"&amp;DI$20,データシート1!$A$1:$BS$1,0),0)</f>
        <v>93</v>
      </c>
      <c r="DJ32" s="74">
        <f>VLOOKUP($AX32&amp;"_"&amp;$DF$14,データシート1!$A:$BS,MATCH($DF$12&amp;"_"&amp;DJ$20,データシート1!$A$1:$BS$1,0),0)</f>
        <v>5</v>
      </c>
      <c r="DK32" s="74">
        <f>VLOOKUP($AX32&amp;"_"&amp;$DF$14,データシート1!$A:$BS,MATCH($DF$12&amp;"_"&amp;DK$20,データシート1!$A$1:$BS$1,0),0)</f>
        <v>0</v>
      </c>
      <c r="DL32" s="78">
        <f t="shared" si="12"/>
        <v>102</v>
      </c>
      <c r="DM32" s="18"/>
      <c r="DN32" s="139">
        <f t="shared" si="26"/>
        <v>0.02</v>
      </c>
      <c r="DO32" s="140">
        <f t="shared" si="27"/>
        <v>0.01</v>
      </c>
      <c r="DP32" s="140">
        <f t="shared" si="13"/>
        <v>0</v>
      </c>
      <c r="DQ32" s="140">
        <f t="shared" si="13"/>
        <v>0.95</v>
      </c>
      <c r="DR32" s="140">
        <f t="shared" si="13"/>
        <v>0.02</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25201</v>
      </c>
      <c r="AY33" s="20" t="str">
        <f>IF(IFERROR(比較地域マスタ!$Z18,"")=0,"",IFERROR(比較地域マスタ!$Z18,""))</f>
        <v>大津市</v>
      </c>
      <c r="BB33" s="122" t="str">
        <f t="shared" si="0"/>
        <v>25201</v>
      </c>
      <c r="BC33" s="123" t="str">
        <f t="shared" si="0"/>
        <v>大津市</v>
      </c>
      <c r="BD33" s="40">
        <f t="shared" si="14"/>
        <v>1371.6483082451882</v>
      </c>
      <c r="BE33" s="40">
        <f t="shared" si="15"/>
        <v>201.75635319626718</v>
      </c>
      <c r="BF33" s="40">
        <f>VLOOKUP($AX33&amp;"_"&amp;$BC$14,データシート1!$A:$BS,MATCH($BC$12&amp;"_"&amp;BF$20,データシート1!$A$1:$BS$1,0),0)</f>
        <v>175.83566204764551</v>
      </c>
      <c r="BG33" s="40">
        <f>VLOOKUP($AX33&amp;"_"&amp;$BC$14,データシート1!$A:$BS,MATCH($BC$12&amp;"_"&amp;BG$20,データシート1!$A$1:$BS$1,0),0)</f>
        <v>13.329106034977425</v>
      </c>
      <c r="BH33" s="40">
        <f>VLOOKUP($AX33&amp;"_"&amp;$BC$14,データシート1!$A:$BS,MATCH($BC$12&amp;"_"&amp;BH$20,データシート1!$A$1:$BS$1,0),0)</f>
        <v>12.591585113644228</v>
      </c>
      <c r="BI33" s="40">
        <f>VLOOKUP($AX33&amp;"_"&amp;$BC$14,データシート1!$A:$BS,MATCH($BC$12&amp;"_"&amp;BI$20,データシート1!$A$1:$BS$1,0),0)</f>
        <v>375.61711689204276</v>
      </c>
      <c r="BJ33" s="40">
        <f>VLOOKUP($AX33&amp;"_"&amp;$BC$14,データシート1!$A:$BS,MATCH($BC$12&amp;"_"&amp;BJ$20,データシート1!$A$1:$BS$1,0),0)</f>
        <v>352.41269338284621</v>
      </c>
      <c r="BK33" s="40">
        <f t="shared" si="1"/>
        <v>376.99317071088808</v>
      </c>
      <c r="BL33" s="40">
        <f t="shared" si="2"/>
        <v>348.00253307265268</v>
      </c>
      <c r="BM33" s="40">
        <f>VLOOKUP($AX33&amp;"_"&amp;$BC$14,データシート1!$A:$BS,MATCH($BC$12&amp;"_"&amp;BM$20,データシート1!$A$1:$BS$1,0),0)</f>
        <v>228.57093515422488</v>
      </c>
      <c r="BN33" s="40">
        <f>VLOOKUP($AX33&amp;"_"&amp;$BC$14,データシート1!$A:$BS,MATCH($BC$12&amp;"_"&amp;BN$20,データシート1!$A$1:$BS$1,0),0)</f>
        <v>119.43159791842781</v>
      </c>
      <c r="BO33" s="40">
        <f>VLOOKUP($AX33&amp;"_"&amp;$BC$14,データシート1!$A:$BS,MATCH($BC$12&amp;"_"&amp;BO$20,データシート1!$A$1:$BS$1,0),0)</f>
        <v>20.296184813245507</v>
      </c>
      <c r="BP33" s="40">
        <f>VLOOKUP($AX33&amp;"_"&amp;$BC$14,データシート1!$A:$BS,MATCH($BC$12&amp;"_"&amp;BP$20,データシート1!$A$1:$BS$1,0),0)</f>
        <v>8.6944528249898436</v>
      </c>
      <c r="BQ33" s="40">
        <f>VLOOKUP($AX33&amp;"_"&amp;$BC$14,データシート1!$A:$BS,MATCH($BC$12&amp;"_"&amp;BQ$20,データシート1!$A$1:$BS$1,0),0)</f>
        <v>64.868974063144009</v>
      </c>
      <c r="BR33" s="41">
        <f t="shared" si="3"/>
        <v>1371.6483082451882</v>
      </c>
      <c r="BT33" s="134" t="str">
        <f t="shared" si="4"/>
        <v>大津市</v>
      </c>
      <c r="BU33" s="38">
        <f t="shared" si="25"/>
        <v>1371.6483082451882</v>
      </c>
      <c r="BV33" s="69">
        <f t="shared" si="16"/>
        <v>0.14709044000818491</v>
      </c>
      <c r="BW33" s="69">
        <f t="shared" si="5"/>
        <v>0.12819296388926404</v>
      </c>
      <c r="BX33" s="69">
        <f t="shared" si="5"/>
        <v>9.7175828197753941E-3</v>
      </c>
      <c r="BY33" s="69">
        <f t="shared" si="5"/>
        <v>9.1798932991454738E-3</v>
      </c>
      <c r="BZ33" s="69">
        <f t="shared" si="5"/>
        <v>0.27384360454071988</v>
      </c>
      <c r="CA33" s="69">
        <f t="shared" si="5"/>
        <v>0.25692642294999346</v>
      </c>
      <c r="CB33" s="69">
        <f t="shared" si="5"/>
        <v>0.27484681637758335</v>
      </c>
      <c r="CC33" s="69">
        <f t="shared" si="5"/>
        <v>0.25371119621608257</v>
      </c>
      <c r="CD33" s="69">
        <f t="shared" si="5"/>
        <v>0.1666396070918835</v>
      </c>
      <c r="CE33" s="69">
        <f t="shared" si="5"/>
        <v>8.7071589124199086E-2</v>
      </c>
      <c r="CF33" s="69">
        <f t="shared" si="5"/>
        <v>1.479693059164075E-2</v>
      </c>
      <c r="CG33" s="69">
        <f t="shared" si="5"/>
        <v>6.3386895698599672E-3</v>
      </c>
      <c r="CH33" s="69">
        <f t="shared" si="5"/>
        <v>4.7292716123518444E-2</v>
      </c>
      <c r="CI33" s="135">
        <f t="shared" si="6"/>
        <v>1</v>
      </c>
      <c r="CK33" s="136" t="str">
        <f t="shared" si="7"/>
        <v>大津市</v>
      </c>
      <c r="CL33" s="137">
        <f t="shared" si="17"/>
        <v>201.75635319626718</v>
      </c>
      <c r="CM33" s="75">
        <f t="shared" si="18"/>
        <v>1</v>
      </c>
      <c r="CN33" s="76">
        <f t="shared" si="19"/>
        <v>175.83566204764551</v>
      </c>
      <c r="CO33" s="75">
        <f t="shared" si="20"/>
        <v>1</v>
      </c>
      <c r="CP33" s="76">
        <f t="shared" si="8"/>
        <v>13.329106034977425</v>
      </c>
      <c r="CQ33" s="75">
        <f t="shared" si="21"/>
        <v>0</v>
      </c>
      <c r="CR33" s="76">
        <f t="shared" si="9"/>
        <v>12.591585113644228</v>
      </c>
      <c r="CS33" s="75">
        <f t="shared" si="22"/>
        <v>0</v>
      </c>
      <c r="CT33" s="76">
        <f t="shared" si="10"/>
        <v>375.61711689204276</v>
      </c>
      <c r="CU33" s="77">
        <f t="shared" si="23"/>
        <v>0.25998016492966886</v>
      </c>
      <c r="CV33" s="18"/>
      <c r="CW33" s="1078">
        <f t="shared" si="24"/>
        <v>346.75799999999998</v>
      </c>
      <c r="CX33" s="1081">
        <f>VLOOKUP($AX33&amp;"_"&amp;$CW$14,データシート1!$A:$BS,MATCH($CW$12&amp;"_"&amp;CX$20,データシート1!$A$1:$BS$1,0),0)</f>
        <v>346.75799999999998</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97.652999999999992</v>
      </c>
      <c r="DB33" s="1081">
        <f>VLOOKUP($AX33&amp;"_"&amp;$CW$14,データシート1!$A:$BS,MATCH($CW$12&amp;"_"&amp;DB$20,データシート1!$A$1:$BS$1,0),0)</f>
        <v>0</v>
      </c>
      <c r="DC33" s="1081">
        <f>VLOOKUP($AX33&amp;"_"&amp;$CW$14,データシート1!$A:$BS,MATCH($CW$12&amp;"_"&amp;DC$20,データシート1!$A$1:$BS$1,0),0)</f>
        <v>0</v>
      </c>
      <c r="DD33" s="1080">
        <f t="shared" si="11"/>
        <v>444.41099999999994</v>
      </c>
      <c r="DE33" s="18"/>
      <c r="DF33" s="138">
        <f>VLOOKUP($AX33&amp;"_"&amp;$DF$14,データシート1!$A:$BS,MATCH($DF$12&amp;"_"&amp;DF$20,データシート1!$A$1:$BS$1,0),0)</f>
        <v>18</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15</v>
      </c>
      <c r="DJ33" s="74">
        <f>VLOOKUP($AX33&amp;"_"&amp;$DF$14,データシート1!$A:$BS,MATCH($DF$12&amp;"_"&amp;DJ$20,データシート1!$A$1:$BS$1,0),0)</f>
        <v>0</v>
      </c>
      <c r="DK33" s="74">
        <f>VLOOKUP($AX33&amp;"_"&amp;$DF$14,データシート1!$A:$BS,MATCH($DF$12&amp;"_"&amp;DK$20,データシート1!$A$1:$BS$1,0),0)</f>
        <v>0</v>
      </c>
      <c r="DL33" s="78">
        <f t="shared" si="12"/>
        <v>33</v>
      </c>
      <c r="DM33" s="18"/>
      <c r="DN33" s="139">
        <f t="shared" si="26"/>
        <v>0.78</v>
      </c>
      <c r="DO33" s="140">
        <f t="shared" si="27"/>
        <v>0</v>
      </c>
      <c r="DP33" s="140">
        <f t="shared" si="13"/>
        <v>0</v>
      </c>
      <c r="DQ33" s="140">
        <f t="shared" si="13"/>
        <v>0.22</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11208</v>
      </c>
      <c r="AY34" s="20" t="str">
        <f>IF(IFERROR(比較地域マスタ!$Z19,"")=0,"",IFERROR(比較地域マスタ!$Z19,""))</f>
        <v>所沢市</v>
      </c>
      <c r="BB34" s="122" t="str">
        <f t="shared" si="0"/>
        <v>11208</v>
      </c>
      <c r="BC34" s="123" t="str">
        <f t="shared" si="0"/>
        <v>所沢市</v>
      </c>
      <c r="BD34" s="40">
        <f t="shared" si="14"/>
        <v>1231.2924653445332</v>
      </c>
      <c r="BE34" s="40">
        <f t="shared" si="15"/>
        <v>127.07139123929518</v>
      </c>
      <c r="BF34" s="40">
        <f>VLOOKUP($AX34&amp;"_"&amp;$BC$14,データシート1!$A:$BS,MATCH($BC$12&amp;"_"&amp;BF$20,データシート1!$A$1:$BS$1,0),0)</f>
        <v>97.263229392755022</v>
      </c>
      <c r="BG34" s="40">
        <f>VLOOKUP($AX34&amp;"_"&amp;$BC$14,データシート1!$A:$BS,MATCH($BC$12&amp;"_"&amp;BG$20,データシート1!$A$1:$BS$1,0),0)</f>
        <v>13.533763387603074</v>
      </c>
      <c r="BH34" s="40">
        <f>VLOOKUP($AX34&amp;"_"&amp;$BC$14,データシート1!$A:$BS,MATCH($BC$12&amp;"_"&amp;BH$20,データシート1!$A$1:$BS$1,0),0)</f>
        <v>16.274398458937082</v>
      </c>
      <c r="BI34" s="40">
        <f>VLOOKUP($AX34&amp;"_"&amp;$BC$14,データシート1!$A:$BS,MATCH($BC$12&amp;"_"&amp;BI$20,データシート1!$A$1:$BS$1,0),0)</f>
        <v>332.50198230808604</v>
      </c>
      <c r="BJ34" s="40">
        <f>VLOOKUP($AX34&amp;"_"&amp;$BC$14,データシート1!$A:$BS,MATCH($BC$12&amp;"_"&amp;BJ$20,データシート1!$A$1:$BS$1,0),0)</f>
        <v>413.23154878553208</v>
      </c>
      <c r="BK34" s="40">
        <f t="shared" si="1"/>
        <v>325.45125876441995</v>
      </c>
      <c r="BL34" s="40">
        <f t="shared" si="2"/>
        <v>305.15519187751653</v>
      </c>
      <c r="BM34" s="40">
        <f>VLOOKUP($AX34&amp;"_"&amp;$BC$14,データシート1!$A:$BS,MATCH($BC$12&amp;"_"&amp;BM$20,データシート1!$A$1:$BS$1,0),0)</f>
        <v>188.44076919379759</v>
      </c>
      <c r="BN34" s="40">
        <f>VLOOKUP($AX34&amp;"_"&amp;$BC$14,データシート1!$A:$BS,MATCH($BC$12&amp;"_"&amp;BN$20,データシート1!$A$1:$BS$1,0),0)</f>
        <v>116.71442268371892</v>
      </c>
      <c r="BO34" s="40">
        <f>VLOOKUP($AX34&amp;"_"&amp;$BC$14,データシート1!$A:$BS,MATCH($BC$12&amp;"_"&amp;BO$20,データシート1!$A$1:$BS$1,0),0)</f>
        <v>20.296066886903404</v>
      </c>
      <c r="BP34" s="40">
        <f>VLOOKUP($AX34&amp;"_"&amp;$BC$14,データシート1!$A:$BS,MATCH($BC$12&amp;"_"&amp;BP$20,データシート1!$A$1:$BS$1,0),0)</f>
        <v>0</v>
      </c>
      <c r="BQ34" s="40">
        <f>VLOOKUP($AX34&amp;"_"&amp;$BC$14,データシート1!$A:$BS,MATCH($BC$12&amp;"_"&amp;BQ$20,データシート1!$A$1:$BS$1,0),0)</f>
        <v>33.036284247200008</v>
      </c>
      <c r="BR34" s="41">
        <f t="shared" si="3"/>
        <v>1231.2924653445332</v>
      </c>
      <c r="BT34" s="134" t="str">
        <f t="shared" si="4"/>
        <v>所沢市</v>
      </c>
      <c r="BU34" s="38">
        <f t="shared" si="25"/>
        <v>1231.2924653445332</v>
      </c>
      <c r="BV34" s="69">
        <f t="shared" si="16"/>
        <v>0.10320163146920483</v>
      </c>
      <c r="BW34" s="69">
        <f t="shared" si="5"/>
        <v>7.8992791826708195E-2</v>
      </c>
      <c r="BX34" s="69">
        <f t="shared" si="5"/>
        <v>1.0991509952768316E-2</v>
      </c>
      <c r="BY34" s="69">
        <f t="shared" si="5"/>
        <v>1.3217329689728325E-2</v>
      </c>
      <c r="BZ34" s="69">
        <f t="shared" si="5"/>
        <v>0.27004305773531007</v>
      </c>
      <c r="CA34" s="69">
        <f t="shared" si="5"/>
        <v>0.33560795701767249</v>
      </c>
      <c r="CB34" s="69">
        <f t="shared" si="5"/>
        <v>0.26431677925792718</v>
      </c>
      <c r="CC34" s="69">
        <f t="shared" si="5"/>
        <v>0.24783323253109468</v>
      </c>
      <c r="CD34" s="69">
        <f t="shared" si="5"/>
        <v>0.15304306206492474</v>
      </c>
      <c r="CE34" s="69">
        <f t="shared" si="5"/>
        <v>9.4790170466169929E-2</v>
      </c>
      <c r="CF34" s="69">
        <f t="shared" si="5"/>
        <v>1.6483546726832502E-2</v>
      </c>
      <c r="CG34" s="69">
        <f t="shared" si="5"/>
        <v>0</v>
      </c>
      <c r="CH34" s="69">
        <f t="shared" si="5"/>
        <v>2.6830574519885481E-2</v>
      </c>
      <c r="CI34" s="135">
        <f t="shared" si="6"/>
        <v>1</v>
      </c>
      <c r="CK34" s="136" t="str">
        <f t="shared" si="7"/>
        <v>所沢市</v>
      </c>
      <c r="CL34" s="137">
        <f t="shared" si="17"/>
        <v>127.07139123929518</v>
      </c>
      <c r="CM34" s="75">
        <f t="shared" si="18"/>
        <v>0.28516253459255808</v>
      </c>
      <c r="CN34" s="76">
        <f t="shared" si="19"/>
        <v>97.263229392755022</v>
      </c>
      <c r="CO34" s="75">
        <f t="shared" si="20"/>
        <v>0.37255600319085391</v>
      </c>
      <c r="CP34" s="76">
        <f t="shared" si="8"/>
        <v>13.533763387603074</v>
      </c>
      <c r="CQ34" s="75">
        <f t="shared" si="21"/>
        <v>0</v>
      </c>
      <c r="CR34" s="76">
        <f t="shared" si="9"/>
        <v>16.274398458937082</v>
      </c>
      <c r="CS34" s="75">
        <f t="shared" si="22"/>
        <v>0</v>
      </c>
      <c r="CT34" s="76">
        <f t="shared" si="10"/>
        <v>332.50198230808604</v>
      </c>
      <c r="CU34" s="77">
        <f t="shared" si="23"/>
        <v>0.22555655000729943</v>
      </c>
      <c r="CV34" s="18"/>
      <c r="CW34" s="1078">
        <f t="shared" si="24"/>
        <v>36.235999999999997</v>
      </c>
      <c r="CX34" s="1081">
        <f>VLOOKUP($AX34&amp;"_"&amp;$CW$14,データシート1!$A:$BS,MATCH($CW$12&amp;"_"&amp;CX$20,データシート1!$A$1:$BS$1,0),0)</f>
        <v>36.235999999999997</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74.998000000000005</v>
      </c>
      <c r="DB34" s="1081">
        <f>VLOOKUP($AX34&amp;"_"&amp;$CW$14,データシート1!$A:$BS,MATCH($CW$12&amp;"_"&amp;DB$20,データシート1!$A$1:$BS$1,0),0)</f>
        <v>0</v>
      </c>
      <c r="DC34" s="1081">
        <f>VLOOKUP($AX34&amp;"_"&amp;$CW$14,データシート1!$A:$BS,MATCH($CW$12&amp;"_"&amp;DC$20,データシート1!$A$1:$BS$1,0),0)</f>
        <v>0</v>
      </c>
      <c r="DD34" s="1080">
        <f t="shared" si="11"/>
        <v>111.23400000000001</v>
      </c>
      <c r="DE34" s="18"/>
      <c r="DF34" s="138">
        <f>VLOOKUP($AX34&amp;"_"&amp;$DF$14,データシート1!$A:$BS,MATCH($DF$12&amp;"_"&amp;DF$20,データシート1!$A$1:$BS$1,0),0)</f>
        <v>7</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9</v>
      </c>
      <c r="DJ34" s="74">
        <f>VLOOKUP($AX34&amp;"_"&amp;$DF$14,データシート1!$A:$BS,MATCH($DF$12&amp;"_"&amp;DJ$20,データシート1!$A$1:$BS$1,0),0)</f>
        <v>0</v>
      </c>
      <c r="DK34" s="74">
        <f>VLOOKUP($AX34&amp;"_"&amp;$DF$14,データシート1!$A:$BS,MATCH($DF$12&amp;"_"&amp;DK$20,データシート1!$A$1:$BS$1,0),0)</f>
        <v>0</v>
      </c>
      <c r="DL34" s="78">
        <f t="shared" si="12"/>
        <v>16</v>
      </c>
      <c r="DM34" s="18"/>
      <c r="DN34" s="139">
        <f t="shared" si="26"/>
        <v>0.33</v>
      </c>
      <c r="DO34" s="140">
        <f t="shared" si="27"/>
        <v>0</v>
      </c>
      <c r="DP34" s="140">
        <f t="shared" si="13"/>
        <v>0</v>
      </c>
      <c r="DQ34" s="140">
        <f t="shared" si="13"/>
        <v>0.67</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11222</v>
      </c>
      <c r="AY35" s="20" t="str">
        <f>IF(IFERROR(比較地域マスタ!$Z20,"")=0,"",IFERROR(比較地域マスタ!$Z20,""))</f>
        <v>越谷市</v>
      </c>
      <c r="BB35" s="122" t="str">
        <f t="shared" si="0"/>
        <v>11222</v>
      </c>
      <c r="BC35" s="123" t="str">
        <f t="shared" si="0"/>
        <v>越谷市</v>
      </c>
      <c r="BD35" s="40">
        <f t="shared" si="14"/>
        <v>1263.3439526792276</v>
      </c>
      <c r="BE35" s="40">
        <f t="shared" si="15"/>
        <v>146.80049932342976</v>
      </c>
      <c r="BF35" s="40">
        <f>VLOOKUP($AX35&amp;"_"&amp;$BC$14,データシート1!$A:$BS,MATCH($BC$12&amp;"_"&amp;BF$20,データシート1!$A$1:$BS$1,0),0)</f>
        <v>125.69725007912309</v>
      </c>
      <c r="BG35" s="40">
        <f>VLOOKUP($AX35&amp;"_"&amp;$BC$14,データシート1!$A:$BS,MATCH($BC$12&amp;"_"&amp;BG$20,データシート1!$A$1:$BS$1,0),0)</f>
        <v>16.211522539886285</v>
      </c>
      <c r="BH35" s="40">
        <f>VLOOKUP($AX35&amp;"_"&amp;$BC$14,データシート1!$A:$BS,MATCH($BC$12&amp;"_"&amp;BH$20,データシート1!$A$1:$BS$1,0),0)</f>
        <v>4.8917267044203934</v>
      </c>
      <c r="BI35" s="40">
        <f>VLOOKUP($AX35&amp;"_"&amp;$BC$14,データシート1!$A:$BS,MATCH($BC$12&amp;"_"&amp;BI$20,データシート1!$A$1:$BS$1,0),0)</f>
        <v>338.76864938041138</v>
      </c>
      <c r="BJ35" s="40">
        <f>VLOOKUP($AX35&amp;"_"&amp;$BC$14,データシート1!$A:$BS,MATCH($BC$12&amp;"_"&amp;BJ$20,データシート1!$A$1:$BS$1,0),0)</f>
        <v>399.08786494767071</v>
      </c>
      <c r="BK35" s="40">
        <f t="shared" si="1"/>
        <v>340.20022011398152</v>
      </c>
      <c r="BL35" s="40">
        <f t="shared" si="2"/>
        <v>319.82950585252604</v>
      </c>
      <c r="BM35" s="40">
        <f>VLOOKUP($AX35&amp;"_"&amp;$BC$14,データシート1!$A:$BS,MATCH($BC$12&amp;"_"&amp;BM$20,データシート1!$A$1:$BS$1,0),0)</f>
        <v>192.87137685981489</v>
      </c>
      <c r="BN35" s="40">
        <f>VLOOKUP($AX35&amp;"_"&amp;$BC$14,データシート1!$A:$BS,MATCH($BC$12&amp;"_"&amp;BN$20,データシート1!$A$1:$BS$1,0),0)</f>
        <v>126.95812899271115</v>
      </c>
      <c r="BO35" s="40">
        <f>VLOOKUP($AX35&amp;"_"&amp;$BC$14,データシート1!$A:$BS,MATCH($BC$12&amp;"_"&amp;BO$20,データシート1!$A$1:$BS$1,0),0)</f>
        <v>20.370714261455486</v>
      </c>
      <c r="BP35" s="40">
        <f>VLOOKUP($AX35&amp;"_"&amp;$BC$14,データシート1!$A:$BS,MATCH($BC$12&amp;"_"&amp;BP$20,データシート1!$A$1:$BS$1,0),0)</f>
        <v>0</v>
      </c>
      <c r="BQ35" s="40">
        <f>VLOOKUP($AX35&amp;"_"&amp;$BC$14,データシート1!$A:$BS,MATCH($BC$12&amp;"_"&amp;BQ$20,データシート1!$A$1:$BS$1,0),0)</f>
        <v>38.486718913734293</v>
      </c>
      <c r="BR35" s="41">
        <f t="shared" si="3"/>
        <v>1263.3439526792276</v>
      </c>
      <c r="BT35" s="134" t="str">
        <f t="shared" si="4"/>
        <v>越谷市</v>
      </c>
      <c r="BU35" s="38">
        <f t="shared" si="25"/>
        <v>1263.3439526792276</v>
      </c>
      <c r="BV35" s="69">
        <f t="shared" si="16"/>
        <v>0.11619994619209097</v>
      </c>
      <c r="BW35" s="69">
        <f t="shared" si="5"/>
        <v>9.9495667678268895E-2</v>
      </c>
      <c r="BX35" s="69">
        <f t="shared" si="5"/>
        <v>1.2832231875971555E-2</v>
      </c>
      <c r="BY35" s="69">
        <f t="shared" si="5"/>
        <v>3.8720466378505229E-3</v>
      </c>
      <c r="BZ35" s="69">
        <f t="shared" si="5"/>
        <v>0.26815234969223556</v>
      </c>
      <c r="CA35" s="69">
        <f t="shared" si="5"/>
        <v>0.31589802927485267</v>
      </c>
      <c r="CB35" s="69">
        <f t="shared" si="5"/>
        <v>0.26928550961320102</v>
      </c>
      <c r="CC35" s="69">
        <f t="shared" si="5"/>
        <v>0.25316106921970843</v>
      </c>
      <c r="CD35" s="69">
        <f t="shared" si="5"/>
        <v>0.15266735274331611</v>
      </c>
      <c r="CE35" s="69">
        <f t="shared" si="5"/>
        <v>0.10049371647639237</v>
      </c>
      <c r="CF35" s="69">
        <f t="shared" si="5"/>
        <v>1.6124440393492555E-2</v>
      </c>
      <c r="CG35" s="69">
        <f t="shared" si="5"/>
        <v>0</v>
      </c>
      <c r="CH35" s="69">
        <f t="shared" si="5"/>
        <v>3.046416522761981E-2</v>
      </c>
      <c r="CI35" s="135">
        <f t="shared" si="6"/>
        <v>1</v>
      </c>
      <c r="CK35" s="136" t="str">
        <f t="shared" si="7"/>
        <v>越谷市</v>
      </c>
      <c r="CL35" s="137">
        <f t="shared" si="17"/>
        <v>146.80049932342976</v>
      </c>
      <c r="CM35" s="75">
        <f t="shared" si="18"/>
        <v>9.5646813632867658E-2</v>
      </c>
      <c r="CN35" s="76">
        <f t="shared" si="19"/>
        <v>125.69725007912309</v>
      </c>
      <c r="CO35" s="75">
        <f t="shared" si="20"/>
        <v>0.11170490994163804</v>
      </c>
      <c r="CP35" s="76">
        <f t="shared" si="8"/>
        <v>16.211522539886285</v>
      </c>
      <c r="CQ35" s="75">
        <f t="shared" si="21"/>
        <v>0</v>
      </c>
      <c r="CR35" s="76">
        <f t="shared" si="9"/>
        <v>4.8917267044203934</v>
      </c>
      <c r="CS35" s="75">
        <f t="shared" si="22"/>
        <v>0</v>
      </c>
      <c r="CT35" s="76">
        <f t="shared" si="10"/>
        <v>338.76864938041138</v>
      </c>
      <c r="CU35" s="77">
        <f t="shared" si="23"/>
        <v>0.32509501750361247</v>
      </c>
      <c r="CV35" s="18"/>
      <c r="CW35" s="1078">
        <f t="shared" si="24"/>
        <v>14.041</v>
      </c>
      <c r="CX35" s="1081">
        <f>VLOOKUP($AX35&amp;"_"&amp;$CW$14,データシート1!$A:$BS,MATCH($CW$12&amp;"_"&amp;CX$20,データシート1!$A$1:$BS$1,0),0)</f>
        <v>14.041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110.13199999999999</v>
      </c>
      <c r="DB35" s="1081">
        <f>VLOOKUP($AX35&amp;"_"&amp;$CW$14,データシート1!$A:$BS,MATCH($CW$12&amp;"_"&amp;DB$20,データシート1!$A$1:$BS$1,0),0)</f>
        <v>0</v>
      </c>
      <c r="DC35" s="1081">
        <f>VLOOKUP($AX35&amp;"_"&amp;$CW$14,データシート1!$A:$BS,MATCH($CW$12&amp;"_"&amp;DC$20,データシート1!$A$1:$BS$1,0),0)</f>
        <v>0</v>
      </c>
      <c r="DD35" s="1080">
        <f t="shared" si="11"/>
        <v>124.17299999999999</v>
      </c>
      <c r="DE35" s="18"/>
      <c r="DF35" s="138">
        <f>VLOOKUP($AX35&amp;"_"&amp;$DF$14,データシート1!$A:$BS,MATCH($DF$12&amp;"_"&amp;DF$20,データシート1!$A$1:$BS$1,0),0)</f>
        <v>3</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8</v>
      </c>
      <c r="DJ35" s="74">
        <f>VLOOKUP($AX35&amp;"_"&amp;$DF$14,データシート1!$A:$BS,MATCH($DF$12&amp;"_"&amp;DJ$20,データシート1!$A$1:$BS$1,0),0)</f>
        <v>0</v>
      </c>
      <c r="DK35" s="74">
        <f>VLOOKUP($AX35&amp;"_"&amp;$DF$14,データシート1!$A:$BS,MATCH($DF$12&amp;"_"&amp;DK$20,データシート1!$A$1:$BS$1,0),0)</f>
        <v>0</v>
      </c>
      <c r="DL35" s="78">
        <f t="shared" si="12"/>
        <v>11</v>
      </c>
      <c r="DM35" s="18"/>
      <c r="DN35" s="139">
        <f t="shared" si="26"/>
        <v>0.11</v>
      </c>
      <c r="DO35" s="140">
        <f t="shared" si="27"/>
        <v>0</v>
      </c>
      <c r="DP35" s="140">
        <f t="shared" si="13"/>
        <v>0</v>
      </c>
      <c r="DQ35" s="140">
        <f t="shared" si="13"/>
        <v>0.89</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13114</v>
      </c>
      <c r="AY36" s="20" t="str">
        <f>IF(IFERROR(比較地域マスタ!$Z21,"")=0,"",IFERROR(比較地域マスタ!$Z21,""))</f>
        <v>中野区</v>
      </c>
      <c r="BB36" s="122" t="str">
        <f t="shared" si="0"/>
        <v>13114</v>
      </c>
      <c r="BC36" s="123" t="str">
        <f t="shared" si="0"/>
        <v>中野区</v>
      </c>
      <c r="BD36" s="40">
        <f t="shared" si="14"/>
        <v>1036.3205601833261</v>
      </c>
      <c r="BE36" s="40">
        <f t="shared" si="15"/>
        <v>20.684434609235403</v>
      </c>
      <c r="BF36" s="40">
        <f>VLOOKUP($AX36&amp;"_"&amp;$BC$14,データシート1!$A:$BS,MATCH($BC$12&amp;"_"&amp;BF$20,データシート1!$A$1:$BS$1,0),0)</f>
        <v>4.9875386757558298</v>
      </c>
      <c r="BG36" s="40">
        <f>VLOOKUP($AX36&amp;"_"&amp;$BC$14,データシート1!$A:$BS,MATCH($BC$12&amp;"_"&amp;BG$20,データシート1!$A$1:$BS$1,0),0)</f>
        <v>15.300709539261943</v>
      </c>
      <c r="BH36" s="40">
        <f>VLOOKUP($AX36&amp;"_"&amp;$BC$14,データシート1!$A:$BS,MATCH($BC$12&amp;"_"&amp;BH$20,データシート1!$A$1:$BS$1,0),0)</f>
        <v>0.39618639421762764</v>
      </c>
      <c r="BI36" s="40">
        <f>VLOOKUP($AX36&amp;"_"&amp;$BC$14,データシート1!$A:$BS,MATCH($BC$12&amp;"_"&amp;BI$20,データシート1!$A$1:$BS$1,0),0)</f>
        <v>362.95913807195097</v>
      </c>
      <c r="BJ36" s="40">
        <f>VLOOKUP($AX36&amp;"_"&amp;$BC$14,データシート1!$A:$BS,MATCH($BC$12&amp;"_"&amp;BJ$20,データシート1!$A$1:$BS$1,0),0)</f>
        <v>475.63234592868986</v>
      </c>
      <c r="BK36" s="40">
        <f t="shared" si="1"/>
        <v>132.1102728587112</v>
      </c>
      <c r="BL36" s="40">
        <f t="shared" si="2"/>
        <v>112.37930900317207</v>
      </c>
      <c r="BM36" s="40">
        <f>VLOOKUP($AX36&amp;"_"&amp;$BC$14,データシート1!$A:$BS,MATCH($BC$12&amp;"_"&amp;BM$20,データシート1!$A$1:$BS$1,0),0)</f>
        <v>67.437319272807628</v>
      </c>
      <c r="BN36" s="40">
        <f>VLOOKUP($AX36&amp;"_"&amp;$BC$14,データシート1!$A:$BS,MATCH($BC$12&amp;"_"&amp;BN$20,データシート1!$A$1:$BS$1,0),0)</f>
        <v>44.94198973036444</v>
      </c>
      <c r="BO36" s="40">
        <f>VLOOKUP($AX36&amp;"_"&amp;$BC$14,データシート1!$A:$BS,MATCH($BC$12&amp;"_"&amp;BO$20,データシート1!$A$1:$BS$1,0),0)</f>
        <v>19.730963855539137</v>
      </c>
      <c r="BP36" s="40">
        <f>VLOOKUP($AX36&amp;"_"&amp;$BC$14,データシート1!$A:$BS,MATCH($BC$12&amp;"_"&amp;BP$20,データシート1!$A$1:$BS$1,0),0)</f>
        <v>0</v>
      </c>
      <c r="BQ36" s="40">
        <f>VLOOKUP($AX36&amp;"_"&amp;$BC$14,データシート1!$A:$BS,MATCH($BC$12&amp;"_"&amp;BQ$20,データシート1!$A$1:$BS$1,0),0)</f>
        <v>44.934368714738589</v>
      </c>
      <c r="BR36" s="41">
        <f t="shared" si="3"/>
        <v>1036.3205601833261</v>
      </c>
      <c r="BT36" s="134" t="str">
        <f t="shared" si="4"/>
        <v>中野区</v>
      </c>
      <c r="BU36" s="38">
        <f t="shared" si="25"/>
        <v>1036.3205601833261</v>
      </c>
      <c r="BV36" s="69">
        <f t="shared" si="16"/>
        <v>1.9959494584934519E-2</v>
      </c>
      <c r="BW36" s="69">
        <f t="shared" si="5"/>
        <v>4.8127373588665746E-3</v>
      </c>
      <c r="BX36" s="69">
        <f t="shared" si="5"/>
        <v>1.4764456218600192E-2</v>
      </c>
      <c r="BY36" s="69">
        <f t="shared" si="5"/>
        <v>3.8230100746774906E-4</v>
      </c>
      <c r="BZ36" s="69">
        <f t="shared" si="5"/>
        <v>0.35023828728028245</v>
      </c>
      <c r="CA36" s="69">
        <f t="shared" si="5"/>
        <v>0.45896256834328375</v>
      </c>
      <c r="CB36" s="69">
        <f t="shared" si="5"/>
        <v>0.12748012336582493</v>
      </c>
      <c r="CC36" s="69">
        <f t="shared" si="5"/>
        <v>0.10844068266221801</v>
      </c>
      <c r="CD36" s="69">
        <f t="shared" si="5"/>
        <v>6.5073802319311216E-2</v>
      </c>
      <c r="CE36" s="69">
        <f t="shared" si="5"/>
        <v>4.3366880342906797E-2</v>
      </c>
      <c r="CF36" s="69">
        <f t="shared" si="5"/>
        <v>1.9039440703606914E-2</v>
      </c>
      <c r="CG36" s="69">
        <f t="shared" si="5"/>
        <v>0</v>
      </c>
      <c r="CH36" s="69">
        <f t="shared" si="5"/>
        <v>4.3359526425674366E-2</v>
      </c>
      <c r="CI36" s="135">
        <f t="shared" si="6"/>
        <v>1</v>
      </c>
      <c r="CK36" s="136" t="str">
        <f t="shared" si="7"/>
        <v>中野区</v>
      </c>
      <c r="CL36" s="137">
        <f t="shared" si="17"/>
        <v>20.684434609235403</v>
      </c>
      <c r="CM36" s="75">
        <f t="shared" si="18"/>
        <v>0</v>
      </c>
      <c r="CN36" s="76">
        <f t="shared" si="19"/>
        <v>4.9875386757558298</v>
      </c>
      <c r="CO36" s="75">
        <f t="shared" si="20"/>
        <v>0</v>
      </c>
      <c r="CP36" s="76">
        <f t="shared" si="8"/>
        <v>15.300709539261943</v>
      </c>
      <c r="CQ36" s="75">
        <f t="shared" si="21"/>
        <v>0</v>
      </c>
      <c r="CR36" s="76">
        <f t="shared" si="9"/>
        <v>0.39618639421762764</v>
      </c>
      <c r="CS36" s="75">
        <f t="shared" si="22"/>
        <v>0</v>
      </c>
      <c r="CT36" s="76">
        <f t="shared" si="10"/>
        <v>362.95913807195097</v>
      </c>
      <c r="CU36" s="77">
        <f t="shared" si="23"/>
        <v>0.11733276706084142</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42.587000000000003</v>
      </c>
      <c r="DB36" s="1081">
        <f>VLOOKUP($AX36&amp;"_"&amp;$CW$14,データシート1!$A:$BS,MATCH($CW$12&amp;"_"&amp;DB$20,データシート1!$A$1:$BS$1,0),0)</f>
        <v>0</v>
      </c>
      <c r="DC36" s="1081">
        <f>VLOOKUP($AX36&amp;"_"&amp;$CW$14,データシート1!$A:$BS,MATCH($CW$12&amp;"_"&amp;DC$20,データシート1!$A$1:$BS$1,0),0)</f>
        <v>0</v>
      </c>
      <c r="DD36" s="1080">
        <f t="shared" si="11"/>
        <v>42.587000000000003</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9</v>
      </c>
      <c r="DJ36" s="74">
        <f>VLOOKUP($AX36&amp;"_"&amp;$DF$14,データシート1!$A:$BS,MATCH($DF$12&amp;"_"&amp;DJ$20,データシート1!$A$1:$BS$1,0),0)</f>
        <v>0</v>
      </c>
      <c r="DK36" s="74">
        <f>VLOOKUP($AX36&amp;"_"&amp;$DF$14,データシート1!$A:$BS,MATCH($DF$12&amp;"_"&amp;DK$20,データシート1!$A$1:$BS$1,0),0)</f>
        <v>0</v>
      </c>
      <c r="DL36" s="78">
        <f t="shared" si="12"/>
        <v>9</v>
      </c>
      <c r="DM36" s="18"/>
      <c r="DN36" s="139">
        <f t="shared" si="26"/>
        <v>0</v>
      </c>
      <c r="DO36" s="140">
        <f t="shared" si="27"/>
        <v>0</v>
      </c>
      <c r="DP36" s="140">
        <f t="shared" si="13"/>
        <v>0</v>
      </c>
      <c r="DQ36" s="140">
        <f t="shared" si="13"/>
        <v>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10201</v>
      </c>
      <c r="AY37" s="20" t="str">
        <f>IF(IFERROR(比較地域マスタ!$Z22,"")=0,"",IFERROR(比較地域マスタ!$Z22,""))</f>
        <v>前橋市</v>
      </c>
      <c r="BB37" s="122" t="str">
        <f t="shared" si="0"/>
        <v>10201</v>
      </c>
      <c r="BC37" s="123" t="str">
        <f t="shared" si="0"/>
        <v>前橋市</v>
      </c>
      <c r="BD37" s="40">
        <f t="shared" si="14"/>
        <v>1856.0542035967012</v>
      </c>
      <c r="BE37" s="40">
        <f t="shared" si="15"/>
        <v>327.6941988844834</v>
      </c>
      <c r="BF37" s="40">
        <f>VLOOKUP($AX37&amp;"_"&amp;$BC$14,データシート1!$A:$BS,MATCH($BC$12&amp;"_"&amp;BF$20,データシート1!$A$1:$BS$1,0),0)</f>
        <v>252.1528649587263</v>
      </c>
      <c r="BG37" s="40">
        <f>VLOOKUP($AX37&amp;"_"&amp;$BC$14,データシート1!$A:$BS,MATCH($BC$12&amp;"_"&amp;BG$20,データシート1!$A$1:$BS$1,0),0)</f>
        <v>25.626825874299378</v>
      </c>
      <c r="BH37" s="40">
        <f>VLOOKUP($AX37&amp;"_"&amp;$BC$14,データシート1!$A:$BS,MATCH($BC$12&amp;"_"&amp;BH$20,データシート1!$A$1:$BS$1,0),0)</f>
        <v>49.91450805145773</v>
      </c>
      <c r="BI37" s="40">
        <f>VLOOKUP($AX37&amp;"_"&amp;$BC$14,データシート1!$A:$BS,MATCH($BC$12&amp;"_"&amp;BI$20,データシート1!$A$1:$BS$1,0),0)</f>
        <v>483.57850827030325</v>
      </c>
      <c r="BJ37" s="40">
        <f>VLOOKUP($AX37&amp;"_"&amp;$BC$14,データシート1!$A:$BS,MATCH($BC$12&amp;"_"&amp;BJ$20,データシート1!$A$1:$BS$1,0),0)</f>
        <v>395.92984049589154</v>
      </c>
      <c r="BK37" s="40">
        <f t="shared" si="1"/>
        <v>602.13471051788281</v>
      </c>
      <c r="BL37" s="40">
        <f t="shared" si="2"/>
        <v>582.37880524098864</v>
      </c>
      <c r="BM37" s="40">
        <f>VLOOKUP($AX37&amp;"_"&amp;$BC$14,データシート1!$A:$BS,MATCH($BC$12&amp;"_"&amp;BM$20,データシート1!$A$1:$BS$1,0),0)</f>
        <v>335.29316232357024</v>
      </c>
      <c r="BN37" s="40">
        <f>VLOOKUP($AX37&amp;"_"&amp;$BC$14,データシート1!$A:$BS,MATCH($BC$12&amp;"_"&amp;BN$20,データシート1!$A$1:$BS$1,0),0)</f>
        <v>247.08564291741837</v>
      </c>
      <c r="BO37" s="40">
        <f>VLOOKUP($AX37&amp;"_"&amp;$BC$14,データシート1!$A:$BS,MATCH($BC$12&amp;"_"&amp;BO$20,データシート1!$A$1:$BS$1,0),0)</f>
        <v>19.755905276894214</v>
      </c>
      <c r="BP37" s="40">
        <f>VLOOKUP($AX37&amp;"_"&amp;$BC$14,データシート1!$A:$BS,MATCH($BC$12&amp;"_"&amp;BP$20,データシート1!$A$1:$BS$1,0),0)</f>
        <v>0</v>
      </c>
      <c r="BQ37" s="40">
        <f>VLOOKUP($AX37&amp;"_"&amp;$BC$14,データシート1!$A:$BS,MATCH($BC$12&amp;"_"&amp;BQ$20,データシート1!$A$1:$BS$1,0),0)</f>
        <v>46.716945428140001</v>
      </c>
      <c r="BR37" s="41">
        <f t="shared" si="3"/>
        <v>1856.0542035967012</v>
      </c>
      <c r="BT37" s="134" t="str">
        <f t="shared" si="4"/>
        <v>前橋市</v>
      </c>
      <c r="BU37" s="38">
        <f t="shared" si="25"/>
        <v>1856.0542035967012</v>
      </c>
      <c r="BV37" s="69">
        <f t="shared" si="16"/>
        <v>0.17655421821704917</v>
      </c>
      <c r="BW37" s="69">
        <f t="shared" si="5"/>
        <v>0.13585425709556279</v>
      </c>
      <c r="BX37" s="69">
        <f t="shared" si="5"/>
        <v>1.3807153812986264E-2</v>
      </c>
      <c r="BY37" s="69">
        <f t="shared" si="5"/>
        <v>2.6892807308500116E-2</v>
      </c>
      <c r="BZ37" s="69">
        <f t="shared" si="5"/>
        <v>0.26054115625137164</v>
      </c>
      <c r="CA37" s="69">
        <f t="shared" si="5"/>
        <v>0.2133180376567938</v>
      </c>
      <c r="CB37" s="69">
        <f t="shared" si="5"/>
        <v>0.32441655494276694</v>
      </c>
      <c r="CC37" s="69">
        <f t="shared" si="5"/>
        <v>0.31377252028116565</v>
      </c>
      <c r="CD37" s="69">
        <f t="shared" si="5"/>
        <v>0.1806483677436963</v>
      </c>
      <c r="CE37" s="69">
        <f t="shared" si="5"/>
        <v>0.13312415253746931</v>
      </c>
      <c r="CF37" s="69">
        <f t="shared" si="5"/>
        <v>1.0644034661601371E-2</v>
      </c>
      <c r="CG37" s="69">
        <f t="shared" si="5"/>
        <v>0</v>
      </c>
      <c r="CH37" s="69">
        <f t="shared" si="5"/>
        <v>2.5170032932018319E-2</v>
      </c>
      <c r="CI37" s="135">
        <f t="shared" si="6"/>
        <v>1</v>
      </c>
      <c r="CK37" s="136" t="str">
        <f t="shared" si="7"/>
        <v>前橋市</v>
      </c>
      <c r="CL37" s="137">
        <f t="shared" si="17"/>
        <v>327.6941988844834</v>
      </c>
      <c r="CM37" s="75">
        <f t="shared" si="18"/>
        <v>0.81667298631166585</v>
      </c>
      <c r="CN37" s="76">
        <f t="shared" si="19"/>
        <v>252.1528649587263</v>
      </c>
      <c r="CO37" s="75">
        <f t="shared" si="20"/>
        <v>1</v>
      </c>
      <c r="CP37" s="76">
        <f t="shared" si="8"/>
        <v>25.626825874299378</v>
      </c>
      <c r="CQ37" s="75">
        <f t="shared" si="21"/>
        <v>0</v>
      </c>
      <c r="CR37" s="76">
        <f t="shared" si="9"/>
        <v>49.91450805145773</v>
      </c>
      <c r="CS37" s="75">
        <f t="shared" si="22"/>
        <v>0</v>
      </c>
      <c r="CT37" s="76">
        <f t="shared" si="10"/>
        <v>483.57850827030325</v>
      </c>
      <c r="CU37" s="77">
        <f t="shared" si="23"/>
        <v>0.17631470080209097</v>
      </c>
      <c r="CV37" s="18"/>
      <c r="CW37" s="1078">
        <f t="shared" si="24"/>
        <v>267.61900000000003</v>
      </c>
      <c r="CX37" s="1081">
        <f>VLOOKUP($AX37&amp;"_"&amp;$CW$14,データシート1!$A:$BS,MATCH($CW$12&amp;"_"&amp;CX$20,データシート1!$A$1:$BS$1,0),0)</f>
        <v>267.61900000000003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85.261999999999986</v>
      </c>
      <c r="DB37" s="1081">
        <f>VLOOKUP($AX37&amp;"_"&amp;$CW$14,データシート1!$A:$BS,MATCH($CW$12&amp;"_"&amp;DB$20,データシート1!$A$1:$BS$1,0),0)</f>
        <v>0</v>
      </c>
      <c r="DC37" s="1081">
        <f>VLOOKUP($AX37&amp;"_"&amp;$CW$14,データシート1!$A:$BS,MATCH($CW$12&amp;"_"&amp;DC$20,データシート1!$A$1:$BS$1,0),0)</f>
        <v>0</v>
      </c>
      <c r="DD37" s="1080">
        <f t="shared" si="11"/>
        <v>352.88100000000003</v>
      </c>
      <c r="DE37" s="18"/>
      <c r="DF37" s="138">
        <f>VLOOKUP($AX37&amp;"_"&amp;$DF$14,データシート1!$A:$BS,MATCH($DF$12&amp;"_"&amp;DF$20,データシート1!$A$1:$BS$1,0),0)</f>
        <v>29</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15</v>
      </c>
      <c r="DJ37" s="74">
        <f>VLOOKUP($AX37&amp;"_"&amp;$DF$14,データシート1!$A:$BS,MATCH($DF$12&amp;"_"&amp;DJ$20,データシート1!$A$1:$BS$1,0),0)</f>
        <v>0</v>
      </c>
      <c r="DK37" s="74">
        <f>VLOOKUP($AX37&amp;"_"&amp;$DF$14,データシート1!$A:$BS,MATCH($DF$12&amp;"_"&amp;DK$20,データシート1!$A$1:$BS$1,0),0)</f>
        <v>0</v>
      </c>
      <c r="DL37" s="78">
        <f t="shared" si="12"/>
        <v>44</v>
      </c>
      <c r="DM37" s="18"/>
      <c r="DN37" s="139">
        <f t="shared" si="26"/>
        <v>0.76</v>
      </c>
      <c r="DO37" s="140">
        <f t="shared" si="27"/>
        <v>0</v>
      </c>
      <c r="DP37" s="140">
        <f t="shared" ref="DP37:DP68" si="29">IF($DD37=0,0,ROUND(CZ37/$DD37,2))</f>
        <v>0</v>
      </c>
      <c r="DQ37" s="140">
        <f t="shared" ref="DQ37:DQ68" si="30">IF($DD37=0,0,ROUND(DA37/$DD37,2))</f>
        <v>0.24</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01204</v>
      </c>
      <c r="AY38" s="20" t="str">
        <f>IF(IFERROR(比較地域マスタ!$Z23,"")=0,"",IFERROR(比較地域マスタ!$Z23,""))</f>
        <v>旭川市</v>
      </c>
      <c r="BB38" s="122" t="str">
        <f t="shared" si="0"/>
        <v>01204</v>
      </c>
      <c r="BC38" s="123" t="str">
        <f t="shared" si="0"/>
        <v>旭川市</v>
      </c>
      <c r="BD38" s="40">
        <f t="shared" si="14"/>
        <v>2417.5922665885009</v>
      </c>
      <c r="BE38" s="40">
        <f t="shared" si="15"/>
        <v>552.58267614944134</v>
      </c>
      <c r="BF38" s="40">
        <f>VLOOKUP($AX38&amp;"_"&amp;$BC$14,データシート1!$A:$BS,MATCH($BC$12&amp;"_"&amp;BF$20,データシート1!$A$1:$BS$1,0),0)</f>
        <v>463.94009132788779</v>
      </c>
      <c r="BG38" s="40">
        <f>VLOOKUP($AX38&amp;"_"&amp;$BC$14,データシート1!$A:$BS,MATCH($BC$12&amp;"_"&amp;BG$20,データシート1!$A$1:$BS$1,0),0)</f>
        <v>33.786945833133302</v>
      </c>
      <c r="BH38" s="40">
        <f>VLOOKUP($AX38&amp;"_"&amp;$BC$14,データシート1!$A:$BS,MATCH($BC$12&amp;"_"&amp;BH$20,データシート1!$A$1:$BS$1,0),0)</f>
        <v>54.855638988420253</v>
      </c>
      <c r="BI38" s="40">
        <f>VLOOKUP($AX38&amp;"_"&amp;$BC$14,データシート1!$A:$BS,MATCH($BC$12&amp;"_"&amp;BI$20,データシート1!$A$1:$BS$1,0),0)</f>
        <v>583.65163394239426</v>
      </c>
      <c r="BJ38" s="40">
        <f>VLOOKUP($AX38&amp;"_"&amp;$BC$14,データシート1!$A:$BS,MATCH($BC$12&amp;"_"&amp;BJ$20,データシート1!$A$1:$BS$1,0),0)</f>
        <v>791.00596874404528</v>
      </c>
      <c r="BK38" s="40">
        <f t="shared" si="1"/>
        <v>476.77358014903615</v>
      </c>
      <c r="BL38" s="40">
        <f t="shared" si="2"/>
        <v>457.23336215185088</v>
      </c>
      <c r="BM38" s="40">
        <f>VLOOKUP($AX38&amp;"_"&amp;$BC$14,データシート1!$A:$BS,MATCH($BC$12&amp;"_"&amp;BM$20,データシート1!$A$1:$BS$1,0),0)</f>
        <v>270.05855197884574</v>
      </c>
      <c r="BN38" s="40">
        <f>VLOOKUP($AX38&amp;"_"&amp;$BC$14,データシート1!$A:$BS,MATCH($BC$12&amp;"_"&amp;BN$20,データシート1!$A$1:$BS$1,0),0)</f>
        <v>187.17481017300517</v>
      </c>
      <c r="BO38" s="40">
        <f>VLOOKUP($AX38&amp;"_"&amp;$BC$14,データシート1!$A:$BS,MATCH($BC$12&amp;"_"&amp;BO$20,データシート1!$A$1:$BS$1,0),0)</f>
        <v>19.540217997185277</v>
      </c>
      <c r="BP38" s="40">
        <f>VLOOKUP($AX38&amp;"_"&amp;$BC$14,データシート1!$A:$BS,MATCH($BC$12&amp;"_"&amp;BP$20,データシート1!$A$1:$BS$1,0),0)</f>
        <v>0</v>
      </c>
      <c r="BQ38" s="40">
        <f>VLOOKUP($AX38&amp;"_"&amp;$BC$14,データシート1!$A:$BS,MATCH($BC$12&amp;"_"&amp;BQ$20,データシート1!$A$1:$BS$1,0),0)</f>
        <v>13.5784076035838</v>
      </c>
      <c r="BR38" s="41">
        <f t="shared" si="3"/>
        <v>2417.5922665885009</v>
      </c>
      <c r="BT38" s="134" t="str">
        <f t="shared" si="4"/>
        <v>旭川市</v>
      </c>
      <c r="BU38" s="38">
        <f t="shared" si="25"/>
        <v>2417.5922665885009</v>
      </c>
      <c r="BV38" s="69">
        <f t="shared" si="16"/>
        <v>0.22856735760873303</v>
      </c>
      <c r="BW38" s="69">
        <f t="shared" si="5"/>
        <v>0.19190171053225624</v>
      </c>
      <c r="BX38" s="69">
        <f t="shared" si="5"/>
        <v>1.3975452478101506E-2</v>
      </c>
      <c r="BY38" s="69">
        <f t="shared" si="5"/>
        <v>2.269019459837528E-2</v>
      </c>
      <c r="BZ38" s="69">
        <f t="shared" si="5"/>
        <v>0.24141855597759396</v>
      </c>
      <c r="CA38" s="69">
        <f t="shared" si="5"/>
        <v>0.3271874995944809</v>
      </c>
      <c r="CB38" s="69">
        <f t="shared" si="5"/>
        <v>0.19721008655517341</v>
      </c>
      <c r="CC38" s="69">
        <f t="shared" si="5"/>
        <v>0.18912757476555772</v>
      </c>
      <c r="CD38" s="69">
        <f t="shared" si="5"/>
        <v>0.11170558233127095</v>
      </c>
      <c r="CE38" s="69">
        <f t="shared" si="5"/>
        <v>7.7421992434286796E-2</v>
      </c>
      <c r="CF38" s="69">
        <f t="shared" si="5"/>
        <v>8.0825117896156894E-3</v>
      </c>
      <c r="CG38" s="69">
        <f t="shared" si="5"/>
        <v>0</v>
      </c>
      <c r="CH38" s="69">
        <f t="shared" si="5"/>
        <v>5.6165002640186654E-3</v>
      </c>
      <c r="CI38" s="135">
        <f t="shared" si="6"/>
        <v>1</v>
      </c>
      <c r="CK38" s="136" t="str">
        <f t="shared" si="7"/>
        <v>旭川市</v>
      </c>
      <c r="CL38" s="137">
        <f t="shared" si="17"/>
        <v>552.58267614944134</v>
      </c>
      <c r="CM38" s="75">
        <f t="shared" si="18"/>
        <v>0.56705360758587864</v>
      </c>
      <c r="CN38" s="76">
        <f t="shared" si="19"/>
        <v>463.94009132788779</v>
      </c>
      <c r="CO38" s="75">
        <f t="shared" si="20"/>
        <v>0.67539754778067973</v>
      </c>
      <c r="CP38" s="76">
        <f t="shared" si="8"/>
        <v>33.786945833133302</v>
      </c>
      <c r="CQ38" s="75">
        <f t="shared" si="21"/>
        <v>0</v>
      </c>
      <c r="CR38" s="76">
        <f t="shared" si="9"/>
        <v>54.855638988420253</v>
      </c>
      <c r="CS38" s="75">
        <f t="shared" si="22"/>
        <v>0</v>
      </c>
      <c r="CT38" s="76">
        <f t="shared" si="10"/>
        <v>583.65163394239426</v>
      </c>
      <c r="CU38" s="77">
        <f t="shared" si="23"/>
        <v>0.20865700174158999</v>
      </c>
      <c r="CV38" s="18"/>
      <c r="CW38" s="1078">
        <f t="shared" si="24"/>
        <v>313.34399999999999</v>
      </c>
      <c r="CX38" s="1081">
        <f>VLOOKUP($AX38&amp;"_"&amp;$CW$14,データシート1!$A:$BS,MATCH($CW$12&amp;"_"&amp;CX$20,データシート1!$A$1:$BS$1,0),0)</f>
        <v>313.34399999999999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121.783</v>
      </c>
      <c r="DB38" s="1081">
        <f>VLOOKUP($AX38&amp;"_"&amp;$CW$14,データシート1!$A:$BS,MATCH($CW$12&amp;"_"&amp;DB$20,データシート1!$A$1:$BS$1,0),0)</f>
        <v>0</v>
      </c>
      <c r="DC38" s="1081">
        <f>VLOOKUP($AX38&amp;"_"&amp;$CW$14,データシート1!$A:$BS,MATCH($CW$12&amp;"_"&amp;DC$20,データシート1!$A$1:$BS$1,0),0)</f>
        <v>0</v>
      </c>
      <c r="DD38" s="1080">
        <f t="shared" si="11"/>
        <v>435.12700000000001</v>
      </c>
      <c r="DE38" s="18"/>
      <c r="DF38" s="138">
        <f>VLOOKUP($AX38&amp;"_"&amp;$DF$14,データシート1!$A:$BS,MATCH($DF$12&amp;"_"&amp;DF$20,データシート1!$A$1:$BS$1,0),0)</f>
        <v>8</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16</v>
      </c>
      <c r="DJ38" s="74">
        <f>VLOOKUP($AX38&amp;"_"&amp;$DF$14,データシート1!$A:$BS,MATCH($DF$12&amp;"_"&amp;DJ$20,データシート1!$A$1:$BS$1,0),0)</f>
        <v>0</v>
      </c>
      <c r="DK38" s="74">
        <f>VLOOKUP($AX38&amp;"_"&amp;$DF$14,データシート1!$A:$BS,MATCH($DF$12&amp;"_"&amp;DK$20,データシート1!$A$1:$BS$1,0),0)</f>
        <v>0</v>
      </c>
      <c r="DL38" s="78">
        <f t="shared" si="12"/>
        <v>24</v>
      </c>
      <c r="DM38" s="18"/>
      <c r="DN38" s="139">
        <f t="shared" si="26"/>
        <v>0.72</v>
      </c>
      <c r="DO38" s="140">
        <f t="shared" si="27"/>
        <v>0</v>
      </c>
      <c r="DP38" s="140">
        <f t="shared" si="29"/>
        <v>0</v>
      </c>
      <c r="DQ38" s="140">
        <f t="shared" si="30"/>
        <v>0.28000000000000003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39201</v>
      </c>
      <c r="AY39" s="20" t="str">
        <f>IF(IFERROR(比較地域マスタ!$Z24,"")=0,"",IFERROR(比較地域マスタ!$Z24,""))</f>
        <v>高知市</v>
      </c>
      <c r="BB39" s="122" t="str">
        <f t="shared" si="0"/>
        <v>39201</v>
      </c>
      <c r="BC39" s="123" t="str">
        <f t="shared" si="0"/>
        <v>高知市</v>
      </c>
      <c r="BD39" s="40">
        <f t="shared" si="14"/>
        <v>2207.5755072747911</v>
      </c>
      <c r="BE39" s="40">
        <f t="shared" si="15"/>
        <v>597.67419936047565</v>
      </c>
      <c r="BF39" s="40">
        <f>VLOOKUP($AX39&amp;"_"&amp;$BC$14,データシート1!$A:$BS,MATCH($BC$12&amp;"_"&amp;BF$20,データシート1!$A$1:$BS$1,0),0)</f>
        <v>511.74734422382471</v>
      </c>
      <c r="BG39" s="40">
        <f>VLOOKUP($AX39&amp;"_"&amp;$BC$14,データシート1!$A:$BS,MATCH($BC$12&amp;"_"&amp;BG$20,データシート1!$A$1:$BS$1,0),0)</f>
        <v>46.256901035760869</v>
      </c>
      <c r="BH39" s="40">
        <f>VLOOKUP($AX39&amp;"_"&amp;$BC$14,データシート1!$A:$BS,MATCH($BC$12&amp;"_"&amp;BH$20,データシート1!$A$1:$BS$1,0),0)</f>
        <v>39.669954100890052</v>
      </c>
      <c r="BI39" s="40">
        <f>VLOOKUP($AX39&amp;"_"&amp;$BC$14,データシート1!$A:$BS,MATCH($BC$12&amp;"_"&amp;BI$20,データシート1!$A$1:$BS$1,0),0)</f>
        <v>591.61817393666922</v>
      </c>
      <c r="BJ39" s="40">
        <f>VLOOKUP($AX39&amp;"_"&amp;$BC$14,データシート1!$A:$BS,MATCH($BC$12&amp;"_"&amp;BJ$20,データシート1!$A$1:$BS$1,0),0)</f>
        <v>502.5204188562393</v>
      </c>
      <c r="BK39" s="40">
        <f t="shared" si="1"/>
        <v>475.49447956532669</v>
      </c>
      <c r="BL39" s="40">
        <f t="shared" si="2"/>
        <v>443.9048565234171</v>
      </c>
      <c r="BM39" s="40">
        <f>VLOOKUP($AX39&amp;"_"&amp;$BC$14,データシート1!$A:$BS,MATCH($BC$12&amp;"_"&amp;BM$20,データシート1!$A$1:$BS$1,0),0)</f>
        <v>254.03503404583932</v>
      </c>
      <c r="BN39" s="40">
        <f>VLOOKUP($AX39&amp;"_"&amp;$BC$14,データシート1!$A:$BS,MATCH($BC$12&amp;"_"&amp;BN$20,データシート1!$A$1:$BS$1,0),0)</f>
        <v>189.86982247757777</v>
      </c>
      <c r="BO39" s="40">
        <f>VLOOKUP($AX39&amp;"_"&amp;$BC$14,データシート1!$A:$BS,MATCH($BC$12&amp;"_"&amp;BO$20,データシート1!$A$1:$BS$1,0),0)</f>
        <v>19.175884563253746</v>
      </c>
      <c r="BP39" s="40">
        <f>VLOOKUP($AX39&amp;"_"&amp;$BC$14,データシート1!$A:$BS,MATCH($BC$12&amp;"_"&amp;BP$20,データシート1!$A$1:$BS$1,0),0)</f>
        <v>12.413738478655834</v>
      </c>
      <c r="BQ39" s="40">
        <f>VLOOKUP($AX39&amp;"_"&amp;$BC$14,データシート1!$A:$BS,MATCH($BC$12&amp;"_"&amp;BQ$20,データシート1!$A$1:$BS$1,0),0)</f>
        <v>40.26823555608</v>
      </c>
      <c r="BR39" s="41">
        <f t="shared" si="3"/>
        <v>2207.5755072747911</v>
      </c>
      <c r="BT39" s="134" t="str">
        <f t="shared" si="4"/>
        <v>高知市</v>
      </c>
      <c r="BU39" s="38">
        <f t="shared" si="25"/>
        <v>2207.5755072747911</v>
      </c>
      <c r="BV39" s="69">
        <f t="shared" si="16"/>
        <v>0.27073782862281021</v>
      </c>
      <c r="BW39" s="69">
        <f t="shared" si="5"/>
        <v>0.23181419731167738</v>
      </c>
      <c r="BX39" s="69">
        <f t="shared" si="5"/>
        <v>2.0953711836051356E-2</v>
      </c>
      <c r="BY39" s="69">
        <f t="shared" si="5"/>
        <v>1.7969919475081437E-2</v>
      </c>
      <c r="BZ39" s="69">
        <f t="shared" si="5"/>
        <v>0.26799453608135482</v>
      </c>
      <c r="CA39" s="69">
        <f t="shared" si="5"/>
        <v>0.22763453263557493</v>
      </c>
      <c r="CB39" s="69">
        <f t="shared" si="5"/>
        <v>0.21539217027838625</v>
      </c>
      <c r="CC39" s="69">
        <f t="shared" si="5"/>
        <v>0.20108252472478685</v>
      </c>
      <c r="CD39" s="69">
        <f t="shared" si="5"/>
        <v>0.11507422201809107</v>
      </c>
      <c r="CE39" s="69">
        <f t="shared" si="5"/>
        <v>8.6008302706695794E-2</v>
      </c>
      <c r="CF39" s="69">
        <f t="shared" si="5"/>
        <v>8.6864003066087648E-3</v>
      </c>
      <c r="CG39" s="69">
        <f t="shared" si="5"/>
        <v>5.6232452469906005E-3</v>
      </c>
      <c r="CH39" s="69">
        <f t="shared" si="5"/>
        <v>1.8240932381873701E-2</v>
      </c>
      <c r="CI39" s="135">
        <f t="shared" si="6"/>
        <v>1</v>
      </c>
      <c r="CK39" s="136" t="str">
        <f t="shared" si="7"/>
        <v>高知市</v>
      </c>
      <c r="CL39" s="137">
        <f t="shared" si="17"/>
        <v>597.67419936047565</v>
      </c>
      <c r="CM39" s="75">
        <f t="shared" si="18"/>
        <v>0.17349920761337359</v>
      </c>
      <c r="CN39" s="76">
        <f t="shared" si="19"/>
        <v>511.74734422382471</v>
      </c>
      <c r="CO39" s="75">
        <f t="shared" si="20"/>
        <v>0.19509822791836939</v>
      </c>
      <c r="CP39" s="76">
        <f t="shared" si="8"/>
        <v>46.256901035760869</v>
      </c>
      <c r="CQ39" s="75">
        <f t="shared" si="21"/>
        <v>8.333891621965181E-2</v>
      </c>
      <c r="CR39" s="76">
        <f t="shared" si="9"/>
        <v>39.669954100890052</v>
      </c>
      <c r="CS39" s="75">
        <f t="shared" si="22"/>
        <v>0</v>
      </c>
      <c r="CT39" s="76">
        <f t="shared" si="10"/>
        <v>591.61817393666922</v>
      </c>
      <c r="CU39" s="77">
        <f t="shared" si="23"/>
        <v>0.11430345276586942</v>
      </c>
      <c r="CV39" s="18"/>
      <c r="CW39" s="1078">
        <f t="shared" si="24"/>
        <v>103.696</v>
      </c>
      <c r="CX39" s="1081">
        <f>VLOOKUP($AX39&amp;"_"&amp;$CW$14,データシート1!$A:$BS,MATCH($CW$12&amp;"_"&amp;CX$20,データシート1!$A$1:$BS$1,0),0)</f>
        <v>99.840999999999994</v>
      </c>
      <c r="CY39" s="1081">
        <f>VLOOKUP($AX39&amp;"_"&amp;$CW$14,データシート1!$A:$BS,MATCH($CW$12&amp;"_"&amp;CY$20,データシート1!$A$1:$BS$1,0),0)</f>
        <v>3.855</v>
      </c>
      <c r="CZ39" s="1081">
        <f>VLOOKUP($AX39&amp;"_"&amp;$CW$14,データシート1!$A:$BS,MATCH($CW$12&amp;"_"&amp;CZ$20,データシート1!$A$1:$BS$1,0),0)</f>
        <v>0</v>
      </c>
      <c r="DA39" s="1081">
        <f>VLOOKUP($AX39&amp;"_"&amp;$CW$14,データシート1!$A:$BS,MATCH($CW$12&amp;"_"&amp;DA$20,データシート1!$A$1:$BS$1,0),0)</f>
        <v>67.623999999999995</v>
      </c>
      <c r="DB39" s="1081">
        <f>VLOOKUP($AX39&amp;"_"&amp;$CW$14,データシート1!$A:$BS,MATCH($CW$12&amp;"_"&amp;DB$20,データシート1!$A$1:$BS$1,0),0)</f>
        <v>99.555999999999997</v>
      </c>
      <c r="DC39" s="1081">
        <f>VLOOKUP($AX39&amp;"_"&amp;$CW$14,データシート1!$A:$BS,MATCH($CW$12&amp;"_"&amp;DC$20,データシート1!$A$1:$BS$1,0),0)</f>
        <v>0</v>
      </c>
      <c r="DD39" s="1080">
        <f t="shared" si="11"/>
        <v>270.87599999999998</v>
      </c>
      <c r="DE39" s="18"/>
      <c r="DF39" s="138">
        <f>VLOOKUP($AX39&amp;"_"&amp;$DF$14,データシート1!$A:$BS,MATCH($DF$12&amp;"_"&amp;DF$20,データシート1!$A$1:$BS$1,0),0)</f>
        <v>8</v>
      </c>
      <c r="DG39" s="74">
        <f>VLOOKUP($AX39&amp;"_"&amp;$DF$14,データシート1!$A:$BS,MATCH($DF$12&amp;"_"&amp;DG$20,データシート1!$A$1:$BS$1,0),0)</f>
        <v>1</v>
      </c>
      <c r="DH39" s="74">
        <f>VLOOKUP($AX39&amp;"_"&amp;$DF$14,データシート1!$A:$BS,MATCH($DF$12&amp;"_"&amp;DH$20,データシート1!$A$1:$BS$1,0),0)</f>
        <v>0</v>
      </c>
      <c r="DI39" s="74">
        <f>VLOOKUP($AX39&amp;"_"&amp;$DF$14,データシート1!$A:$BS,MATCH($DF$12&amp;"_"&amp;DI$20,データシート1!$A$1:$BS$1,0),0)</f>
        <v>10</v>
      </c>
      <c r="DJ39" s="74">
        <f>VLOOKUP($AX39&amp;"_"&amp;$DF$14,データシート1!$A:$BS,MATCH($DF$12&amp;"_"&amp;DJ$20,データシート1!$A$1:$BS$1,0),0)</f>
        <v>2</v>
      </c>
      <c r="DK39" s="74">
        <f>VLOOKUP($AX39&amp;"_"&amp;$DF$14,データシート1!$A:$BS,MATCH($DF$12&amp;"_"&amp;DK$20,データシート1!$A$1:$BS$1,0),0)</f>
        <v>0</v>
      </c>
      <c r="DL39" s="78">
        <f t="shared" si="12"/>
        <v>21</v>
      </c>
      <c r="DM39" s="18"/>
      <c r="DN39" s="139">
        <f t="shared" si="26"/>
        <v>0.37</v>
      </c>
      <c r="DO39" s="140">
        <f t="shared" si="27"/>
        <v>0.01</v>
      </c>
      <c r="DP39" s="140">
        <f t="shared" si="29"/>
        <v>0</v>
      </c>
      <c r="DQ39" s="140">
        <f t="shared" si="30"/>
        <v>0.25</v>
      </c>
      <c r="DR39" s="140">
        <f t="shared" si="31"/>
        <v>0.37</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07203</v>
      </c>
      <c r="AY40" s="20" t="str">
        <f>IF(IFERROR(比較地域マスタ!$Z25,"")=0,"",IFERROR(比較地域マスタ!$Z25,""))</f>
        <v>郡山市</v>
      </c>
      <c r="BB40" s="122" t="str">
        <f t="shared" si="0"/>
        <v>07203</v>
      </c>
      <c r="BC40" s="123" t="str">
        <f t="shared" si="0"/>
        <v>郡山市</v>
      </c>
      <c r="BD40" s="40">
        <f t="shared" si="14"/>
        <v>2188.1142442300043</v>
      </c>
      <c r="BE40" s="40">
        <f t="shared" si="15"/>
        <v>563.30375743776051</v>
      </c>
      <c r="BF40" s="40">
        <f>VLOOKUP($AX40&amp;"_"&amp;$BC$14,データシート1!$A:$BS,MATCH($BC$12&amp;"_"&amp;BF$20,データシート1!$A$1:$BS$1,0),0)</f>
        <v>498.75836024817232</v>
      </c>
      <c r="BG40" s="40">
        <f>VLOOKUP($AX40&amp;"_"&amp;$BC$14,データシート1!$A:$BS,MATCH($BC$12&amp;"_"&amp;BG$20,データシート1!$A$1:$BS$1,0),0)</f>
        <v>32.940342065652935</v>
      </c>
      <c r="BH40" s="40">
        <f>VLOOKUP($AX40&amp;"_"&amp;$BC$14,データシート1!$A:$BS,MATCH($BC$12&amp;"_"&amp;BH$20,データシート1!$A$1:$BS$1,0),0)</f>
        <v>31.605055123935287</v>
      </c>
      <c r="BI40" s="40">
        <f>VLOOKUP($AX40&amp;"_"&amp;$BC$14,データシート1!$A:$BS,MATCH($BC$12&amp;"_"&amp;BI$20,データシート1!$A$1:$BS$1,0),0)</f>
        <v>516.62356621919628</v>
      </c>
      <c r="BJ40" s="40">
        <f>VLOOKUP($AX40&amp;"_"&amp;$BC$14,データシート1!$A:$BS,MATCH($BC$12&amp;"_"&amp;BJ$20,データシート1!$A$1:$BS$1,0),0)</f>
        <v>487.46680628825516</v>
      </c>
      <c r="BK40" s="40">
        <f t="shared" si="1"/>
        <v>559.49449787163246</v>
      </c>
      <c r="BL40" s="40">
        <f t="shared" si="2"/>
        <v>540.54408847448235</v>
      </c>
      <c r="BM40" s="40">
        <f>VLOOKUP($AX40&amp;"_"&amp;$BC$14,データシート1!$A:$BS,MATCH($BC$12&amp;"_"&amp;BM$20,データシート1!$A$1:$BS$1,0),0)</f>
        <v>306.48581589117396</v>
      </c>
      <c r="BN40" s="40">
        <f>VLOOKUP($AX40&amp;"_"&amp;$BC$14,データシート1!$A:$BS,MATCH($BC$12&amp;"_"&amp;BN$20,データシート1!$A$1:$BS$1,0),0)</f>
        <v>234.05827258330842</v>
      </c>
      <c r="BO40" s="40">
        <f>VLOOKUP($AX40&amp;"_"&amp;$BC$14,データシート1!$A:$BS,MATCH($BC$12&amp;"_"&amp;BO$20,データシート1!$A$1:$BS$1,0),0)</f>
        <v>18.950409397150139</v>
      </c>
      <c r="BP40" s="40">
        <f>VLOOKUP($AX40&amp;"_"&amp;$BC$14,データシート1!$A:$BS,MATCH($BC$12&amp;"_"&amp;BP$20,データシート1!$A$1:$BS$1,0),0)</f>
        <v>0</v>
      </c>
      <c r="BQ40" s="40">
        <f>VLOOKUP($AX40&amp;"_"&amp;$BC$14,データシート1!$A:$BS,MATCH($BC$12&amp;"_"&amp;BQ$20,データシート1!$A$1:$BS$1,0),0)</f>
        <v>61.225616413160012</v>
      </c>
      <c r="BR40" s="41">
        <f t="shared" si="3"/>
        <v>2188.1142442300043</v>
      </c>
      <c r="BT40" s="134" t="str">
        <f t="shared" si="4"/>
        <v>郡山市</v>
      </c>
      <c r="BU40" s="38">
        <f t="shared" si="25"/>
        <v>2188.1142442300043</v>
      </c>
      <c r="BV40" s="69">
        <f t="shared" si="16"/>
        <v>0.25743800120271448</v>
      </c>
      <c r="BW40" s="69">
        <f t="shared" si="5"/>
        <v>0.22793981692838211</v>
      </c>
      <c r="BX40" s="69">
        <f t="shared" si="5"/>
        <v>1.5054214903319464E-2</v>
      </c>
      <c r="BY40" s="69">
        <f t="shared" si="5"/>
        <v>1.444396937101293E-2</v>
      </c>
      <c r="BZ40" s="69">
        <f t="shared" si="5"/>
        <v>0.2361044756147985</v>
      </c>
      <c r="CA40" s="69">
        <f t="shared" si="5"/>
        <v>0.22277941271745358</v>
      </c>
      <c r="CB40" s="69">
        <f t="shared" si="5"/>
        <v>0.25569711423752378</v>
      </c>
      <c r="CC40" s="69">
        <f t="shared" si="5"/>
        <v>0.24703650181880674</v>
      </c>
      <c r="CD40" s="69">
        <f t="shared" si="5"/>
        <v>0.14006847069314066</v>
      </c>
      <c r="CE40" s="69">
        <f t="shared" si="5"/>
        <v>0.10696803112566609</v>
      </c>
      <c r="CF40" s="69">
        <f t="shared" si="5"/>
        <v>8.6606124187170921E-3</v>
      </c>
      <c r="CG40" s="69">
        <f t="shared" si="5"/>
        <v>0</v>
      </c>
      <c r="CH40" s="69">
        <f t="shared" si="5"/>
        <v>2.798099622750971E-2</v>
      </c>
      <c r="CI40" s="135">
        <f t="shared" si="6"/>
        <v>1</v>
      </c>
      <c r="CK40" s="136" t="str">
        <f t="shared" si="7"/>
        <v>郡山市</v>
      </c>
      <c r="CL40" s="137">
        <f t="shared" si="17"/>
        <v>563.30375743776051</v>
      </c>
      <c r="CM40" s="75">
        <f t="shared" si="18"/>
        <v>0.58844627898052781</v>
      </c>
      <c r="CN40" s="76">
        <f t="shared" si="19"/>
        <v>498.75836024817232</v>
      </c>
      <c r="CO40" s="75">
        <f t="shared" si="20"/>
        <v>0.66459838354401735</v>
      </c>
      <c r="CP40" s="76">
        <f t="shared" si="8"/>
        <v>32.940342065652935</v>
      </c>
      <c r="CQ40" s="75">
        <f t="shared" si="21"/>
        <v>0</v>
      </c>
      <c r="CR40" s="76">
        <f t="shared" si="9"/>
        <v>31.605055123935287</v>
      </c>
      <c r="CS40" s="75">
        <f t="shared" si="22"/>
        <v>0</v>
      </c>
      <c r="CT40" s="76">
        <f t="shared" si="10"/>
        <v>516.62356621919628</v>
      </c>
      <c r="CU40" s="77">
        <f t="shared" si="23"/>
        <v>0.19663640345221503</v>
      </c>
      <c r="CV40" s="18"/>
      <c r="CW40" s="1078">
        <f t="shared" si="24"/>
        <v>331.47399999999999</v>
      </c>
      <c r="CX40" s="1081">
        <f>VLOOKUP($AX40&amp;"_"&amp;$CW$14,データシート1!$A:$BS,MATCH($CW$12&amp;"_"&amp;CX$20,データシート1!$A$1:$BS$1,0),0)</f>
        <v>331.47399999999999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101.587</v>
      </c>
      <c r="DB40" s="1081">
        <f>VLOOKUP($AX40&amp;"_"&amp;$CW$14,データシート1!$A:$BS,MATCH($CW$12&amp;"_"&amp;DB$20,データシート1!$A$1:$BS$1,0),0)</f>
        <v>1.1020000000000001</v>
      </c>
      <c r="DC40" s="1081">
        <f>VLOOKUP($AX40&amp;"_"&amp;$CW$14,データシート1!$A:$BS,MATCH($CW$12&amp;"_"&amp;DC$20,データシート1!$A$1:$BS$1,0),0)</f>
        <v>0</v>
      </c>
      <c r="DD40" s="1080">
        <f t="shared" si="11"/>
        <v>434.16299999999995</v>
      </c>
      <c r="DE40" s="18"/>
      <c r="DF40" s="138">
        <f>VLOOKUP($AX40&amp;"_"&amp;$DF$14,データシート1!$A:$BS,MATCH($DF$12&amp;"_"&amp;DF$20,データシート1!$A$1:$BS$1,0),0)</f>
        <v>24</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11</v>
      </c>
      <c r="DJ40" s="74">
        <f>VLOOKUP($AX40&amp;"_"&amp;$DF$14,データシート1!$A:$BS,MATCH($DF$12&amp;"_"&amp;DJ$20,データシート1!$A$1:$BS$1,0),0)</f>
        <v>1</v>
      </c>
      <c r="DK40" s="74">
        <f>VLOOKUP($AX40&amp;"_"&amp;$DF$14,データシート1!$A:$BS,MATCH($DF$12&amp;"_"&amp;DK$20,データシート1!$A$1:$BS$1,0),0)</f>
        <v>0</v>
      </c>
      <c r="DL40" s="78">
        <f t="shared" si="12"/>
        <v>36</v>
      </c>
      <c r="DM40" s="18"/>
      <c r="DN40" s="139">
        <f t="shared" si="26"/>
        <v>0.76</v>
      </c>
      <c r="DO40" s="140">
        <f t="shared" si="27"/>
        <v>0</v>
      </c>
      <c r="DP40" s="140">
        <f t="shared" si="29"/>
        <v>0</v>
      </c>
      <c r="DQ40" s="140">
        <f t="shared" si="30"/>
        <v>0.23</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47201</v>
      </c>
      <c r="AY41" s="20" t="str">
        <f>IF(IFERROR(比較地域マスタ!$Z26,"")=0,"",IFERROR(比較地域マスタ!$Z26,""))</f>
        <v>那覇市</v>
      </c>
      <c r="BB41" s="122" t="str">
        <f t="shared" si="0"/>
        <v>47201</v>
      </c>
      <c r="BC41" s="123" t="str">
        <f t="shared" si="0"/>
        <v>那覇市</v>
      </c>
      <c r="BD41" s="40">
        <f t="shared" si="14"/>
        <v>1872.9515225827834</v>
      </c>
      <c r="BE41" s="40">
        <f t="shared" si="15"/>
        <v>79.394785277498372</v>
      </c>
      <c r="BF41" s="40">
        <f>VLOOKUP($AX41&amp;"_"&amp;$BC$14,データシート1!$A:$BS,MATCH($BC$12&amp;"_"&amp;BF$20,データシート1!$A$1:$BS$1,0),0)</f>
        <v>49.231828366780938</v>
      </c>
      <c r="BG41" s="40">
        <f>VLOOKUP($AX41&amp;"_"&amp;$BC$14,データシート1!$A:$BS,MATCH($BC$12&amp;"_"&amp;BG$20,データシート1!$A$1:$BS$1,0),0)</f>
        <v>21.748402133687499</v>
      </c>
      <c r="BH41" s="40">
        <f>VLOOKUP($AX41&amp;"_"&amp;$BC$14,データシート1!$A:$BS,MATCH($BC$12&amp;"_"&amp;BH$20,データシート1!$A$1:$BS$1,0),0)</f>
        <v>8.414554777029938</v>
      </c>
      <c r="BI41" s="40">
        <f>VLOOKUP($AX41&amp;"_"&amp;$BC$14,データシート1!$A:$BS,MATCH($BC$12&amp;"_"&amp;BI$20,データシート1!$A$1:$BS$1,0),0)</f>
        <v>876.23078578354807</v>
      </c>
      <c r="BJ41" s="40">
        <f>VLOOKUP($AX41&amp;"_"&amp;$BC$14,データシート1!$A:$BS,MATCH($BC$12&amp;"_"&amp;BJ$20,データシート1!$A$1:$BS$1,0),0)</f>
        <v>488.18052435940371</v>
      </c>
      <c r="BK41" s="40">
        <f t="shared" si="1"/>
        <v>382.20352185908689</v>
      </c>
      <c r="BL41" s="40">
        <f t="shared" si="2"/>
        <v>314.39686014281347</v>
      </c>
      <c r="BM41" s="40">
        <f>VLOOKUP($AX41&amp;"_"&amp;$BC$14,データシート1!$A:$BS,MATCH($BC$12&amp;"_"&amp;BM$20,データシート1!$A$1:$BS$1,0),0)</f>
        <v>210.36849866910569</v>
      </c>
      <c r="BN41" s="40">
        <f>VLOOKUP($AX41&amp;"_"&amp;$BC$14,データシート1!$A:$BS,MATCH($BC$12&amp;"_"&amp;BN$20,データシート1!$A$1:$BS$1,0),0)</f>
        <v>104.02836147370778</v>
      </c>
      <c r="BO41" s="40">
        <f>VLOOKUP($AX41&amp;"_"&amp;$BC$14,データシート1!$A:$BS,MATCH($BC$12&amp;"_"&amp;BO$20,データシート1!$A$1:$BS$1,0),0)</f>
        <v>18.895750537584753</v>
      </c>
      <c r="BP41" s="40">
        <f>VLOOKUP($AX41&amp;"_"&amp;$BC$14,データシート1!$A:$BS,MATCH($BC$12&amp;"_"&amp;BP$20,データシート1!$A$1:$BS$1,0),0)</f>
        <v>48.910911178688643</v>
      </c>
      <c r="BQ41" s="40">
        <f>VLOOKUP($AX41&amp;"_"&amp;$BC$14,データシート1!$A:$BS,MATCH($BC$12&amp;"_"&amp;BQ$20,データシート1!$A$1:$BS$1,0),0)</f>
        <v>46.941905303246251</v>
      </c>
      <c r="BR41" s="41">
        <f t="shared" si="3"/>
        <v>1872.9515225827834</v>
      </c>
      <c r="BT41" s="134" t="str">
        <f t="shared" si="4"/>
        <v>那覇市</v>
      </c>
      <c r="BU41" s="38">
        <f t="shared" si="25"/>
        <v>1872.9515225827834</v>
      </c>
      <c r="BV41" s="69">
        <f t="shared" si="16"/>
        <v>4.2390197674744765E-2</v>
      </c>
      <c r="BW41" s="69">
        <f t="shared" si="5"/>
        <v>2.6285692807943416E-2</v>
      </c>
      <c r="BX41" s="69">
        <f t="shared" si="5"/>
        <v>1.1611833980463438E-2</v>
      </c>
      <c r="BY41" s="69">
        <f t="shared" si="5"/>
        <v>4.4926708863379135E-3</v>
      </c>
      <c r="BZ41" s="69">
        <f t="shared" si="5"/>
        <v>0.46783420457953639</v>
      </c>
      <c r="CA41" s="69">
        <f t="shared" si="5"/>
        <v>0.26064770949661692</v>
      </c>
      <c r="CB41" s="69">
        <f t="shared" si="5"/>
        <v>0.20406482348888116</v>
      </c>
      <c r="CC41" s="69">
        <f t="shared" si="5"/>
        <v>0.16786171790995585</v>
      </c>
      <c r="CD41" s="69">
        <f t="shared" si="5"/>
        <v>0.11231924378854687</v>
      </c>
      <c r="CE41" s="69">
        <f t="shared" si="5"/>
        <v>5.5542474121408975E-2</v>
      </c>
      <c r="CF41" s="69">
        <f t="shared" si="5"/>
        <v>1.0088755800538651E-2</v>
      </c>
      <c r="CG41" s="69">
        <f t="shared" si="5"/>
        <v>2.6114349778386649E-2</v>
      </c>
      <c r="CH41" s="69">
        <f t="shared" si="5"/>
        <v>2.5063064760220695E-2</v>
      </c>
      <c r="CI41" s="135">
        <f t="shared" si="6"/>
        <v>1</v>
      </c>
      <c r="CK41" s="136" t="str">
        <f t="shared" si="7"/>
        <v>那覇市</v>
      </c>
      <c r="CL41" s="137">
        <f t="shared" si="17"/>
        <v>79.394785277498372</v>
      </c>
      <c r="CM41" s="75">
        <f t="shared" si="18"/>
        <v>0</v>
      </c>
      <c r="CN41" s="76">
        <f t="shared" si="19"/>
        <v>49.231828366780938</v>
      </c>
      <c r="CO41" s="75">
        <f t="shared" si="20"/>
        <v>0</v>
      </c>
      <c r="CP41" s="76">
        <f t="shared" si="8"/>
        <v>21.748402133687499</v>
      </c>
      <c r="CQ41" s="75">
        <f t="shared" si="21"/>
        <v>0</v>
      </c>
      <c r="CR41" s="76">
        <f t="shared" si="9"/>
        <v>8.414554777029938</v>
      </c>
      <c r="CS41" s="75">
        <f t="shared" si="22"/>
        <v>0</v>
      </c>
      <c r="CT41" s="76">
        <f t="shared" si="10"/>
        <v>876.23078578354807</v>
      </c>
      <c r="CU41" s="77">
        <f t="shared" si="23"/>
        <v>0.14574356673145525</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127.705</v>
      </c>
      <c r="DB41" s="1081">
        <f>VLOOKUP($AX41&amp;"_"&amp;$CW$14,データシート1!$A:$BS,MATCH($CW$12&amp;"_"&amp;DB$20,データシート1!$A$1:$BS$1,0),0)</f>
        <v>0</v>
      </c>
      <c r="DC41" s="1081">
        <f>VLOOKUP($AX41&amp;"_"&amp;$CW$14,データシート1!$A:$BS,MATCH($CW$12&amp;"_"&amp;DC$20,データシート1!$A$1:$BS$1,0),0)</f>
        <v>0</v>
      </c>
      <c r="DD41" s="1080">
        <f t="shared" si="11"/>
        <v>127.705</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16</v>
      </c>
      <c r="DJ41" s="74">
        <f>VLOOKUP($AX41&amp;"_"&amp;$DF$14,データシート1!$A:$BS,MATCH($DF$12&amp;"_"&amp;DJ$20,データシート1!$A$1:$BS$1,0),0)</f>
        <v>0</v>
      </c>
      <c r="DK41" s="74">
        <f>VLOOKUP($AX41&amp;"_"&amp;$DF$14,データシート1!$A:$BS,MATCH($DF$12&amp;"_"&amp;DK$20,データシート1!$A$1:$BS$1,0),0)</f>
        <v>0</v>
      </c>
      <c r="DL41" s="78">
        <f t="shared" si="12"/>
        <v>16</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07204</v>
      </c>
      <c r="AY42" s="20" t="str">
        <f>IF(IFERROR(比較地域マスタ!$Z27,"")=0,"",IFERROR(比較地域マスタ!$Z27,""))</f>
        <v>いわき市</v>
      </c>
      <c r="BB42" s="122" t="str">
        <f t="shared" si="0"/>
        <v>07204</v>
      </c>
      <c r="BC42" s="123" t="str">
        <f t="shared" si="0"/>
        <v>いわき市</v>
      </c>
      <c r="BD42" s="40">
        <f t="shared" si="14"/>
        <v>2361.7571085110385</v>
      </c>
      <c r="BE42" s="40">
        <f t="shared" si="15"/>
        <v>788.90039817704383</v>
      </c>
      <c r="BF42" s="40">
        <f>VLOOKUP($AX42&amp;"_"&amp;$BC$14,データシート1!$A:$BS,MATCH($BC$12&amp;"_"&amp;BF$20,データシート1!$A$1:$BS$1,0),0)</f>
        <v>682.82054720258805</v>
      </c>
      <c r="BG42" s="40">
        <f>VLOOKUP($AX42&amp;"_"&amp;$BC$14,データシート1!$A:$BS,MATCH($BC$12&amp;"_"&amp;BG$20,データシート1!$A$1:$BS$1,0),0)</f>
        <v>36.914014258507045</v>
      </c>
      <c r="BH42" s="40">
        <f>VLOOKUP($AX42&amp;"_"&amp;$BC$14,データシート1!$A:$BS,MATCH($BC$12&amp;"_"&amp;BH$20,データシート1!$A$1:$BS$1,0),0)</f>
        <v>69.165836715948828</v>
      </c>
      <c r="BI42" s="40">
        <f>VLOOKUP($AX42&amp;"_"&amp;$BC$14,データシート1!$A:$BS,MATCH($BC$12&amp;"_"&amp;BI$20,データシート1!$A$1:$BS$1,0),0)</f>
        <v>414.47450094004569</v>
      </c>
      <c r="BJ42" s="40">
        <f>VLOOKUP($AX42&amp;"_"&amp;$BC$14,データシート1!$A:$BS,MATCH($BC$12&amp;"_"&amp;BJ$20,データシート1!$A$1:$BS$1,0),0)</f>
        <v>500.75729298356049</v>
      </c>
      <c r="BK42" s="40">
        <f t="shared" si="1"/>
        <v>615.59683821984208</v>
      </c>
      <c r="BL42" s="40">
        <f t="shared" si="2"/>
        <v>554.02943071567415</v>
      </c>
      <c r="BM42" s="40">
        <f>VLOOKUP($AX42&amp;"_"&amp;$BC$14,データシート1!$A:$BS,MATCH($BC$12&amp;"_"&amp;BM$20,データシート1!$A$1:$BS$1,0),0)</f>
        <v>319.27524212608625</v>
      </c>
      <c r="BN42" s="40">
        <f>VLOOKUP($AX42&amp;"_"&amp;$BC$14,データシート1!$A:$BS,MATCH($BC$12&amp;"_"&amp;BN$20,データシート1!$A$1:$BS$1,0),0)</f>
        <v>234.75418858958787</v>
      </c>
      <c r="BO42" s="40">
        <f>VLOOKUP($AX42&amp;"_"&amp;$BC$14,データシート1!$A:$BS,MATCH($BC$12&amp;"_"&amp;BO$20,データシート1!$A$1:$BS$1,0),0)</f>
        <v>18.779180348414556</v>
      </c>
      <c r="BP42" s="40">
        <f>VLOOKUP($AX42&amp;"_"&amp;$BC$14,データシート1!$A:$BS,MATCH($BC$12&amp;"_"&amp;BP$20,データシート1!$A$1:$BS$1,0),0)</f>
        <v>42.788227155753376</v>
      </c>
      <c r="BQ42" s="40">
        <f>VLOOKUP($AX42&amp;"_"&amp;$BC$14,データシート1!$A:$BS,MATCH($BC$12&amp;"_"&amp;BQ$20,データシート1!$A$1:$BS$1,0),0)</f>
        <v>42.028078190546204</v>
      </c>
      <c r="BR42" s="41">
        <f t="shared" si="3"/>
        <v>2361.7571085110385</v>
      </c>
      <c r="BT42" s="134" t="str">
        <f t="shared" si="4"/>
        <v>いわき市</v>
      </c>
      <c r="BU42" s="38">
        <f t="shared" si="25"/>
        <v>2361.7571085110385</v>
      </c>
      <c r="BV42" s="69">
        <f t="shared" si="16"/>
        <v>0.33403113103125298</v>
      </c>
      <c r="BW42" s="69">
        <f t="shared" si="5"/>
        <v>0.28911548301978857</v>
      </c>
      <c r="BX42" s="69">
        <f t="shared" si="5"/>
        <v>1.5629894422877107E-2</v>
      </c>
      <c r="BY42" s="69">
        <f t="shared" si="5"/>
        <v>2.928575358858735E-2</v>
      </c>
      <c r="BZ42" s="69">
        <f t="shared" si="5"/>
        <v>0.1754941265748321</v>
      </c>
      <c r="CA42" s="69">
        <f t="shared" ref="CA42:CH68" si="32">BJ42/$BR42</f>
        <v>0.21202743126250656</v>
      </c>
      <c r="CB42" s="69">
        <f t="shared" si="32"/>
        <v>0.26065205266088642</v>
      </c>
      <c r="CC42" s="69">
        <f t="shared" si="32"/>
        <v>0.23458357708297958</v>
      </c>
      <c r="CD42" s="69">
        <f t="shared" si="32"/>
        <v>0.13518546889327338</v>
      </c>
      <c r="CE42" s="69">
        <f t="shared" si="32"/>
        <v>9.9398108189706194E-2</v>
      </c>
      <c r="CF42" s="69">
        <f t="shared" si="32"/>
        <v>7.9513597231231897E-3</v>
      </c>
      <c r="CG42" s="69">
        <f t="shared" si="32"/>
        <v>1.8117115854783671E-2</v>
      </c>
      <c r="CH42" s="69">
        <f t="shared" si="32"/>
        <v>1.7795258470521831E-2</v>
      </c>
      <c r="CI42" s="135">
        <f t="shared" si="6"/>
        <v>1</v>
      </c>
      <c r="CK42" s="136" t="str">
        <f t="shared" si="7"/>
        <v>いわき市</v>
      </c>
      <c r="CL42" s="137">
        <f t="shared" si="17"/>
        <v>788.90039817704383</v>
      </c>
      <c r="CM42" s="75">
        <f t="shared" si="18"/>
        <v>1</v>
      </c>
      <c r="CN42" s="76">
        <f t="shared" si="19"/>
        <v>682.82054720258805</v>
      </c>
      <c r="CO42" s="75">
        <f t="shared" si="20"/>
        <v>1</v>
      </c>
      <c r="CP42" s="76">
        <f t="shared" si="8"/>
        <v>36.914014258507045</v>
      </c>
      <c r="CQ42" s="75">
        <f t="shared" si="21"/>
        <v>0</v>
      </c>
      <c r="CR42" s="76">
        <f t="shared" si="9"/>
        <v>69.165836715948828</v>
      </c>
      <c r="CS42" s="75">
        <f t="shared" si="22"/>
        <v>9.634814406088664E-2</v>
      </c>
      <c r="CT42" s="76">
        <f t="shared" si="10"/>
        <v>414.47450094004569</v>
      </c>
      <c r="CU42" s="77">
        <f t="shared" si="23"/>
        <v>0.50144942458128217</v>
      </c>
      <c r="CV42" s="18"/>
      <c r="CW42" s="1078">
        <f t="shared" si="24"/>
        <v>1863.905</v>
      </c>
      <c r="CX42" s="1081">
        <f>VLOOKUP($AX42&amp;"_"&amp;$CW$14,データシート1!$A:$BS,MATCH($CW$12&amp;"_"&amp;CX$20,データシート1!$A$1:$BS$1,0),0)</f>
        <v>1857.241</v>
      </c>
      <c r="CY42" s="1081">
        <f>VLOOKUP($AX42&amp;"_"&amp;$CW$14,データシート1!$A:$BS,MATCH($CW$12&amp;"_"&amp;CY$20,データシート1!$A$1:$BS$1,0),0)</f>
        <v>0</v>
      </c>
      <c r="CZ42" s="1081">
        <f>VLOOKUP($AX42&amp;"_"&amp;$CW$14,データシート1!$A:$BS,MATCH($CW$12&amp;"_"&amp;CZ$20,データシート1!$A$1:$BS$1,0),0)</f>
        <v>6.6639999999999997</v>
      </c>
      <c r="DA42" s="1081">
        <f>VLOOKUP($AX42&amp;"_"&amp;$CW$14,データシート1!$A:$BS,MATCH($CW$12&amp;"_"&amp;DA$20,データシート1!$A$1:$BS$1,0),0)</f>
        <v>207.83799999999999</v>
      </c>
      <c r="DB42" s="1081">
        <f>VLOOKUP($AX42&amp;"_"&amp;$CW$14,データシート1!$A:$BS,MATCH($CW$12&amp;"_"&amp;DB$20,データシート1!$A$1:$BS$1,0),0)</f>
        <v>679.55899999999997</v>
      </c>
      <c r="DC42" s="1081">
        <f>VLOOKUP($AX42&amp;"_"&amp;$CW$14,データシート1!$A:$BS,MATCH($CW$12&amp;"_"&amp;DC$20,データシート1!$A$1:$BS$1,0),0)</f>
        <v>0</v>
      </c>
      <c r="DD42" s="1080">
        <f t="shared" si="11"/>
        <v>2751.3019999999997</v>
      </c>
      <c r="DE42" s="18"/>
      <c r="DF42" s="138">
        <f>VLOOKUP($AX42&amp;"_"&amp;$DF$14,データシート1!$A:$BS,MATCH($DF$12&amp;"_"&amp;DF$20,データシート1!$A$1:$BS$1,0),0)</f>
        <v>47</v>
      </c>
      <c r="DG42" s="74">
        <f>VLOOKUP($AX42&amp;"_"&amp;$DF$14,データシート1!$A:$BS,MATCH($DF$12&amp;"_"&amp;DG$20,データシート1!$A$1:$BS$1,0),0)</f>
        <v>0</v>
      </c>
      <c r="DH42" s="74">
        <f>VLOOKUP($AX42&amp;"_"&amp;$DF$14,データシート1!$A:$BS,MATCH($DF$12&amp;"_"&amp;DH$20,データシート1!$A$1:$BS$1,0),0)</f>
        <v>1</v>
      </c>
      <c r="DI42" s="74">
        <f>VLOOKUP($AX42&amp;"_"&amp;$DF$14,データシート1!$A:$BS,MATCH($DF$12&amp;"_"&amp;DI$20,データシート1!$A$1:$BS$1,0),0)</f>
        <v>10</v>
      </c>
      <c r="DJ42" s="74">
        <f>VLOOKUP($AX42&amp;"_"&amp;$DF$14,データシート1!$A:$BS,MATCH($DF$12&amp;"_"&amp;DJ$20,データシート1!$A$1:$BS$1,0),0)</f>
        <v>3</v>
      </c>
      <c r="DK42" s="74">
        <f>VLOOKUP($AX42&amp;"_"&amp;$DF$14,データシート1!$A:$BS,MATCH($DF$12&amp;"_"&amp;DK$20,データシート1!$A$1:$BS$1,0),0)</f>
        <v>0</v>
      </c>
      <c r="DL42" s="78">
        <f t="shared" si="12"/>
        <v>61</v>
      </c>
      <c r="DM42" s="18"/>
      <c r="DN42" s="139">
        <f t="shared" si="26"/>
        <v>0.68</v>
      </c>
      <c r="DO42" s="140">
        <f t="shared" si="27"/>
        <v>0</v>
      </c>
      <c r="DP42" s="140">
        <f t="shared" si="29"/>
        <v>0</v>
      </c>
      <c r="DQ42" s="140">
        <f t="shared" si="30"/>
        <v>0.08</v>
      </c>
      <c r="DR42" s="140">
        <f t="shared" si="31"/>
        <v>0.25</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24202</v>
      </c>
      <c r="AY43" s="20" t="str">
        <f>IF(IFERROR(比較地域マスタ!$Z28,"")=0,"",IFERROR(比較地域マスタ!$Z28,""))</f>
        <v>四日市市</v>
      </c>
      <c r="AZ43" s="26"/>
      <c r="BB43" s="122" t="str">
        <f t="shared" si="0"/>
        <v>24202</v>
      </c>
      <c r="BC43" s="123" t="str">
        <f t="shared" si="0"/>
        <v>四日市市</v>
      </c>
      <c r="BD43" s="40">
        <f t="shared" si="14"/>
        <v>4695.7922335509384</v>
      </c>
      <c r="BE43" s="40">
        <f t="shared" si="15"/>
        <v>3267.6381589765938</v>
      </c>
      <c r="BF43" s="40">
        <f>VLOOKUP($AX43&amp;"_"&amp;$BC$14,データシート1!$A:$BS,MATCH($BC$12&amp;"_"&amp;BF$20,データシート1!$A$1:$BS$1,0),0)</f>
        <v>3220.7018904197371</v>
      </c>
      <c r="BG43" s="40">
        <f>VLOOKUP($AX43&amp;"_"&amp;$BC$14,データシート1!$A:$BS,MATCH($BC$12&amp;"_"&amp;BG$20,データシート1!$A$1:$BS$1,0),0)</f>
        <v>27.032596009737659</v>
      </c>
      <c r="BH43" s="40">
        <f>VLOOKUP($AX43&amp;"_"&amp;$BC$14,データシート1!$A:$BS,MATCH($BC$12&amp;"_"&amp;BH$20,データシート1!$A$1:$BS$1,0),0)</f>
        <v>19.903672547119054</v>
      </c>
      <c r="BI43" s="40">
        <f>VLOOKUP($AX43&amp;"_"&amp;$BC$14,データシート1!$A:$BS,MATCH($BC$12&amp;"_"&amp;BI$20,データシート1!$A$1:$BS$1,0),0)</f>
        <v>421.97661773103135</v>
      </c>
      <c r="BJ43" s="40">
        <f>VLOOKUP($AX43&amp;"_"&amp;$BC$14,データシート1!$A:$BS,MATCH($BC$12&amp;"_"&amp;BJ$20,データシート1!$A$1:$BS$1,0),0)</f>
        <v>403.55451532462456</v>
      </c>
      <c r="BK43" s="40">
        <f t="shared" si="1"/>
        <v>558.75739433118929</v>
      </c>
      <c r="BL43" s="40">
        <f t="shared" si="2"/>
        <v>500.5276277548557</v>
      </c>
      <c r="BM43" s="40">
        <f>VLOOKUP($AX43&amp;"_"&amp;$BC$14,データシート1!$A:$BS,MATCH($BC$12&amp;"_"&amp;BM$20,データシート1!$A$1:$BS$1,0),0)</f>
        <v>281.79280506777667</v>
      </c>
      <c r="BN43" s="40">
        <f>VLOOKUP($AX43&amp;"_"&amp;$BC$14,データシート1!$A:$BS,MATCH($BC$12&amp;"_"&amp;BN$20,データシート1!$A$1:$BS$1,0),0)</f>
        <v>218.73482268707903</v>
      </c>
      <c r="BO43" s="40">
        <f>VLOOKUP($AX43&amp;"_"&amp;$BC$14,データシート1!$A:$BS,MATCH($BC$12&amp;"_"&amp;BO$20,データシート1!$A$1:$BS$1,0),0)</f>
        <v>18.358006417588705</v>
      </c>
      <c r="BP43" s="40">
        <f>VLOOKUP($AX43&amp;"_"&amp;$BC$14,データシート1!$A:$BS,MATCH($BC$12&amp;"_"&amp;BP$20,データシート1!$A$1:$BS$1,0),0)</f>
        <v>39.871760158744934</v>
      </c>
      <c r="BQ43" s="40">
        <f>VLOOKUP($AX43&amp;"_"&amp;$BC$14,データシート1!$A:$BS,MATCH($BC$12&amp;"_"&amp;BQ$20,データシート1!$A$1:$BS$1,0),0)</f>
        <v>43.865547187500013</v>
      </c>
      <c r="BR43" s="41">
        <f t="shared" si="3"/>
        <v>4695.7922335509384</v>
      </c>
      <c r="BT43" s="134" t="str">
        <f t="shared" si="4"/>
        <v>四日市市</v>
      </c>
      <c r="BU43" s="38">
        <f t="shared" si="25"/>
        <v>4695.7922335509384</v>
      </c>
      <c r="BV43" s="69">
        <f t="shared" si="16"/>
        <v>0.6958651482980156</v>
      </c>
      <c r="BW43" s="69">
        <f t="shared" si="16"/>
        <v>0.68586975961333274</v>
      </c>
      <c r="BX43" s="69">
        <f t="shared" si="16"/>
        <v>5.7567700326672513E-3</v>
      </c>
      <c r="BY43" s="69">
        <f t="shared" si="16"/>
        <v>4.2386186520156112E-3</v>
      </c>
      <c r="BZ43" s="69">
        <f t="shared" si="16"/>
        <v>8.9862710431703754E-2</v>
      </c>
      <c r="CA43" s="69">
        <f t="shared" si="32"/>
        <v>8.5939601935807616E-2</v>
      </c>
      <c r="CB43" s="69">
        <f t="shared" si="32"/>
        <v>0.11899108106592256</v>
      </c>
      <c r="CC43" s="69">
        <f t="shared" si="32"/>
        <v>0.10659066731671789</v>
      </c>
      <c r="CD43" s="69">
        <f t="shared" si="32"/>
        <v>6.0009640770389477E-2</v>
      </c>
      <c r="CE43" s="69">
        <f t="shared" si="32"/>
        <v>4.6581026546328411E-2</v>
      </c>
      <c r="CF43" s="69">
        <f t="shared" si="32"/>
        <v>3.9094588313389788E-3</v>
      </c>
      <c r="CG43" s="69">
        <f t="shared" si="32"/>
        <v>8.4909549178657073E-3</v>
      </c>
      <c r="CH43" s="69">
        <f t="shared" si="32"/>
        <v>9.3414582685505815E-3</v>
      </c>
      <c r="CI43" s="135">
        <f t="shared" si="6"/>
        <v>1</v>
      </c>
      <c r="CJ43" s="26"/>
      <c r="CK43" s="136" t="str">
        <f t="shared" si="7"/>
        <v>四日市市</v>
      </c>
      <c r="CL43" s="137">
        <f t="shared" si="17"/>
        <v>3267.6381589765938</v>
      </c>
      <c r="CM43" s="75">
        <f t="shared" si="18"/>
        <v>1</v>
      </c>
      <c r="CN43" s="76">
        <f t="shared" si="19"/>
        <v>3220.7018904197371</v>
      </c>
      <c r="CO43" s="75">
        <f t="shared" si="20"/>
        <v>1</v>
      </c>
      <c r="CP43" s="76">
        <f t="shared" si="8"/>
        <v>27.032596009737659</v>
      </c>
      <c r="CQ43" s="75">
        <f t="shared" si="21"/>
        <v>0</v>
      </c>
      <c r="CR43" s="76">
        <f t="shared" si="9"/>
        <v>19.903672547119054</v>
      </c>
      <c r="CS43" s="75">
        <f t="shared" si="22"/>
        <v>0</v>
      </c>
      <c r="CT43" s="76">
        <f t="shared" si="10"/>
        <v>421.97661773103135</v>
      </c>
      <c r="CU43" s="77">
        <f t="shared" si="23"/>
        <v>0.32410800564114411</v>
      </c>
      <c r="CV43" s="18"/>
      <c r="CW43" s="1078">
        <f t="shared" si="24"/>
        <v>6116.5780000000004</v>
      </c>
      <c r="CX43" s="1081">
        <f>VLOOKUP($AX43&amp;"_"&amp;$CW$14,データシート1!$A:$BS,MATCH($CW$12&amp;"_"&amp;CX$20,データシート1!$A$1:$BS$1,0),0)</f>
        <v>6116.5780000000004</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136.76600000000002</v>
      </c>
      <c r="DB43" s="1081">
        <f>VLOOKUP($AX43&amp;"_"&amp;$CW$14,データシート1!$A:$BS,MATCH($CW$12&amp;"_"&amp;DB$20,データシート1!$A$1:$BS$1,0),0)</f>
        <v>2497.4499999999998</v>
      </c>
      <c r="DC43" s="1081">
        <f>VLOOKUP($AX43&amp;"_"&amp;$CW$14,データシート1!$A:$BS,MATCH($CW$12&amp;"_"&amp;DC$20,データシート1!$A$1:$BS$1,0),0)</f>
        <v>0</v>
      </c>
      <c r="DD43" s="1080">
        <f t="shared" si="11"/>
        <v>8750.7939999999999</v>
      </c>
      <c r="DE43" s="18"/>
      <c r="DF43" s="138">
        <f>VLOOKUP($AX43&amp;"_"&amp;$DF$14,データシート1!$A:$BS,MATCH($DF$12&amp;"_"&amp;DF$20,データシート1!$A$1:$BS$1,0),0)</f>
        <v>57</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11</v>
      </c>
      <c r="DJ43" s="74">
        <f>VLOOKUP($AX43&amp;"_"&amp;$DF$14,データシート1!$A:$BS,MATCH($DF$12&amp;"_"&amp;DJ$20,データシート1!$A$1:$BS$1,0),0)</f>
        <v>7</v>
      </c>
      <c r="DK43" s="74">
        <f>VLOOKUP($AX43&amp;"_"&amp;$DF$14,データシート1!$A:$BS,MATCH($DF$12&amp;"_"&amp;DK$20,データシート1!$A$1:$BS$1,0),0)</f>
        <v>0</v>
      </c>
      <c r="DL43" s="78">
        <f t="shared" si="12"/>
        <v>75</v>
      </c>
      <c r="DM43" s="18"/>
      <c r="DN43" s="139">
        <f t="shared" si="26"/>
        <v>0.7</v>
      </c>
      <c r="DO43" s="140">
        <f t="shared" si="27"/>
        <v>0</v>
      </c>
      <c r="DP43" s="140">
        <f t="shared" si="29"/>
        <v>0</v>
      </c>
      <c r="DQ43" s="140">
        <f t="shared" si="30"/>
        <v>0.02</v>
      </c>
      <c r="DR43" s="140">
        <f t="shared" si="31"/>
        <v>0.28999999999999998</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23206</v>
      </c>
      <c r="AY44" s="20" t="str">
        <f>IF(IFERROR(比較地域マスタ!$Z29,"")=0,"",IFERROR(比較地域マスタ!$Z29,""))</f>
        <v>春日井市</v>
      </c>
      <c r="BB44" s="122" t="str">
        <f t="shared" si="0"/>
        <v>23206</v>
      </c>
      <c r="BC44" s="123" t="str">
        <f t="shared" si="0"/>
        <v>春日井市</v>
      </c>
      <c r="BD44" s="40">
        <f t="shared" si="14"/>
        <v>1579.4457247930095</v>
      </c>
      <c r="BE44" s="40">
        <f t="shared" si="15"/>
        <v>509.32164662508023</v>
      </c>
      <c r="BF44" s="40">
        <f>VLOOKUP($AX44&amp;"_"&amp;$BC$14,データシート1!$A:$BS,MATCH($BC$12&amp;"_"&amp;BF$20,データシート1!$A$1:$BS$1,0),0)</f>
        <v>491.10315555512221</v>
      </c>
      <c r="BG44" s="40">
        <f>VLOOKUP($AX44&amp;"_"&amp;$BC$14,データシート1!$A:$BS,MATCH($BC$12&amp;"_"&amp;BG$20,データシート1!$A$1:$BS$1,0),0)</f>
        <v>14.296911553261278</v>
      </c>
      <c r="BH44" s="40">
        <f>VLOOKUP($AX44&amp;"_"&amp;$BC$14,データシート1!$A:$BS,MATCH($BC$12&amp;"_"&amp;BH$20,データシート1!$A$1:$BS$1,0),0)</f>
        <v>3.9215795166967276</v>
      </c>
      <c r="BI44" s="40">
        <f>VLOOKUP($AX44&amp;"_"&amp;$BC$14,データシート1!$A:$BS,MATCH($BC$12&amp;"_"&amp;BI$20,データシート1!$A$1:$BS$1,0),0)</f>
        <v>285.96449155223434</v>
      </c>
      <c r="BJ44" s="40">
        <f>VLOOKUP($AX44&amp;"_"&amp;$BC$14,データシート1!$A:$BS,MATCH($BC$12&amp;"_"&amp;BJ$20,データシート1!$A$1:$BS$1,0),0)</f>
        <v>358.72732988714569</v>
      </c>
      <c r="BK44" s="40">
        <f t="shared" si="1"/>
        <v>391.68055274101062</v>
      </c>
      <c r="BL44" s="40">
        <f t="shared" si="2"/>
        <v>373.34353721231651</v>
      </c>
      <c r="BM44" s="40">
        <f>VLOOKUP($AX44&amp;"_"&amp;$BC$14,データシート1!$A:$BS,MATCH($BC$12&amp;"_"&amp;BM$20,データシート1!$A$1:$BS$1,0),0)</f>
        <v>244.77637949171086</v>
      </c>
      <c r="BN44" s="40">
        <f>VLOOKUP($AX44&amp;"_"&amp;$BC$14,データシート1!$A:$BS,MATCH($BC$12&amp;"_"&amp;BN$20,データシート1!$A$1:$BS$1,0),0)</f>
        <v>128.56715772060565</v>
      </c>
      <c r="BO44" s="40">
        <f>VLOOKUP($AX44&amp;"_"&amp;$BC$14,データシート1!$A:$BS,MATCH($BC$12&amp;"_"&amp;BO$20,データシート1!$A$1:$BS$1,0),0)</f>
        <v>18.337015528694124</v>
      </c>
      <c r="BP44" s="40">
        <f>VLOOKUP($AX44&amp;"_"&amp;$BC$14,データシート1!$A:$BS,MATCH($BC$12&amp;"_"&amp;BP$20,データシート1!$A$1:$BS$1,0),0)</f>
        <v>0</v>
      </c>
      <c r="BQ44" s="40">
        <f>VLOOKUP($AX44&amp;"_"&amp;$BC$14,データシート1!$A:$BS,MATCH($BC$12&amp;"_"&amp;BQ$20,データシート1!$A$1:$BS$1,0),0)</f>
        <v>33.751703987538598</v>
      </c>
      <c r="BR44" s="41">
        <f t="shared" si="3"/>
        <v>1579.4457247930095</v>
      </c>
      <c r="BT44" s="134" t="str">
        <f t="shared" si="4"/>
        <v>春日井市</v>
      </c>
      <c r="BU44" s="38">
        <f t="shared" si="25"/>
        <v>1579.4457247930095</v>
      </c>
      <c r="BV44" s="69">
        <f t="shared" si="16"/>
        <v>0.32246859681856316</v>
      </c>
      <c r="BW44" s="69">
        <f t="shared" si="16"/>
        <v>0.31093385980039456</v>
      </c>
      <c r="BX44" s="69">
        <f t="shared" si="16"/>
        <v>9.0518536527330971E-3</v>
      </c>
      <c r="BY44" s="69">
        <f t="shared" si="16"/>
        <v>2.482883365435467E-3</v>
      </c>
      <c r="BZ44" s="69">
        <f t="shared" si="16"/>
        <v>0.18105369944871688</v>
      </c>
      <c r="CA44" s="69">
        <f t="shared" si="32"/>
        <v>0.22712228996292852</v>
      </c>
      <c r="CB44" s="69">
        <f t="shared" si="32"/>
        <v>0.24798607928888558</v>
      </c>
      <c r="CC44" s="69">
        <f t="shared" si="32"/>
        <v>0.23637630046530669</v>
      </c>
      <c r="CD44" s="69">
        <f t="shared" si="32"/>
        <v>0.1549761258961839</v>
      </c>
      <c r="CE44" s="69">
        <f t="shared" si="32"/>
        <v>8.1400174569122796E-2</v>
      </c>
      <c r="CF44" s="69">
        <f t="shared" si="32"/>
        <v>1.1609778823578909E-2</v>
      </c>
      <c r="CG44" s="69">
        <f t="shared" si="32"/>
        <v>0</v>
      </c>
      <c r="CH44" s="69">
        <f t="shared" si="32"/>
        <v>2.1369334480905854E-2</v>
      </c>
      <c r="CI44" s="135">
        <f t="shared" si="6"/>
        <v>1</v>
      </c>
      <c r="CK44" s="136" t="str">
        <f t="shared" si="7"/>
        <v>春日井市</v>
      </c>
      <c r="CL44" s="137">
        <f t="shared" si="17"/>
        <v>509.32164662508023</v>
      </c>
      <c r="CM44" s="75">
        <f t="shared" si="18"/>
        <v>1</v>
      </c>
      <c r="CN44" s="76">
        <f t="shared" si="19"/>
        <v>491.10315555512221</v>
      </c>
      <c r="CO44" s="75">
        <f t="shared" si="20"/>
        <v>1</v>
      </c>
      <c r="CP44" s="76">
        <f t="shared" si="8"/>
        <v>14.296911553261278</v>
      </c>
      <c r="CQ44" s="75">
        <f t="shared" si="21"/>
        <v>0</v>
      </c>
      <c r="CR44" s="76">
        <f t="shared" si="9"/>
        <v>3.9215795166967276</v>
      </c>
      <c r="CS44" s="75">
        <f t="shared" si="22"/>
        <v>0</v>
      </c>
      <c r="CT44" s="76">
        <f t="shared" si="10"/>
        <v>285.96449155223434</v>
      </c>
      <c r="CU44" s="77">
        <f t="shared" si="23"/>
        <v>0.25977351102848695</v>
      </c>
      <c r="CV44" s="18"/>
      <c r="CW44" s="1078">
        <f t="shared" si="24"/>
        <v>513.56399999999996</v>
      </c>
      <c r="CX44" s="1081">
        <f>VLOOKUP($AX44&amp;"_"&amp;$CW$14,データシート1!$A:$BS,MATCH($CW$12&amp;"_"&amp;CX$20,データシート1!$A$1:$BS$1,0),0)</f>
        <v>513.56399999999996</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74.286000000000001</v>
      </c>
      <c r="DB44" s="1081">
        <f>VLOOKUP($AX44&amp;"_"&amp;$CW$14,データシート1!$A:$BS,MATCH($CW$12&amp;"_"&amp;DB$20,データシート1!$A$1:$BS$1,0),0)</f>
        <v>0</v>
      </c>
      <c r="DC44" s="1081">
        <f>VLOOKUP($AX44&amp;"_"&amp;$CW$14,データシート1!$A:$BS,MATCH($CW$12&amp;"_"&amp;DC$20,データシート1!$A$1:$BS$1,0),0)</f>
        <v>0</v>
      </c>
      <c r="DD44" s="1080">
        <f t="shared" si="11"/>
        <v>587.84999999999991</v>
      </c>
      <c r="DE44" s="18"/>
      <c r="DF44" s="138">
        <f>VLOOKUP($AX44&amp;"_"&amp;$DF$14,データシート1!$A:$BS,MATCH($DF$12&amp;"_"&amp;DF$20,データシート1!$A$1:$BS$1,0),0)</f>
        <v>20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8</v>
      </c>
      <c r="DJ44" s="74">
        <f>VLOOKUP($AX44&amp;"_"&amp;$DF$14,データシート1!$A:$BS,MATCH($DF$12&amp;"_"&amp;DJ$20,データシート1!$A$1:$BS$1,0),0)</f>
        <v>0</v>
      </c>
      <c r="DK44" s="74">
        <f>VLOOKUP($AX44&amp;"_"&amp;$DF$14,データシート1!$A:$BS,MATCH($DF$12&amp;"_"&amp;DK$20,データシート1!$A$1:$BS$1,0),0)</f>
        <v>0</v>
      </c>
      <c r="DL44" s="78">
        <f t="shared" si="12"/>
        <v>28</v>
      </c>
      <c r="DM44" s="18"/>
      <c r="DN44" s="139">
        <f t="shared" si="26"/>
        <v>0.87</v>
      </c>
      <c r="DO44" s="140">
        <f t="shared" si="27"/>
        <v>0</v>
      </c>
      <c r="DP44" s="140">
        <f t="shared" si="29"/>
        <v>0</v>
      </c>
      <c r="DQ44" s="140">
        <f t="shared" si="30"/>
        <v>0.13</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28203</v>
      </c>
      <c r="AY45" s="20" t="str">
        <f>IF(IFERROR(比較地域マスタ!$Z30,"")=0,"",IFERROR(比較地域マスタ!$Z30,""))</f>
        <v>明石市</v>
      </c>
      <c r="BB45" s="122" t="str">
        <f t="shared" si="0"/>
        <v>28203</v>
      </c>
      <c r="BC45" s="123" t="str">
        <f t="shared" si="0"/>
        <v>明石市</v>
      </c>
      <c r="BD45" s="40">
        <f t="shared" si="14"/>
        <v>2973.7918637959015</v>
      </c>
      <c r="BE45" s="40">
        <f t="shared" si="15"/>
        <v>2125.7667482348529</v>
      </c>
      <c r="BF45" s="40">
        <f>VLOOKUP($AX45&amp;"_"&amp;$BC$14,データシート1!$A:$BS,MATCH($BC$12&amp;"_"&amp;BF$20,データシート1!$A$1:$BS$1,0),0)</f>
        <v>2118.7519765612342</v>
      </c>
      <c r="BG45" s="40">
        <f>VLOOKUP($AX45&amp;"_"&amp;$BC$14,データシート1!$A:$BS,MATCH($BC$12&amp;"_"&amp;BG$20,データシート1!$A$1:$BS$1,0),0)</f>
        <v>5.1492181762887279</v>
      </c>
      <c r="BH45" s="40">
        <f>VLOOKUP($AX45&amp;"_"&amp;$BC$14,データシート1!$A:$BS,MATCH($BC$12&amp;"_"&amp;BH$20,データシート1!$A$1:$BS$1,0),0)</f>
        <v>1.8655534973301533</v>
      </c>
      <c r="BI45" s="40">
        <f>VLOOKUP($AX45&amp;"_"&amp;$BC$14,データシート1!$A:$BS,MATCH($BC$12&amp;"_"&amp;BI$20,データシート1!$A$1:$BS$1,0),0)</f>
        <v>252.09357632395788</v>
      </c>
      <c r="BJ45" s="40">
        <f>VLOOKUP($AX45&amp;"_"&amp;$BC$14,データシート1!$A:$BS,MATCH($BC$12&amp;"_"&amp;BJ$20,データシート1!$A$1:$BS$1,0),0)</f>
        <v>274.22866845350194</v>
      </c>
      <c r="BK45" s="40">
        <f t="shared" si="1"/>
        <v>280.27578026658864</v>
      </c>
      <c r="BL45" s="40">
        <f t="shared" si="2"/>
        <v>245.19516143550413</v>
      </c>
      <c r="BM45" s="40">
        <f>VLOOKUP($AX45&amp;"_"&amp;$BC$14,データシート1!$A:$BS,MATCH($BC$12&amp;"_"&amp;BM$20,データシート1!$A$1:$BS$1,0),0)</f>
        <v>170.52381722032322</v>
      </c>
      <c r="BN45" s="40">
        <f>VLOOKUP($AX45&amp;"_"&amp;$BC$14,データシート1!$A:$BS,MATCH($BC$12&amp;"_"&amp;BN$20,データシート1!$A$1:$BS$1,0),0)</f>
        <v>74.671344215180923</v>
      </c>
      <c r="BO45" s="40">
        <f>VLOOKUP($AX45&amp;"_"&amp;$BC$14,データシート1!$A:$BS,MATCH($BC$12&amp;"_"&amp;BO$20,データシート1!$A$1:$BS$1,0),0)</f>
        <v>17.947327931210147</v>
      </c>
      <c r="BP45" s="40">
        <f>VLOOKUP($AX45&amp;"_"&amp;$BC$14,データシート1!$A:$BS,MATCH($BC$12&amp;"_"&amp;BP$20,データシート1!$A$1:$BS$1,0),0)</f>
        <v>17.133290899874357</v>
      </c>
      <c r="BQ45" s="40">
        <f>VLOOKUP($AX45&amp;"_"&amp;$BC$14,データシート1!$A:$BS,MATCH($BC$12&amp;"_"&amp;BQ$20,データシート1!$A$1:$BS$1,0),0)</f>
        <v>41.427090517000003</v>
      </c>
      <c r="BR45" s="41">
        <f t="shared" si="3"/>
        <v>2973.7918637959015</v>
      </c>
      <c r="BT45" s="134" t="str">
        <f t="shared" si="4"/>
        <v>明石市</v>
      </c>
      <c r="BU45" s="38">
        <f t="shared" si="25"/>
        <v>2973.7918637959015</v>
      </c>
      <c r="BV45" s="69">
        <f t="shared" si="16"/>
        <v>0.71483373605085276</v>
      </c>
      <c r="BW45" s="69">
        <f t="shared" si="16"/>
        <v>0.7124748716800744</v>
      </c>
      <c r="BX45" s="69">
        <f t="shared" si="16"/>
        <v>1.7315328079874426E-3</v>
      </c>
      <c r="BY45" s="69">
        <f t="shared" si="16"/>
        <v>6.2733156279096971E-4</v>
      </c>
      <c r="BZ45" s="69">
        <f t="shared" si="16"/>
        <v>8.47717620701849E-2</v>
      </c>
      <c r="CA45" s="69">
        <f t="shared" si="32"/>
        <v>9.2215151904902426E-2</v>
      </c>
      <c r="CB45" s="69">
        <f t="shared" si="32"/>
        <v>9.4248620314950404E-2</v>
      </c>
      <c r="CC45" s="69">
        <f t="shared" si="32"/>
        <v>8.2452025113325972E-2</v>
      </c>
      <c r="CD45" s="69">
        <f t="shared" si="32"/>
        <v>5.7342216614533953E-2</v>
      </c>
      <c r="CE45" s="69">
        <f t="shared" si="32"/>
        <v>2.5109808498792033E-2</v>
      </c>
      <c r="CF45" s="69">
        <f t="shared" si="32"/>
        <v>6.0351661290448388E-3</v>
      </c>
      <c r="CG45" s="69">
        <f t="shared" si="32"/>
        <v>5.7614290725795918E-3</v>
      </c>
      <c r="CH45" s="69">
        <f t="shared" si="32"/>
        <v>1.3930729659109473E-2</v>
      </c>
      <c r="CI45" s="135">
        <f t="shared" si="6"/>
        <v>1</v>
      </c>
      <c r="CK45" s="136" t="str">
        <f t="shared" si="7"/>
        <v>明石市</v>
      </c>
      <c r="CL45" s="137">
        <f t="shared" si="17"/>
        <v>2125.7667482348529</v>
      </c>
      <c r="CM45" s="75">
        <f t="shared" si="18"/>
        <v>7.2735167265358849E-2</v>
      </c>
      <c r="CN45" s="76">
        <f t="shared" si="19"/>
        <v>2118.7519765612342</v>
      </c>
      <c r="CO45" s="75">
        <f t="shared" si="20"/>
        <v>7.2975979119060119E-2</v>
      </c>
      <c r="CP45" s="76">
        <f t="shared" si="8"/>
        <v>5.1492181762887279</v>
      </c>
      <c r="CQ45" s="75">
        <f t="shared" si="21"/>
        <v>0</v>
      </c>
      <c r="CR45" s="76">
        <f t="shared" si="9"/>
        <v>1.8655534973301533</v>
      </c>
      <c r="CS45" s="75">
        <f t="shared" si="22"/>
        <v>0</v>
      </c>
      <c r="CT45" s="76">
        <f t="shared" si="10"/>
        <v>252.09357632395788</v>
      </c>
      <c r="CU45" s="77">
        <f t="shared" si="23"/>
        <v>0.19301166142159984</v>
      </c>
      <c r="CV45" s="18"/>
      <c r="CW45" s="1078">
        <f t="shared" si="24"/>
        <v>154.61799999999999</v>
      </c>
      <c r="CX45" s="1081">
        <f>VLOOKUP($AX45&amp;"_"&amp;$CW$14,データシート1!$A:$BS,MATCH($CW$12&amp;"_"&amp;CX$20,データシート1!$A$1:$BS$1,0),0)</f>
        <v>154.61799999999999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48.656999999999996</v>
      </c>
      <c r="DB45" s="1081">
        <f>VLOOKUP($AX45&amp;"_"&amp;$CW$14,データシート1!$A:$BS,MATCH($CW$12&amp;"_"&amp;DB$20,データシート1!$A$1:$BS$1,0),0)</f>
        <v>0</v>
      </c>
      <c r="DC45" s="1081">
        <f>VLOOKUP($AX45&amp;"_"&amp;$CW$14,データシート1!$A:$BS,MATCH($CW$12&amp;"_"&amp;DC$20,データシート1!$A$1:$BS$1,0),0)</f>
        <v>0</v>
      </c>
      <c r="DD45" s="1080">
        <f t="shared" si="11"/>
        <v>203.27499999999998</v>
      </c>
      <c r="DE45" s="18"/>
      <c r="DF45" s="138">
        <f>VLOOKUP($AX45&amp;"_"&amp;$DF$14,データシート1!$A:$BS,MATCH($DF$12&amp;"_"&amp;DF$20,データシート1!$A$1:$BS$1,0),0)</f>
        <v>20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10</v>
      </c>
      <c r="DJ45" s="74">
        <f>VLOOKUP($AX45&amp;"_"&amp;$DF$14,データシート1!$A:$BS,MATCH($DF$12&amp;"_"&amp;DJ$20,データシート1!$A$1:$BS$1,0),0)</f>
        <v>0</v>
      </c>
      <c r="DK45" s="74">
        <f>VLOOKUP($AX45&amp;"_"&amp;$DF$14,データシート1!$A:$BS,MATCH($DF$12&amp;"_"&amp;DK$20,データシート1!$A$1:$BS$1,0),0)</f>
        <v>0</v>
      </c>
      <c r="DL45" s="78">
        <f t="shared" si="12"/>
        <v>30</v>
      </c>
      <c r="DM45" s="18"/>
      <c r="DN45" s="139">
        <f t="shared" si="26"/>
        <v>0.76</v>
      </c>
      <c r="DO45" s="140">
        <f t="shared" si="27"/>
        <v>0</v>
      </c>
      <c r="DP45" s="140">
        <f t="shared" si="29"/>
        <v>0</v>
      </c>
      <c r="DQ45" s="140">
        <f t="shared" si="30"/>
        <v>0.24</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40203</v>
      </c>
      <c r="AY46" s="20" t="str">
        <f>IF(IFERROR(比較地域マスタ!$Z31,"")=0,"",IFERROR(比較地域マスタ!$Z31,""))</f>
        <v>久留米市</v>
      </c>
      <c r="BB46" s="122" t="str">
        <f t="shared" si="0"/>
        <v>40203</v>
      </c>
      <c r="BC46" s="123" t="str">
        <f t="shared" si="0"/>
        <v>久留米市</v>
      </c>
      <c r="BD46" s="40">
        <f t="shared" si="14"/>
        <v>1752.5153554756405</v>
      </c>
      <c r="BE46" s="40">
        <f t="shared" si="15"/>
        <v>588.73913554344813</v>
      </c>
      <c r="BF46" s="40">
        <f>VLOOKUP($AX46&amp;"_"&amp;$BC$14,データシート1!$A:$BS,MATCH($BC$12&amp;"_"&amp;BF$20,データシート1!$A$1:$BS$1,0),0)</f>
        <v>526.74880300658742</v>
      </c>
      <c r="BG46" s="40">
        <f>VLOOKUP($AX46&amp;"_"&amp;$BC$14,データシート1!$A:$BS,MATCH($BC$12&amp;"_"&amp;BG$20,データシート1!$A$1:$BS$1,0),0)</f>
        <v>15.041577363040677</v>
      </c>
      <c r="BH46" s="40">
        <f>VLOOKUP($AX46&amp;"_"&amp;$BC$14,データシート1!$A:$BS,MATCH($BC$12&amp;"_"&amp;BH$20,データシート1!$A$1:$BS$1,0),0)</f>
        <v>46.948755173820032</v>
      </c>
      <c r="BI46" s="40">
        <f>VLOOKUP($AX46&amp;"_"&amp;$BC$14,データシート1!$A:$BS,MATCH($BC$12&amp;"_"&amp;BI$20,データシート1!$A$1:$BS$1,0),0)</f>
        <v>397.1286386774085</v>
      </c>
      <c r="BJ46" s="40">
        <f>VLOOKUP($AX46&amp;"_"&amp;$BC$14,データシート1!$A:$BS,MATCH($BC$12&amp;"_"&amp;BJ$20,データシート1!$A$1:$BS$1,0),0)</f>
        <v>260.07937589662544</v>
      </c>
      <c r="BK46" s="40">
        <f t="shared" si="1"/>
        <v>460.88209889301675</v>
      </c>
      <c r="BL46" s="40">
        <f t="shared" si="2"/>
        <v>442.91802542122775</v>
      </c>
      <c r="BM46" s="40">
        <f>VLOOKUP($AX46&amp;"_"&amp;$BC$14,データシート1!$A:$BS,MATCH($BC$12&amp;"_"&amp;BM$20,データシート1!$A$1:$BS$1,0),0)</f>
        <v>252.04643850148977</v>
      </c>
      <c r="BN46" s="40">
        <f>VLOOKUP($AX46&amp;"_"&amp;$BC$14,データシート1!$A:$BS,MATCH($BC$12&amp;"_"&amp;BN$20,データシート1!$A$1:$BS$1,0),0)</f>
        <v>190.87158691973795</v>
      </c>
      <c r="BO46" s="40">
        <f>VLOOKUP($AX46&amp;"_"&amp;$BC$14,データシート1!$A:$BS,MATCH($BC$12&amp;"_"&amp;BO$20,データシート1!$A$1:$BS$1,0),0)</f>
        <v>17.964073471788971</v>
      </c>
      <c r="BP46" s="40">
        <f>VLOOKUP($AX46&amp;"_"&amp;$BC$14,データシート1!$A:$BS,MATCH($BC$12&amp;"_"&amp;BP$20,データシート1!$A$1:$BS$1,0),0)</f>
        <v>0</v>
      </c>
      <c r="BQ46" s="40">
        <f>VLOOKUP($AX46&amp;"_"&amp;$BC$14,データシート1!$A:$BS,MATCH($BC$12&amp;"_"&amp;BQ$20,データシート1!$A$1:$BS$1,0),0)</f>
        <v>45.68610646514167</v>
      </c>
      <c r="BR46" s="41">
        <f t="shared" si="3"/>
        <v>1752.5153554756405</v>
      </c>
      <c r="BT46" s="134" t="str">
        <f t="shared" si="4"/>
        <v>久留米市</v>
      </c>
      <c r="BU46" s="38">
        <f t="shared" si="25"/>
        <v>1752.5153554756405</v>
      </c>
      <c r="BV46" s="69">
        <f t="shared" si="16"/>
        <v>0.33593950187310151</v>
      </c>
      <c r="BW46" s="69">
        <f t="shared" si="16"/>
        <v>0.30056729680615291</v>
      </c>
      <c r="BX46" s="69">
        <f t="shared" si="16"/>
        <v>8.5828505388235669E-3</v>
      </c>
      <c r="BY46" s="69">
        <f t="shared" si="16"/>
        <v>2.6789354528125052E-2</v>
      </c>
      <c r="BZ46" s="69">
        <f t="shared" si="16"/>
        <v>0.22660494097047498</v>
      </c>
      <c r="CA46" s="69">
        <f t="shared" si="32"/>
        <v>0.14840347908166474</v>
      </c>
      <c r="CB46" s="69">
        <f t="shared" si="32"/>
        <v>0.26298320151832921</v>
      </c>
      <c r="CC46" s="69">
        <f t="shared" si="32"/>
        <v>0.25273275012247631</v>
      </c>
      <c r="CD46" s="69">
        <f t="shared" si="32"/>
        <v>0.14381981744923614</v>
      </c>
      <c r="CE46" s="69">
        <f t="shared" si="32"/>
        <v>0.10891293267324015</v>
      </c>
      <c r="CF46" s="69">
        <f t="shared" si="32"/>
        <v>1.0250451395852929E-2</v>
      </c>
      <c r="CG46" s="69">
        <f t="shared" si="32"/>
        <v>0</v>
      </c>
      <c r="CH46" s="69">
        <f t="shared" si="32"/>
        <v>2.6068876556429518E-2</v>
      </c>
      <c r="CI46" s="135">
        <f t="shared" si="6"/>
        <v>1</v>
      </c>
      <c r="CK46" s="136" t="str">
        <f t="shared" si="7"/>
        <v>久留米市</v>
      </c>
      <c r="CL46" s="137">
        <f t="shared" si="17"/>
        <v>588.73913554344813</v>
      </c>
      <c r="CM46" s="75">
        <f t="shared" si="18"/>
        <v>0.16673938264590785</v>
      </c>
      <c r="CN46" s="76">
        <f t="shared" si="19"/>
        <v>526.74880300658742</v>
      </c>
      <c r="CO46" s="75">
        <f t="shared" si="20"/>
        <v>0.16602410769769957</v>
      </c>
      <c r="CP46" s="76">
        <f t="shared" si="8"/>
        <v>15.041577363040677</v>
      </c>
      <c r="CQ46" s="75">
        <f t="shared" si="21"/>
        <v>0</v>
      </c>
      <c r="CR46" s="76">
        <f t="shared" si="9"/>
        <v>46.948755173820032</v>
      </c>
      <c r="CS46" s="75">
        <f t="shared" si="22"/>
        <v>0.22818496380440506</v>
      </c>
      <c r="CT46" s="76">
        <f t="shared" si="10"/>
        <v>397.1286386774085</v>
      </c>
      <c r="CU46" s="77">
        <f t="shared" si="23"/>
        <v>0.11955320109403353</v>
      </c>
      <c r="CV46" s="18"/>
      <c r="CW46" s="1078">
        <f t="shared" si="24"/>
        <v>98.165999999999997</v>
      </c>
      <c r="CX46" s="1081">
        <f>VLOOKUP($AX46&amp;"_"&amp;$CW$14,データシート1!$A:$BS,MATCH($CW$12&amp;"_"&amp;CX$20,データシート1!$A$1:$BS$1,0),0)</f>
        <v>87.453000000000003</v>
      </c>
      <c r="CY46" s="1081">
        <f>VLOOKUP($AX46&amp;"_"&amp;$CW$14,データシート1!$A:$BS,MATCH($CW$12&amp;"_"&amp;CY$20,データシート1!$A$1:$BS$1,0),0)</f>
        <v>0</v>
      </c>
      <c r="CZ46" s="1081">
        <f>VLOOKUP($AX46&amp;"_"&amp;$CW$14,データシート1!$A:$BS,MATCH($CW$12&amp;"_"&amp;CZ$20,データシート1!$A$1:$BS$1,0),0)</f>
        <v>10.712999999999999</v>
      </c>
      <c r="DA46" s="1081">
        <f>VLOOKUP($AX46&amp;"_"&amp;$CW$14,データシート1!$A:$BS,MATCH($CW$12&amp;"_"&amp;DA$20,データシート1!$A$1:$BS$1,0),0)</f>
        <v>47.478000000000002</v>
      </c>
      <c r="DB46" s="1081">
        <f>VLOOKUP($AX46&amp;"_"&amp;$CW$14,データシート1!$A:$BS,MATCH($CW$12&amp;"_"&amp;DB$20,データシート1!$A$1:$BS$1,0),0)</f>
        <v>0</v>
      </c>
      <c r="DC46" s="1081">
        <f>VLOOKUP($AX46&amp;"_"&amp;$CW$14,データシート1!$A:$BS,MATCH($CW$12&amp;"_"&amp;DC$20,データシート1!$A$1:$BS$1,0),0)</f>
        <v>0</v>
      </c>
      <c r="DD46" s="1080">
        <f t="shared" si="11"/>
        <v>145.64400000000001</v>
      </c>
      <c r="DE46" s="18"/>
      <c r="DF46" s="138">
        <f>VLOOKUP($AX46&amp;"_"&amp;$DF$14,データシート1!$A:$BS,MATCH($DF$12&amp;"_"&amp;DF$20,データシート1!$A$1:$BS$1,0),0)</f>
        <v>13</v>
      </c>
      <c r="DG46" s="74">
        <f>VLOOKUP($AX46&amp;"_"&amp;$DF$14,データシート1!$A:$BS,MATCH($DF$12&amp;"_"&amp;DG$20,データシート1!$A$1:$BS$1,0),0)</f>
        <v>0</v>
      </c>
      <c r="DH46" s="74">
        <f>VLOOKUP($AX46&amp;"_"&amp;$DF$14,データシート1!$A:$BS,MATCH($DF$12&amp;"_"&amp;DH$20,データシート1!$A$1:$BS$1,0),0)</f>
        <v>1</v>
      </c>
      <c r="DI46" s="74">
        <f>VLOOKUP($AX46&amp;"_"&amp;$DF$14,データシート1!$A:$BS,MATCH($DF$12&amp;"_"&amp;DI$20,データシート1!$A$1:$BS$1,0),0)</f>
        <v>7</v>
      </c>
      <c r="DJ46" s="74">
        <f>VLOOKUP($AX46&amp;"_"&amp;$DF$14,データシート1!$A:$BS,MATCH($DF$12&amp;"_"&amp;DJ$20,データシート1!$A$1:$BS$1,0),0)</f>
        <v>0</v>
      </c>
      <c r="DK46" s="74">
        <f>VLOOKUP($AX46&amp;"_"&amp;$DF$14,データシート1!$A:$BS,MATCH($DF$12&amp;"_"&amp;DK$20,データシート1!$A$1:$BS$1,0),0)</f>
        <v>0</v>
      </c>
      <c r="DL46" s="78">
        <f t="shared" si="12"/>
        <v>21</v>
      </c>
      <c r="DM46" s="18"/>
      <c r="DN46" s="139">
        <f t="shared" si="26"/>
        <v>0.6</v>
      </c>
      <c r="DO46" s="140">
        <f t="shared" si="27"/>
        <v>0</v>
      </c>
      <c r="DP46" s="140">
        <f t="shared" si="29"/>
        <v>7.0000000000000007E-2</v>
      </c>
      <c r="DQ46" s="140">
        <f t="shared" si="30"/>
        <v>0.33</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05201</v>
      </c>
      <c r="AY47" s="20" t="str">
        <f>IF(IFERROR(比較地域マスタ!$Z32,"")=0,"",IFERROR(比較地域マスタ!$Z32,""))</f>
        <v>秋田市</v>
      </c>
      <c r="BB47" s="122" t="str">
        <f t="shared" si="0"/>
        <v>05201</v>
      </c>
      <c r="BC47" s="123" t="str">
        <f t="shared" si="0"/>
        <v>秋田市</v>
      </c>
      <c r="BD47" s="40">
        <f t="shared" si="14"/>
        <v>2066.418362863672</v>
      </c>
      <c r="BE47" s="40">
        <f t="shared" si="15"/>
        <v>413.72059235743779</v>
      </c>
      <c r="BF47" s="40">
        <f>VLOOKUP($AX47&amp;"_"&amp;$BC$14,データシート1!$A:$BS,MATCH($BC$12&amp;"_"&amp;BF$20,データシート1!$A$1:$BS$1,0),0)</f>
        <v>347.38756567686249</v>
      </c>
      <c r="BG47" s="40">
        <f>VLOOKUP($AX47&amp;"_"&amp;$BC$14,データシート1!$A:$BS,MATCH($BC$12&amp;"_"&amp;BG$20,データシート1!$A$1:$BS$1,0),0)</f>
        <v>33.873322343312175</v>
      </c>
      <c r="BH47" s="40">
        <f>VLOOKUP($AX47&amp;"_"&amp;$BC$14,データシート1!$A:$BS,MATCH($BC$12&amp;"_"&amp;BH$20,データシート1!$A$1:$BS$1,0),0)</f>
        <v>32.459704337263148</v>
      </c>
      <c r="BI47" s="40">
        <f>VLOOKUP($AX47&amp;"_"&amp;$BC$14,データシート1!$A:$BS,MATCH($BC$12&amp;"_"&amp;BI$20,データシート1!$A$1:$BS$1,0),0)</f>
        <v>497.21992399294857</v>
      </c>
      <c r="BJ47" s="40">
        <f>VLOOKUP($AX47&amp;"_"&amp;$BC$14,データシート1!$A:$BS,MATCH($BC$12&amp;"_"&amp;BJ$20,データシート1!$A$1:$BS$1,0),0)</f>
        <v>592.0008268593399</v>
      </c>
      <c r="BK47" s="40">
        <f t="shared" si="1"/>
        <v>520.88559388070871</v>
      </c>
      <c r="BL47" s="40">
        <f t="shared" si="2"/>
        <v>437.38418258393722</v>
      </c>
      <c r="BM47" s="40">
        <f>VLOOKUP($AX47&amp;"_"&amp;$BC$14,データシート1!$A:$BS,MATCH($BC$12&amp;"_"&amp;BM$20,データシート1!$A$1:$BS$1,0),0)</f>
        <v>263.38745066996876</v>
      </c>
      <c r="BN47" s="40">
        <f>VLOOKUP($AX47&amp;"_"&amp;$BC$14,データシート1!$A:$BS,MATCH($BC$12&amp;"_"&amp;BN$20,データシート1!$A$1:$BS$1,0),0)</f>
        <v>173.99673191396843</v>
      </c>
      <c r="BO47" s="40">
        <f>VLOOKUP($AX47&amp;"_"&amp;$BC$14,データシート1!$A:$BS,MATCH($BC$12&amp;"_"&amp;BO$20,データシート1!$A$1:$BS$1,0),0)</f>
        <v>18.006762807630761</v>
      </c>
      <c r="BP47" s="40">
        <f>VLOOKUP($AX47&amp;"_"&amp;$BC$14,データシート1!$A:$BS,MATCH($BC$12&amp;"_"&amp;BP$20,データシート1!$A$1:$BS$1,0),0)</f>
        <v>65.494648489140786</v>
      </c>
      <c r="BQ47" s="40">
        <f>VLOOKUP($AX47&amp;"_"&amp;$BC$14,データシート1!$A:$BS,MATCH($BC$12&amp;"_"&amp;BQ$20,データシート1!$A$1:$BS$1,0),0)</f>
        <v>42.591425773237013</v>
      </c>
      <c r="BR47" s="41">
        <f t="shared" si="3"/>
        <v>2066.418362863672</v>
      </c>
      <c r="BT47" s="134" t="str">
        <f t="shared" si="4"/>
        <v>秋田市</v>
      </c>
      <c r="BU47" s="38">
        <f t="shared" si="25"/>
        <v>2066.418362863672</v>
      </c>
      <c r="BV47" s="69">
        <f t="shared" si="16"/>
        <v>0.20021143820271609</v>
      </c>
      <c r="BW47" s="69">
        <f t="shared" si="16"/>
        <v>0.16811095561280623</v>
      </c>
      <c r="BX47" s="69">
        <f t="shared" si="16"/>
        <v>1.6392286746992533E-2</v>
      </c>
      <c r="BY47" s="69">
        <f t="shared" si="16"/>
        <v>1.570819584291732E-2</v>
      </c>
      <c r="BZ47" s="69">
        <f t="shared" si="16"/>
        <v>0.24061919547786736</v>
      </c>
      <c r="CA47" s="69">
        <f t="shared" si="32"/>
        <v>0.28648643348239355</v>
      </c>
      <c r="CB47" s="69">
        <f t="shared" si="32"/>
        <v>0.25207170205304313</v>
      </c>
      <c r="CC47" s="69">
        <f t="shared" si="32"/>
        <v>0.21166293836926806</v>
      </c>
      <c r="CD47" s="69">
        <f t="shared" si="32"/>
        <v>0.12746085468625176</v>
      </c>
      <c r="CE47" s="69">
        <f t="shared" si="32"/>
        <v>8.4202083683016293E-2</v>
      </c>
      <c r="CF47" s="69">
        <f t="shared" si="32"/>
        <v>8.7139967062026744E-3</v>
      </c>
      <c r="CG47" s="69">
        <f t="shared" si="32"/>
        <v>3.1694766977572425E-2</v>
      </c>
      <c r="CH47" s="69">
        <f t="shared" si="32"/>
        <v>2.0611230783979875E-2</v>
      </c>
      <c r="CI47" s="135">
        <f t="shared" si="6"/>
        <v>1</v>
      </c>
      <c r="CK47" s="136" t="str">
        <f t="shared" si="7"/>
        <v>秋田市</v>
      </c>
      <c r="CL47" s="137">
        <f t="shared" si="17"/>
        <v>413.72059235743779</v>
      </c>
      <c r="CM47" s="75">
        <f t="shared" si="18"/>
        <v>1</v>
      </c>
      <c r="CN47" s="76">
        <f t="shared" si="19"/>
        <v>347.38756567686249</v>
      </c>
      <c r="CO47" s="75">
        <f t="shared" si="20"/>
        <v>1</v>
      </c>
      <c r="CP47" s="76">
        <f t="shared" si="8"/>
        <v>33.873322343312175</v>
      </c>
      <c r="CQ47" s="75">
        <f t="shared" si="21"/>
        <v>0</v>
      </c>
      <c r="CR47" s="76">
        <f t="shared" si="9"/>
        <v>32.459704337263148</v>
      </c>
      <c r="CS47" s="75">
        <f t="shared" si="22"/>
        <v>0</v>
      </c>
      <c r="CT47" s="76">
        <f t="shared" si="10"/>
        <v>497.21992399294857</v>
      </c>
      <c r="CU47" s="77">
        <f t="shared" si="23"/>
        <v>0.29454974133755146</v>
      </c>
      <c r="CV47" s="18"/>
      <c r="CW47" s="1078">
        <f t="shared" si="24"/>
        <v>1131.2819999999999</v>
      </c>
      <c r="CX47" s="1081">
        <f>VLOOKUP($AX47&amp;"_"&amp;$CW$14,データシート1!$A:$BS,MATCH($CW$12&amp;"_"&amp;CX$20,データシート1!$A$1:$BS$1,0),0)</f>
        <v>1131.2819999999999</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146.45599999999999</v>
      </c>
      <c r="DB47" s="1081">
        <f>VLOOKUP($AX47&amp;"_"&amp;$CW$14,データシート1!$A:$BS,MATCH($CW$12&amp;"_"&amp;DB$20,データシート1!$A$1:$BS$1,0),0)</f>
        <v>68.28</v>
      </c>
      <c r="DC47" s="1081">
        <f>VLOOKUP($AX47&amp;"_"&amp;$CW$14,データシート1!$A:$BS,MATCH($CW$12&amp;"_"&amp;DC$20,データシート1!$A$1:$BS$1,0),0)</f>
        <v>0</v>
      </c>
      <c r="DD47" s="1080">
        <f t="shared" si="11"/>
        <v>1346.0179999999998</v>
      </c>
      <c r="DE47" s="18"/>
      <c r="DF47" s="138">
        <f>VLOOKUP($AX47&amp;"_"&amp;$DF$14,データシート1!$A:$BS,MATCH($DF$12&amp;"_"&amp;DF$20,データシート1!$A$1:$BS$1,0),0)</f>
        <v>23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15</v>
      </c>
      <c r="DJ47" s="74">
        <f>VLOOKUP($AX47&amp;"_"&amp;$DF$14,データシート1!$A:$BS,MATCH($DF$12&amp;"_"&amp;DJ$20,データシート1!$A$1:$BS$1,0),0)</f>
        <v>1</v>
      </c>
      <c r="DK47" s="74">
        <f>VLOOKUP($AX47&amp;"_"&amp;$DF$14,データシート1!$A:$BS,MATCH($DF$12&amp;"_"&amp;DK$20,データシート1!$A$1:$BS$1,0),0)</f>
        <v>0</v>
      </c>
      <c r="DL47" s="78">
        <f t="shared" si="12"/>
        <v>39</v>
      </c>
      <c r="DM47" s="18"/>
      <c r="DN47" s="139">
        <f t="shared" si="26"/>
        <v>0.84</v>
      </c>
      <c r="DO47" s="140">
        <f t="shared" si="27"/>
        <v>0</v>
      </c>
      <c r="DP47" s="140">
        <f t="shared" si="29"/>
        <v>0</v>
      </c>
      <c r="DQ47" s="140">
        <f t="shared" si="30"/>
        <v>0.11</v>
      </c>
      <c r="DR47" s="140">
        <f t="shared" si="31"/>
        <v>0.05</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13116</v>
      </c>
      <c r="AY48" s="20" t="str">
        <f>IF(IFERROR(比較地域マスタ!$Z33,"")=0,"",IFERROR(比較地域マスタ!$Z33,""))</f>
        <v>豊島区</v>
      </c>
      <c r="BB48" s="122" t="str">
        <f t="shared" si="0"/>
        <v>13116</v>
      </c>
      <c r="BC48" s="123" t="str">
        <f t="shared" si="0"/>
        <v>豊島区</v>
      </c>
      <c r="BD48" s="40">
        <f t="shared" si="14"/>
        <v>1434.7302205553226</v>
      </c>
      <c r="BE48" s="40">
        <f t="shared" si="15"/>
        <v>67.577846333654634</v>
      </c>
      <c r="BF48" s="40">
        <f>VLOOKUP($AX48&amp;"_"&amp;$BC$14,データシート1!$A:$BS,MATCH($BC$12&amp;"_"&amp;BF$20,データシート1!$A$1:$BS$1,0),0)</f>
        <v>41.294303127660243</v>
      </c>
      <c r="BG48" s="40">
        <f>VLOOKUP($AX48&amp;"_"&amp;$BC$14,データシート1!$A:$BS,MATCH($BC$12&amp;"_"&amp;BG$20,データシート1!$A$1:$BS$1,0),0)</f>
        <v>23.985662119532154</v>
      </c>
      <c r="BH48" s="40">
        <f>VLOOKUP($AX48&amp;"_"&amp;$BC$14,データシート1!$A:$BS,MATCH($BC$12&amp;"_"&amp;BH$20,データシート1!$A$1:$BS$1,0),0)</f>
        <v>2.2978810864622403</v>
      </c>
      <c r="BI48" s="40">
        <f>VLOOKUP($AX48&amp;"_"&amp;$BC$14,データシート1!$A:$BS,MATCH($BC$12&amp;"_"&amp;BI$20,データシート1!$A$1:$BS$1,0),0)</f>
        <v>792.99658219960224</v>
      </c>
      <c r="BJ48" s="40">
        <f>VLOOKUP($AX48&amp;"_"&amp;$BC$14,データシート1!$A:$BS,MATCH($BC$12&amp;"_"&amp;BJ$20,データシート1!$A$1:$BS$1,0),0)</f>
        <v>409.62051526895686</v>
      </c>
      <c r="BK48" s="40">
        <f t="shared" si="1"/>
        <v>120.10317489807397</v>
      </c>
      <c r="BL48" s="40">
        <f t="shared" si="2"/>
        <v>103.16305585477748</v>
      </c>
      <c r="BM48" s="40">
        <f>VLOOKUP($AX48&amp;"_"&amp;$BC$14,データシート1!$A:$BS,MATCH($BC$12&amp;"_"&amp;BM$20,データシート1!$A$1:$BS$1,0),0)</f>
        <v>58.42496508166689</v>
      </c>
      <c r="BN48" s="40">
        <f>VLOOKUP($AX48&amp;"_"&amp;$BC$14,データシート1!$A:$BS,MATCH($BC$12&amp;"_"&amp;BN$20,データシート1!$A$1:$BS$1,0),0)</f>
        <v>44.738090773110592</v>
      </c>
      <c r="BO48" s="40">
        <f>VLOOKUP($AX48&amp;"_"&amp;$BC$14,データシート1!$A:$BS,MATCH($BC$12&amp;"_"&amp;BO$20,データシート1!$A$1:$BS$1,0),0)</f>
        <v>16.940119043296498</v>
      </c>
      <c r="BP48" s="40">
        <f>VLOOKUP($AX48&amp;"_"&amp;$BC$14,データシート1!$A:$BS,MATCH($BC$12&amp;"_"&amp;BP$20,データシート1!$A$1:$BS$1,0),0)</f>
        <v>0</v>
      </c>
      <c r="BQ48" s="40">
        <f>VLOOKUP($AX48&amp;"_"&amp;$BC$14,データシート1!$A:$BS,MATCH($BC$12&amp;"_"&amp;BQ$20,データシート1!$A$1:$BS$1,0),0)</f>
        <v>44.432101855034659</v>
      </c>
      <c r="BR48" s="41">
        <f t="shared" si="3"/>
        <v>1434.7302205553226</v>
      </c>
      <c r="BT48" s="134" t="str">
        <f t="shared" si="4"/>
        <v>豊島区</v>
      </c>
      <c r="BU48" s="38">
        <f t="shared" si="25"/>
        <v>1434.7302205553226</v>
      </c>
      <c r="BV48" s="69">
        <f t="shared" si="16"/>
        <v>4.7101430893048413E-2</v>
      </c>
      <c r="BW48" s="69">
        <f t="shared" si="16"/>
        <v>2.8781928850482419E-2</v>
      </c>
      <c r="BX48" s="69">
        <f t="shared" si="16"/>
        <v>1.6717890078490387E-2</v>
      </c>
      <c r="BY48" s="69">
        <f t="shared" si="16"/>
        <v>1.6016119640756079E-3</v>
      </c>
      <c r="BZ48" s="69">
        <f t="shared" si="16"/>
        <v>0.55271476883833059</v>
      </c>
      <c r="CA48" s="69">
        <f t="shared" si="32"/>
        <v>0.28550351097393789</v>
      </c>
      <c r="CB48" s="69">
        <f t="shared" si="32"/>
        <v>8.3711329961103892E-2</v>
      </c>
      <c r="CC48" s="69">
        <f t="shared" si="32"/>
        <v>7.190414920991034E-2</v>
      </c>
      <c r="CD48" s="69">
        <f t="shared" si="32"/>
        <v>4.0721917085605887E-2</v>
      </c>
      <c r="CE48" s="69">
        <f t="shared" si="32"/>
        <v>3.1182232124304453E-2</v>
      </c>
      <c r="CF48" s="69">
        <f t="shared" si="32"/>
        <v>1.1807180751193561E-2</v>
      </c>
      <c r="CG48" s="69">
        <f t="shared" si="32"/>
        <v>0</v>
      </c>
      <c r="CH48" s="69">
        <f t="shared" si="32"/>
        <v>3.096895933357903E-2</v>
      </c>
      <c r="CI48" s="135">
        <f t="shared" si="6"/>
        <v>1</v>
      </c>
      <c r="CK48" s="136" t="str">
        <f t="shared" si="7"/>
        <v>豊島区</v>
      </c>
      <c r="CL48" s="137">
        <f t="shared" si="17"/>
        <v>67.577846333654634</v>
      </c>
      <c r="CM48" s="75">
        <f t="shared" si="18"/>
        <v>0</v>
      </c>
      <c r="CN48" s="76">
        <f t="shared" si="19"/>
        <v>41.294303127660243</v>
      </c>
      <c r="CO48" s="75">
        <f t="shared" si="20"/>
        <v>0</v>
      </c>
      <c r="CP48" s="76">
        <f t="shared" si="8"/>
        <v>23.985662119532154</v>
      </c>
      <c r="CQ48" s="75">
        <f t="shared" si="21"/>
        <v>0</v>
      </c>
      <c r="CR48" s="76">
        <f t="shared" si="9"/>
        <v>2.2978810864622403</v>
      </c>
      <c r="CS48" s="75">
        <f t="shared" si="22"/>
        <v>0</v>
      </c>
      <c r="CT48" s="76">
        <f t="shared" si="10"/>
        <v>792.99658219960224</v>
      </c>
      <c r="CU48" s="77">
        <f t="shared" si="23"/>
        <v>0.24104391404790079</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191.14700000000002</v>
      </c>
      <c r="DB48" s="1081">
        <f>VLOOKUP($AX48&amp;"_"&amp;$CW$14,データシート1!$A:$BS,MATCH($CW$12&amp;"_"&amp;DB$20,データシート1!$A$1:$BS$1,0),0)</f>
        <v>3.1749999999999998</v>
      </c>
      <c r="DC48" s="1081">
        <f>VLOOKUP($AX48&amp;"_"&amp;$CW$14,データシート1!$A:$BS,MATCH($CW$12&amp;"_"&amp;DC$20,データシート1!$A$1:$BS$1,0),0)</f>
        <v>0</v>
      </c>
      <c r="DD48" s="1080">
        <f t="shared" si="11"/>
        <v>194.32200000000003</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21</v>
      </c>
      <c r="DJ48" s="74">
        <f>VLOOKUP($AX48&amp;"_"&amp;$DF$14,データシート1!$A:$BS,MATCH($DF$12&amp;"_"&amp;DJ$20,データシート1!$A$1:$BS$1,0),0)</f>
        <v>2</v>
      </c>
      <c r="DK48" s="74">
        <f>VLOOKUP($AX48&amp;"_"&amp;$DF$14,データシート1!$A:$BS,MATCH($DF$12&amp;"_"&amp;DK$20,データシート1!$A$1:$BS$1,0),0)</f>
        <v>0</v>
      </c>
      <c r="DL48" s="78">
        <f t="shared" si="12"/>
        <v>23</v>
      </c>
      <c r="DM48" s="18"/>
      <c r="DN48" s="139">
        <f t="shared" si="26"/>
        <v>0</v>
      </c>
      <c r="DO48" s="140">
        <f t="shared" si="27"/>
        <v>0</v>
      </c>
      <c r="DP48" s="140">
        <f t="shared" si="29"/>
        <v>0</v>
      </c>
      <c r="DQ48" s="140">
        <f t="shared" si="30"/>
        <v>0.98</v>
      </c>
      <c r="DR48" s="140">
        <f t="shared" si="31"/>
        <v>0.02</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27211</v>
      </c>
      <c r="AY49" s="20" t="str">
        <f>IF(IFERROR(比較地域マスタ!$Z34,"")=0,"",IFERROR(比較地域マスタ!$Z34,""))</f>
        <v>茨木市</v>
      </c>
      <c r="BB49" s="122" t="str">
        <f t="shared" si="0"/>
        <v>27211</v>
      </c>
      <c r="BC49" s="123" t="str">
        <f t="shared" si="0"/>
        <v>茨木市</v>
      </c>
      <c r="BD49" s="40">
        <f t="shared" si="14"/>
        <v>1077.1915197002377</v>
      </c>
      <c r="BE49" s="40">
        <f t="shared" si="15"/>
        <v>188.33289532983193</v>
      </c>
      <c r="BF49" s="40">
        <f>VLOOKUP($AX49&amp;"_"&amp;$BC$14,データシート1!$A:$BS,MATCH($BC$12&amp;"_"&amp;BF$20,データシート1!$A$1:$BS$1,0),0)</f>
        <v>169.05648943385131</v>
      </c>
      <c r="BG49" s="40">
        <f>VLOOKUP($AX49&amp;"_"&amp;$BC$14,データシート1!$A:$BS,MATCH($BC$12&amp;"_"&amp;BG$20,データシート1!$A$1:$BS$1,0),0)</f>
        <v>7.8743245134952957</v>
      </c>
      <c r="BH49" s="40">
        <f>VLOOKUP($AX49&amp;"_"&amp;$BC$14,データシート1!$A:$BS,MATCH($BC$12&amp;"_"&amp;BH$20,データシート1!$A$1:$BS$1,0),0)</f>
        <v>11.402081382485308</v>
      </c>
      <c r="BI49" s="40">
        <f>VLOOKUP($AX49&amp;"_"&amp;$BC$14,データシート1!$A:$BS,MATCH($BC$12&amp;"_"&amp;BI$20,データシート1!$A$1:$BS$1,0),0)</f>
        <v>274.63634382337165</v>
      </c>
      <c r="BJ49" s="40">
        <f>VLOOKUP($AX49&amp;"_"&amp;$BC$14,データシート1!$A:$BS,MATCH($BC$12&amp;"_"&amp;BJ$20,データシート1!$A$1:$BS$1,0),0)</f>
        <v>302.48396114670129</v>
      </c>
      <c r="BK49" s="40">
        <f t="shared" si="1"/>
        <v>250.23025345825283</v>
      </c>
      <c r="BL49" s="40">
        <f t="shared" si="2"/>
        <v>233.52993763162561</v>
      </c>
      <c r="BM49" s="40">
        <f>VLOOKUP($AX49&amp;"_"&amp;$BC$14,データシート1!$A:$BS,MATCH($BC$12&amp;"_"&amp;BM$20,データシート1!$A$1:$BS$1,0),0)</f>
        <v>131.20812177841202</v>
      </c>
      <c r="BN49" s="40">
        <f>VLOOKUP($AX49&amp;"_"&amp;$BC$14,データシート1!$A:$BS,MATCH($BC$12&amp;"_"&amp;BN$20,データシート1!$A$1:$BS$1,0),0)</f>
        <v>102.32181585321361</v>
      </c>
      <c r="BO49" s="40">
        <f>VLOOKUP($AX49&amp;"_"&amp;$BC$14,データシート1!$A:$BS,MATCH($BC$12&amp;"_"&amp;BO$20,データシート1!$A$1:$BS$1,0),0)</f>
        <v>16.700315826627207</v>
      </c>
      <c r="BP49" s="40">
        <f>VLOOKUP($AX49&amp;"_"&amp;$BC$14,データシート1!$A:$BS,MATCH($BC$12&amp;"_"&amp;BP$20,データシート1!$A$1:$BS$1,0),0)</f>
        <v>0</v>
      </c>
      <c r="BQ49" s="40">
        <f>VLOOKUP($AX49&amp;"_"&amp;$BC$14,データシート1!$A:$BS,MATCH($BC$12&amp;"_"&amp;BQ$20,データシート1!$A$1:$BS$1,0),0)</f>
        <v>61.508065942079988</v>
      </c>
      <c r="BR49" s="41">
        <f t="shared" si="3"/>
        <v>1077.1915197002377</v>
      </c>
      <c r="BT49" s="134" t="str">
        <f t="shared" si="4"/>
        <v>茨木市</v>
      </c>
      <c r="BU49" s="38">
        <f t="shared" si="25"/>
        <v>1077.1915197002377</v>
      </c>
      <c r="BV49" s="69">
        <f t="shared" si="16"/>
        <v>0.17483696435174448</v>
      </c>
      <c r="BW49" s="69">
        <f t="shared" si="16"/>
        <v>0.15694190526202489</v>
      </c>
      <c r="BX49" s="69">
        <f t="shared" si="16"/>
        <v>7.3100505986962968E-3</v>
      </c>
      <c r="BY49" s="69">
        <f t="shared" si="16"/>
        <v>1.05850084910233E-2</v>
      </c>
      <c r="BZ49" s="69">
        <f t="shared" si="16"/>
        <v>0.25495590969728188</v>
      </c>
      <c r="CA49" s="69">
        <f t="shared" si="32"/>
        <v>0.28080796739922065</v>
      </c>
      <c r="CB49" s="69">
        <f t="shared" si="32"/>
        <v>0.23229875921032803</v>
      </c>
      <c r="CC49" s="69">
        <f t="shared" si="32"/>
        <v>0.2167951876344261</v>
      </c>
      <c r="CD49" s="69">
        <f t="shared" si="32"/>
        <v>0.12180575076837293</v>
      </c>
      <c r="CE49" s="69">
        <f t="shared" si="32"/>
        <v>9.4989436866053184E-2</v>
      </c>
      <c r="CF49" s="69">
        <f t="shared" si="32"/>
        <v>1.5503571575901929E-2</v>
      </c>
      <c r="CG49" s="69">
        <f t="shared" si="32"/>
        <v>0</v>
      </c>
      <c r="CH49" s="69">
        <f t="shared" si="32"/>
        <v>5.7100399341424947E-2</v>
      </c>
      <c r="CI49" s="135">
        <f t="shared" si="6"/>
        <v>1</v>
      </c>
      <c r="CK49" s="136" t="str">
        <f t="shared" si="7"/>
        <v>茨木市</v>
      </c>
      <c r="CL49" s="137">
        <f t="shared" si="17"/>
        <v>188.33289532983193</v>
      </c>
      <c r="CM49" s="75">
        <f t="shared" si="18"/>
        <v>0.60282087099638348</v>
      </c>
      <c r="CN49" s="76">
        <f t="shared" si="19"/>
        <v>169.05648943385131</v>
      </c>
      <c r="CO49" s="75">
        <f t="shared" si="20"/>
        <v>0.67155659259340406</v>
      </c>
      <c r="CP49" s="76">
        <f t="shared" si="8"/>
        <v>7.8743245134952957</v>
      </c>
      <c r="CQ49" s="75">
        <f t="shared" si="21"/>
        <v>0</v>
      </c>
      <c r="CR49" s="76">
        <f t="shared" si="9"/>
        <v>11.402081382485308</v>
      </c>
      <c r="CS49" s="75">
        <f t="shared" si="22"/>
        <v>0</v>
      </c>
      <c r="CT49" s="76">
        <f t="shared" si="10"/>
        <v>274.63634382337165</v>
      </c>
      <c r="CU49" s="77">
        <f t="shared" si="23"/>
        <v>0.33960545316603818</v>
      </c>
      <c r="CV49" s="18"/>
      <c r="CW49" s="1078">
        <f t="shared" si="24"/>
        <v>113.53100000000001</v>
      </c>
      <c r="CX49" s="1081">
        <f>VLOOKUP($AX49&amp;"_"&amp;$CW$14,データシート1!$A:$BS,MATCH($CW$12&amp;"_"&amp;CX$20,データシート1!$A$1:$BS$1,0),0)</f>
        <v>113.53100000000001</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93.268000000000001</v>
      </c>
      <c r="DB49" s="1081">
        <f>VLOOKUP($AX49&amp;"_"&amp;$CW$14,データシート1!$A:$BS,MATCH($CW$12&amp;"_"&amp;DB$20,データシート1!$A$1:$BS$1,0),0)</f>
        <v>0</v>
      </c>
      <c r="DC49" s="1081">
        <f>VLOOKUP($AX49&amp;"_"&amp;$CW$14,データシート1!$A:$BS,MATCH($CW$12&amp;"_"&amp;DC$20,データシート1!$A$1:$BS$1,0),0)</f>
        <v>0</v>
      </c>
      <c r="DD49" s="1080">
        <f t="shared" si="11"/>
        <v>206.79900000000001</v>
      </c>
      <c r="DE49" s="18"/>
      <c r="DF49" s="138">
        <f>VLOOKUP($AX49&amp;"_"&amp;$DF$14,データシート1!$A:$BS,MATCH($DF$12&amp;"_"&amp;DF$20,データシート1!$A$1:$BS$1,0),0)</f>
        <v>9</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17</v>
      </c>
      <c r="DJ49" s="74">
        <f>VLOOKUP($AX49&amp;"_"&amp;$DF$14,データシート1!$A:$BS,MATCH($DF$12&amp;"_"&amp;DJ$20,データシート1!$A$1:$BS$1,0),0)</f>
        <v>0</v>
      </c>
      <c r="DK49" s="74">
        <f>VLOOKUP($AX49&amp;"_"&amp;$DF$14,データシート1!$A:$BS,MATCH($DF$12&amp;"_"&amp;DK$20,データシート1!$A$1:$BS$1,0),0)</f>
        <v>0</v>
      </c>
      <c r="DL49" s="78">
        <f t="shared" si="12"/>
        <v>26</v>
      </c>
      <c r="DM49" s="18"/>
      <c r="DN49" s="139">
        <f t="shared" si="26"/>
        <v>0.55000000000000004</v>
      </c>
      <c r="DO49" s="140">
        <f t="shared" si="27"/>
        <v>0</v>
      </c>
      <c r="DP49" s="140">
        <f t="shared" si="29"/>
        <v>0</v>
      </c>
      <c r="DQ49" s="140">
        <f t="shared" si="30"/>
        <v>0.45</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四日市市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三重県</v>
      </c>
      <c r="AY4" s="261" t="str">
        <f>年度マスタ!$J4</f>
        <v>四日市市</v>
      </c>
      <c r="AZ4" s="261" t="str">
        <f>年度マスタ!$K4</f>
        <v>24202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23202</v>
      </c>
      <c r="AY13" s="20" t="str">
        <f>IF(IFERROR(比較地域マスタ!$Z6,"")=0,"",IFERROR(比較地域マスタ!$Z6,""))</f>
        <v>岡崎市</v>
      </c>
      <c r="BC13" s="960" t="str">
        <f t="shared" ref="BC13:BC59" si="0">AX13</f>
        <v>23202</v>
      </c>
      <c r="BD13" s="123" t="str">
        <f>AY13</f>
        <v>岡崎市</v>
      </c>
      <c r="BE13" s="40">
        <f>VLOOKUP($BC13&amp;"_"&amp;$AZ$7,データシート1!$A:$BS,MATCH("cb_"&amp;BE$12,データシート1!$A$1:$BS$1,0),0)</f>
        <v>71284.100000000646</v>
      </c>
      <c r="BF13" s="40">
        <f>VLOOKUP($BC13&amp;"_"&amp;$AZ$7,データシート1!$A:$BS,MATCH("cb_"&amp;BF$12,データシート1!$A$1:$BS$1,0),0)</f>
        <v>53044.799999999908</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4317.3</v>
      </c>
      <c r="BK13" s="40">
        <f>SUM(BE13:BJ13)</f>
        <v>128646.20000000055</v>
      </c>
      <c r="BL13" s="42"/>
      <c r="BM13" s="960" t="str">
        <f>AX13</f>
        <v>23202</v>
      </c>
      <c r="BN13" s="123" t="str">
        <f>AY13</f>
        <v>岡崎市</v>
      </c>
      <c r="BO13" s="40">
        <f>BE13*VLOOKUP(BO$12,別紙!$B$4:$E$10,MATCH("設備利用率",別紙!$B$4:$E$4,0),0)/100*8760/10^3</f>
        <v>85549.474092000761</v>
      </c>
      <c r="BP13" s="40">
        <f>BF13*VLOOKUP(BP$12,別紙!$B$4:$E$10,MATCH("設備利用率",別紙!$B$4:$E$4,0),0)/100*8760/10^3</f>
        <v>70165.539647999889</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30255.638400000003</v>
      </c>
      <c r="BU13" s="40">
        <f>SUM(BO13:BT13)</f>
        <v>185970.65214000066</v>
      </c>
      <c r="BV13" s="42"/>
      <c r="BW13" s="38" t="str">
        <f>AX13</f>
        <v>23202</v>
      </c>
      <c r="BX13" s="38" t="str">
        <f>AY13</f>
        <v>岡崎市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2741100.6343642105</v>
      </c>
      <c r="BZ13" s="42"/>
      <c r="CA13" s="38" t="str">
        <f>AX13</f>
        <v>23202</v>
      </c>
      <c r="CB13" s="38" t="str">
        <f>AY13</f>
        <v>岡崎市</v>
      </c>
      <c r="CC13" s="260">
        <f>BO13/$BY13</f>
        <v>3.1209899052773625E-2</v>
      </c>
      <c r="CD13" s="260">
        <f t="shared" ref="CD13:CH28" si="1">BP13/$BY13</f>
        <v>2.5597578858783693E-2</v>
      </c>
      <c r="CE13" s="260">
        <f t="shared" si="1"/>
        <v>0</v>
      </c>
      <c r="CF13" s="260">
        <f t="shared" si="1"/>
        <v>0</v>
      </c>
      <c r="CG13" s="260">
        <f t="shared" si="1"/>
        <v>0</v>
      </c>
      <c r="CH13" s="260">
        <f t="shared" si="1"/>
        <v>1.1037770018617978E-2</v>
      </c>
      <c r="CI13" s="260">
        <f>BU13/BY13</f>
        <v>6.7845247930175295E-2</v>
      </c>
      <c r="CK13" s="20" t="str">
        <f>AX13</f>
        <v>23202</v>
      </c>
      <c r="CL13" s="20" t="str">
        <f>AY13</f>
        <v>岡崎市</v>
      </c>
      <c r="CM13" s="20">
        <f>VLOOKUP($CK13&amp;"_"&amp;$AZ$7,データシート1!$A:$BS,MATCH("ca_太陽光発電（10kW未満）",データシート1!$A$1:$BS$1,0),0)</f>
        <v>15432</v>
      </c>
      <c r="CN13" s="20">
        <f>VLOOKUP($CK13&amp;"_"&amp;$AZ$5,データシート1!$A:$BS,MATCH("ab_家庭",データシート1!$A$1:$BS$1,0),0)</f>
        <v>166377</v>
      </c>
      <c r="CO13" s="260">
        <f>CM13/CN13</f>
        <v>9.2753205070412376E-2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27205</v>
      </c>
      <c r="AY14" s="20" t="str">
        <f>IF(IFERROR(比較地域マスタ!$Z7,"")=0,"",IFERROR(比較地域マスタ!$Z7,""))</f>
        <v>吹田市</v>
      </c>
      <c r="BC14" s="960" t="str">
        <f t="shared" si="0"/>
        <v>27205</v>
      </c>
      <c r="BD14" s="123" t="str">
        <f t="shared" ref="BD14:BD60" si="2">AY14</f>
        <v>吹田市</v>
      </c>
      <c r="BE14" s="40">
        <f>VLOOKUP($BC14&amp;"_"&amp;$AZ$7,データシート1!$A:$BS,MATCH("cb_"&amp;BE$12,データシート1!$A$1:$BS$1,0),0)</f>
        <v>16754.699999999997</v>
      </c>
      <c r="BF14" s="40">
        <f>VLOOKUP($BC14&amp;"_"&amp;$AZ$7,データシート1!$A:$BS,MATCH("cb_"&amp;BF$12,データシート1!$A$1:$BS$1,0),0)</f>
        <v>7779.1999999999962</v>
      </c>
      <c r="BG14" s="40">
        <f>VLOOKUP($BC14&amp;"_"&amp;$AZ$7,データシート1!$A:$BS,MATCH("cb_"&amp;BG$12,データシート1!$A$1:$BS$1,0),0)</f>
        <v>0</v>
      </c>
      <c r="BH14" s="40">
        <f>VLOOKUP($BC14&amp;"_"&amp;$AZ$7,データシート1!$A:$BS,MATCH("cb_"&amp;BH$12,データシート1!$A$1:$BS$1,0),0)</f>
        <v>68.400000000000006</v>
      </c>
      <c r="BI14" s="40">
        <f>VLOOKUP($BC14&amp;"_"&amp;$AZ$7,データシート1!$A:$BS,MATCH("cb_"&amp;BI$12,データシート1!$A$1:$BS$1,0),0)</f>
        <v>0</v>
      </c>
      <c r="BJ14" s="40">
        <f>VLOOKUP($BC14&amp;"_"&amp;$AZ$7,データシート1!$A:$BS,MATCH("cb_"&amp;BJ$12,データシート1!$A$1:$BS$1,0),0)</f>
        <v>6240</v>
      </c>
      <c r="BK14" s="40">
        <f t="shared" ref="BK14:BK60" si="3">SUM(BE14:BJ14)</f>
        <v>30842.299999999996</v>
      </c>
      <c r="BL14" s="42"/>
      <c r="BM14" s="960" t="str">
        <f t="shared" ref="BM14:BM60" si="4">AX14</f>
        <v>27205</v>
      </c>
      <c r="BN14" s="123" t="str">
        <f t="shared" ref="BN14:BN60" si="5">AY14</f>
        <v>吹田市</v>
      </c>
      <c r="BO14" s="40">
        <f>BE14*VLOOKUP(BO$12,別紙!$B$4:$E$10,MATCH("設備利用率",別紙!$B$4:$E$4,0),0)/100*8760/10^3</f>
        <v>20107.650563999996</v>
      </c>
      <c r="BP14" s="40">
        <f>BF14*VLOOKUP(BP$12,別紙!$B$4:$E$10,MATCH("設備利用率",別紙!$B$4:$E$4,0),0)/100*8760/10^3</f>
        <v>10290.014591999994</v>
      </c>
      <c r="BQ14" s="40">
        <f>BG14*VLOOKUP(BQ$12,別紙!$B$4:$E$10,MATCH("設備利用率",別紙!$B$4:$E$4,0),0)/100*8760/10^3</f>
        <v>0</v>
      </c>
      <c r="BR14" s="40">
        <f>BH14*VLOOKUP(BR$12,別紙!$B$4:$E$10,MATCH("設備利用率",別紙!$B$4:$E$4,0),0)/100*8760/10^3</f>
        <v>359.51039999999995</v>
      </c>
      <c r="BS14" s="40">
        <f>BI14*VLOOKUP(BS$12,別紙!$B$4:$E$10,MATCH("設備利用率",別紙!$B$4:$E$4,0),0)/100*8760/10^3</f>
        <v>0</v>
      </c>
      <c r="BT14" s="40">
        <f>BJ14*VLOOKUP(BT$12,別紙!$B$4:$E$10,MATCH("設備利用率",別紙!$B$4:$E$4,0),0)/100*8760/10^3</f>
        <v>43729.919999999998</v>
      </c>
      <c r="BU14" s="40">
        <f t="shared" ref="BU14:BU60" si="6">SUM(BO14:BT14)</f>
        <v>74487.095555999986</v>
      </c>
      <c r="BV14" s="42"/>
      <c r="BW14" s="38" t="str">
        <f t="shared" ref="BW14:BW60" si="7">AX14</f>
        <v>27205</v>
      </c>
      <c r="BX14" s="38" t="str">
        <f t="shared" ref="BX14:BX60" si="8">AY14</f>
        <v>吹田市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1827935.5961977672</v>
      </c>
      <c r="BZ14" s="42"/>
      <c r="CA14" s="38" t="str">
        <f t="shared" ref="CA14:CA60" si="9">AX14</f>
        <v>27205</v>
      </c>
      <c r="CB14" s="38" t="str">
        <f t="shared" ref="CB14:CB60" si="10">AY14</f>
        <v>吹田市</v>
      </c>
      <c r="CC14" s="260">
        <f t="shared" ref="CC14:CC60" si="11">BO14/$BY14</f>
        <v>1.1000196399602537E-2</v>
      </c>
      <c r="CD14" s="260">
        <f t="shared" si="1"/>
        <v>5.6293091580490789E-3</v>
      </c>
      <c r="CE14" s="260">
        <f t="shared" si="1"/>
        <v>0</v>
      </c>
      <c r="CF14" s="260">
        <f t="shared" si="1"/>
        <v>1.9667563821603262E-4</v>
      </c>
      <c r="CG14" s="260">
        <f t="shared" si="1"/>
        <v>0</v>
      </c>
      <c r="CH14" s="260">
        <f t="shared" si="1"/>
        <v>2.3923118566628532E-2</v>
      </c>
      <c r="CI14" s="260">
        <f t="shared" ref="CI14:CI60" si="12">BU14/BY14</f>
        <v>4.074929976249618E-2</v>
      </c>
      <c r="CK14" s="20" t="str">
        <f t="shared" ref="CK14:CK60" si="13">AX14</f>
        <v>27205</v>
      </c>
      <c r="CL14" s="20" t="str">
        <f t="shared" ref="CL14:CL60" si="14">AY14</f>
        <v>吹田市</v>
      </c>
      <c r="CM14" s="20">
        <f>VLOOKUP($CK14&amp;"_"&amp;$AZ$7,データシート1!$A:$BS,MATCH("ca_太陽光発電（10kW未満）",データシート1!$A$1:$BS$1,0),0)</f>
        <v>4122</v>
      </c>
      <c r="CN14" s="20">
        <f>VLOOKUP($CK14&amp;"_"&amp;$AZ$5,データシート1!$A:$BS,MATCH("ab_家庭",データシート1!$A$1:$BS$1,0),0)</f>
        <v>178690</v>
      </c>
      <c r="CO14" s="260">
        <f t="shared" ref="CO14:CO60" si="15">CM14/CN14</f>
        <v>2.3067882925737311E-2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23203</v>
      </c>
      <c r="AY15" s="20" t="str">
        <f>IF(IFERROR(比較地域マスタ!$Z8,"")=0,"",IFERROR(比較地域マスタ!$Z8,""))</f>
        <v>一宮市</v>
      </c>
      <c r="BC15" s="960" t="str">
        <f t="shared" si="0"/>
        <v>23203</v>
      </c>
      <c r="BD15" s="123" t="str">
        <f t="shared" si="2"/>
        <v>一宮市</v>
      </c>
      <c r="BE15" s="40">
        <f>VLOOKUP($BC15&amp;"_"&amp;$AZ$7,データシート1!$A:$BS,MATCH("cb_"&amp;BE$12,データシート1!$A$1:$BS$1,0),0)</f>
        <v>66328.000000000582</v>
      </c>
      <c r="BF15" s="40">
        <f>VLOOKUP($BC15&amp;"_"&amp;$AZ$7,データシート1!$A:$BS,MATCH("cb_"&amp;BF$12,データシート1!$A$1:$BS$1,0),0)</f>
        <v>59812.8999999999</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126140.90000000049</v>
      </c>
      <c r="BL15" s="42"/>
      <c r="BM15" s="960" t="str">
        <f t="shared" si="4"/>
        <v>23203</v>
      </c>
      <c r="BN15" s="123" t="str">
        <f t="shared" si="5"/>
        <v>一宮市</v>
      </c>
      <c r="BO15" s="40">
        <f>BE15*VLOOKUP(BO$12,別紙!$B$4:$E$10,MATCH("設備利用率",別紙!$B$4:$E$4,0),0)/100*8760/10^3</f>
        <v>79601.559360000698</v>
      </c>
      <c r="BP15" s="40">
        <f>BF15*VLOOKUP(BP$12,別紙!$B$4:$E$10,MATCH("設備利用率",別紙!$B$4:$E$4,0),0)/100*8760/10^3</f>
        <v>79118.11160399986</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158719.67096400057</v>
      </c>
      <c r="BV15" s="42"/>
      <c r="BW15" s="38" t="str">
        <f t="shared" si="7"/>
        <v>23203</v>
      </c>
      <c r="BX15" s="38" t="str">
        <f t="shared" si="8"/>
        <v>一宮市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1675081.8358589343</v>
      </c>
      <c r="BZ15" s="42"/>
      <c r="CA15" s="38" t="str">
        <f t="shared" si="9"/>
        <v>23203</v>
      </c>
      <c r="CB15" s="38" t="str">
        <f t="shared" si="10"/>
        <v>一宮市</v>
      </c>
      <c r="CC15" s="260">
        <f t="shared" si="11"/>
        <v>4.7520997276639491E-2</v>
      </c>
      <c r="CD15" s="260">
        <f t="shared" si="1"/>
        <v>4.7232385851423399E-2</v>
      </c>
      <c r="CE15" s="260">
        <f t="shared" si="1"/>
        <v>0</v>
      </c>
      <c r="CF15" s="260">
        <f t="shared" si="1"/>
        <v>0</v>
      </c>
      <c r="CG15" s="260">
        <f t="shared" si="1"/>
        <v>0</v>
      </c>
      <c r="CH15" s="260">
        <f t="shared" si="1"/>
        <v>0</v>
      </c>
      <c r="CI15" s="260">
        <f t="shared" si="12"/>
        <v>9.4753383128062904E-2</v>
      </c>
      <c r="CK15" s="20" t="str">
        <f t="shared" si="13"/>
        <v>23203</v>
      </c>
      <c r="CL15" s="20" t="str">
        <f t="shared" si="14"/>
        <v>一宮市</v>
      </c>
      <c r="CM15" s="20">
        <f>VLOOKUP($CK15&amp;"_"&amp;$AZ$7,データシート1!$A:$BS,MATCH("ca_太陽光発電（10kW未満）",データシート1!$A$1:$BS$1,0),0)</f>
        <v>14126</v>
      </c>
      <c r="CN15" s="20">
        <f>VLOOKUP($CK15&amp;"_"&amp;$AZ$5,データシート1!$A:$BS,MATCH("ab_家庭",データシート1!$A$1:$BS$1,0),0)</f>
        <v>164592</v>
      </c>
      <c r="CO15" s="260">
        <f t="shared" si="15"/>
        <v>8.5824341401769227E-2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23201</v>
      </c>
      <c r="AY16" s="20" t="str">
        <f>IF(IFERROR(比較地域マスタ!$Z9,"")=0,"",IFERROR(比較地域マスタ!$Z9,""))</f>
        <v>豊橋市</v>
      </c>
      <c r="BC16" s="960" t="str">
        <f t="shared" si="0"/>
        <v>23201</v>
      </c>
      <c r="BD16" s="123" t="str">
        <f t="shared" si="2"/>
        <v>豊橋市</v>
      </c>
      <c r="BE16" s="40">
        <f>VLOOKUP($BC16&amp;"_"&amp;$AZ$7,データシート1!$A:$BS,MATCH("cb_"&amp;BE$12,データシート1!$A$1:$BS$1,0),0)</f>
        <v>63807.300000000454</v>
      </c>
      <c r="BF16" s="40">
        <f>VLOOKUP($BC16&amp;"_"&amp;$AZ$7,データシート1!$A:$BS,MATCH("cb_"&amp;BF$12,データシート1!$A$1:$BS$1,0),0)</f>
        <v>199909.80000000063</v>
      </c>
      <c r="BG16" s="40">
        <f>VLOOKUP($BC16&amp;"_"&amp;$AZ$7,データシート1!$A:$BS,MATCH("cb_"&amp;BG$12,データシート1!$A$1:$BS$1,0),0)</f>
        <v>37</v>
      </c>
      <c r="BH16" s="40">
        <f>VLOOKUP($BC16&amp;"_"&amp;$AZ$7,データシート1!$A:$BS,MATCH("cb_"&amp;BH$12,データシート1!$A$1:$BS$1,0),0)</f>
        <v>7.1</v>
      </c>
      <c r="BI16" s="40">
        <f>VLOOKUP($BC16&amp;"_"&amp;$AZ$7,データシート1!$A:$BS,MATCH("cb_"&amp;BI$12,データシート1!$A$1:$BS$1,0),0)</f>
        <v>0</v>
      </c>
      <c r="BJ16" s="40">
        <f>VLOOKUP($BC16&amp;"_"&amp;$AZ$7,データシート1!$A:$BS,MATCH("cb_"&amp;BJ$12,データシート1!$A$1:$BS$1,0),0)</f>
        <v>29155.199999999997</v>
      </c>
      <c r="BK16" s="40">
        <f t="shared" si="3"/>
        <v>292916.40000000107</v>
      </c>
      <c r="BL16" s="42"/>
      <c r="BM16" s="960" t="str">
        <f t="shared" si="4"/>
        <v>23201</v>
      </c>
      <c r="BN16" s="123" t="str">
        <f t="shared" si="5"/>
        <v>豊橋市</v>
      </c>
      <c r="BO16" s="40">
        <f>BE16*VLOOKUP(BO$12,別紙!$B$4:$E$10,MATCH("設備利用率",別紙!$B$4:$E$4,0),0)/100*8760/10^3</f>
        <v>76576.416876000541</v>
      </c>
      <c r="BP16" s="40">
        <f>BF16*VLOOKUP(BP$12,別紙!$B$4:$E$10,MATCH("設備利用率",別紙!$B$4:$E$4,0),0)/100*8760/10^3</f>
        <v>264432.68704800081</v>
      </c>
      <c r="BQ16" s="40">
        <f>BG16*VLOOKUP(BQ$12,別紙!$B$4:$E$10,MATCH("設備利用率",別紙!$B$4:$E$4,0),0)/100*8760/10^3</f>
        <v>80.38176</v>
      </c>
      <c r="BR16" s="40">
        <f>BH16*VLOOKUP(BR$12,別紙!$B$4:$E$10,MATCH("設備利用率",別紙!$B$4:$E$4,0),0)/100*8760/10^3</f>
        <v>37.317599999999999</v>
      </c>
      <c r="BS16" s="40">
        <f>BI16*VLOOKUP(BS$12,別紙!$B$4:$E$10,MATCH("設備利用率",別紙!$B$4:$E$4,0),0)/100*8760/10^3</f>
        <v>0</v>
      </c>
      <c r="BT16" s="40">
        <f>BJ16*VLOOKUP(BT$12,別紙!$B$4:$E$10,MATCH("設備利用率",別紙!$B$4:$E$4,0),0)/100*8760/10^3</f>
        <v>204319.6416</v>
      </c>
      <c r="BU16" s="40">
        <f t="shared" si="6"/>
        <v>545446.44488400139</v>
      </c>
      <c r="BV16" s="42"/>
      <c r="BW16" s="38" t="str">
        <f t="shared" si="7"/>
        <v>23201</v>
      </c>
      <c r="BX16" s="38" t="str">
        <f t="shared" si="8"/>
        <v>豊橋市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2204532.6436125371</v>
      </c>
      <c r="BZ16" s="42"/>
      <c r="CA16" s="38" t="str">
        <f t="shared" si="9"/>
        <v>23201</v>
      </c>
      <c r="CB16" s="38" t="str">
        <f t="shared" si="10"/>
        <v>豊橋市</v>
      </c>
      <c r="CC16" s="260">
        <f t="shared" si="11"/>
        <v>3.473589610835421E-2</v>
      </c>
      <c r="CD16" s="260">
        <f t="shared" si="1"/>
        <v>0.11994954477729058</v>
      </c>
      <c r="CE16" s="260">
        <f t="shared" si="1"/>
        <v>3.646204116455247E-5</v>
      </c>
      <c r="CF16" s="260">
        <f t="shared" si="1"/>
        <v>1.6927669503159711E-5</v>
      </c>
      <c r="CG16" s="260">
        <f t="shared" si="1"/>
        <v>0</v>
      </c>
      <c r="CH16" s="260">
        <f t="shared" si="1"/>
        <v>9.2681613126483015E-2</v>
      </c>
      <c r="CI16" s="260">
        <f t="shared" si="12"/>
        <v>0.24742044372279554</v>
      </c>
      <c r="CK16" s="20" t="str">
        <f t="shared" si="13"/>
        <v>23201</v>
      </c>
      <c r="CL16" s="20" t="str">
        <f t="shared" si="14"/>
        <v>豊橋市</v>
      </c>
      <c r="CM16" s="20">
        <f>VLOOKUP($CK16&amp;"_"&amp;$AZ$7,データシート1!$A:$BS,MATCH("ca_太陽光発電（10kW未満）",データシート1!$A$1:$BS$1,0),0)</f>
        <v>14371</v>
      </c>
      <c r="CN16" s="20">
        <f>VLOOKUP($CK16&amp;"_"&amp;$AZ$5,データシート1!$A:$BS,MATCH("ab_家庭",データシート1!$A$1:$BS$1,0),0)</f>
        <v>162291</v>
      </c>
      <c r="CO16" s="260">
        <f t="shared" si="15"/>
        <v>8.8550813045701851E-2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10202</v>
      </c>
      <c r="AY17" s="20" t="str">
        <f>IF(IFERROR(比較地域マスタ!$Z10,"")=0,"",IFERROR(比較地域マスタ!$Z10,""))</f>
        <v>高崎市</v>
      </c>
      <c r="BC17" s="960" t="str">
        <f t="shared" si="0"/>
        <v>10202</v>
      </c>
      <c r="BD17" s="123" t="str">
        <f t="shared" si="2"/>
        <v>高崎市</v>
      </c>
      <c r="BE17" s="40">
        <f>VLOOKUP($BC17&amp;"_"&amp;$AZ$7,データシート1!$A:$BS,MATCH("cb_"&amp;BE$12,データシート1!$A$1:$BS$1,0),0)</f>
        <v>65640.400000000678</v>
      </c>
      <c r="BF17" s="40">
        <f>VLOOKUP($BC17&amp;"_"&amp;$AZ$7,データシート1!$A:$BS,MATCH("cb_"&amp;BF$12,データシート1!$A$1:$BS$1,0),0)</f>
        <v>316793.60000000033</v>
      </c>
      <c r="BG17" s="40">
        <f>VLOOKUP($BC17&amp;"_"&amp;$AZ$7,データシート1!$A:$BS,MATCH("cb_"&amp;BG$12,データシート1!$A$1:$BS$1,0),0)</f>
        <v>0</v>
      </c>
      <c r="BH17" s="40">
        <f>VLOOKUP($BC17&amp;"_"&amp;$AZ$7,データシート1!$A:$BS,MATCH("cb_"&amp;BH$12,データシート1!$A$1:$BS$1,0),0)</f>
        <v>133</v>
      </c>
      <c r="BI17" s="40">
        <f>VLOOKUP($BC17&amp;"_"&amp;$AZ$7,データシート1!$A:$BS,MATCH("cb_"&amp;BI$12,データシート1!$A$1:$BS$1,0),0)</f>
        <v>0</v>
      </c>
      <c r="BJ17" s="40">
        <f>VLOOKUP($BC17&amp;"_"&amp;$AZ$7,データシート1!$A:$BS,MATCH("cb_"&amp;BJ$12,データシート1!$A$1:$BS$1,0),0)</f>
        <v>5250</v>
      </c>
      <c r="BK17" s="40">
        <f t="shared" si="3"/>
        <v>387817.00000000099</v>
      </c>
      <c r="BL17" s="42"/>
      <c r="BM17" s="960" t="str">
        <f t="shared" si="4"/>
        <v>10202</v>
      </c>
      <c r="BN17" s="123" t="str">
        <f t="shared" si="5"/>
        <v>高崎市</v>
      </c>
      <c r="BO17" s="40">
        <f>BE17*VLOOKUP(BO$12,別紙!$B$4:$E$10,MATCH("設備利用率",別紙!$B$4:$E$4,0),0)/100*8760/10^3</f>
        <v>78776.356848000811</v>
      </c>
      <c r="BP17" s="40">
        <f>BF17*VLOOKUP(BP$12,別紙!$B$4:$E$10,MATCH("設備利用率",別紙!$B$4:$E$4,0),0)/100*8760/10^3</f>
        <v>419041.90233600046</v>
      </c>
      <c r="BQ17" s="40">
        <f>BG17*VLOOKUP(BQ$12,別紙!$B$4:$E$10,MATCH("設備利用率",別紙!$B$4:$E$4,0),0)/100*8760/10^3</f>
        <v>0</v>
      </c>
      <c r="BR17" s="40">
        <f>BH17*VLOOKUP(BR$12,別紙!$B$4:$E$10,MATCH("設備利用率",別紙!$B$4:$E$4,0),0)/100*8760/10^3</f>
        <v>699.048</v>
      </c>
      <c r="BS17" s="40">
        <f>BI17*VLOOKUP(BS$12,別紙!$B$4:$E$10,MATCH("設備利用率",別紙!$B$4:$E$4,0),0)/100*8760/10^3</f>
        <v>0</v>
      </c>
      <c r="BT17" s="40">
        <f>BJ17*VLOOKUP(BT$12,別紙!$B$4:$E$10,MATCH("設備利用率",別紙!$B$4:$E$4,0),0)/100*8760/10^3</f>
        <v>36792</v>
      </c>
      <c r="BU17" s="40">
        <f t="shared" si="6"/>
        <v>535309.3071840012</v>
      </c>
      <c r="BV17" s="42"/>
      <c r="BW17" s="38" t="str">
        <f t="shared" si="7"/>
        <v>10202</v>
      </c>
      <c r="BX17" s="38" t="str">
        <f t="shared" si="8"/>
        <v>高崎市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2299892.8998477119</v>
      </c>
      <c r="BZ17" s="42"/>
      <c r="CA17" s="38" t="str">
        <f t="shared" si="9"/>
        <v>10202</v>
      </c>
      <c r="CB17" s="38" t="str">
        <f t="shared" si="10"/>
        <v>高崎市</v>
      </c>
      <c r="CC17" s="260">
        <f t="shared" si="11"/>
        <v>3.4252184896617147E-2</v>
      </c>
      <c r="CD17" s="260">
        <f t="shared" si="1"/>
        <v>0.18220061567377657</v>
      </c>
      <c r="CE17" s="260">
        <f t="shared" si="1"/>
        <v>0</v>
      </c>
      <c r="CF17" s="260">
        <f t="shared" si="1"/>
        <v>3.0394806647139426E-4</v>
      </c>
      <c r="CG17" s="260">
        <f t="shared" si="1"/>
        <v>0</v>
      </c>
      <c r="CH17" s="260">
        <f t="shared" si="1"/>
        <v>1.5997266656389172E-2</v>
      </c>
      <c r="CI17" s="260">
        <f t="shared" si="12"/>
        <v>0.23275401529325423</v>
      </c>
      <c r="CK17" s="20" t="str">
        <f t="shared" si="13"/>
        <v>10202</v>
      </c>
      <c r="CL17" s="20" t="str">
        <f t="shared" si="14"/>
        <v>高崎市</v>
      </c>
      <c r="CM17" s="20">
        <f>VLOOKUP($CK17&amp;"_"&amp;$AZ$7,データシート1!$A:$BS,MATCH("ca_太陽光発電（10kW未満）",データシート1!$A$1:$BS$1,0),0)</f>
        <v>14304</v>
      </c>
      <c r="CN17" s="20">
        <f>VLOOKUP($CK17&amp;"_"&amp;$AZ$5,データシート1!$A:$BS,MATCH("ab_家庭",データシート1!$A$1:$BS$1,0),0)</f>
        <v>168804</v>
      </c>
      <c r="CO17" s="260">
        <f t="shared" si="15"/>
        <v>8.4737328499324666E-2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20201</v>
      </c>
      <c r="AY18" s="20" t="str">
        <f>IF(IFERROR(比較地域マスタ!$Z11,"")=0,"",IFERROR(比較地域マスタ!$Z11,""))</f>
        <v>長野市</v>
      </c>
      <c r="BC18" s="960" t="str">
        <f t="shared" si="0"/>
        <v>20201</v>
      </c>
      <c r="BD18" s="123" t="str">
        <f t="shared" si="2"/>
        <v>長野市</v>
      </c>
      <c r="BE18" s="40">
        <f>VLOOKUP($BC18&amp;"_"&amp;$AZ$7,データシート1!$A:$BS,MATCH("cb_"&amp;BE$12,データシート1!$A$1:$BS$1,0),0)</f>
        <v>66805.200000000725</v>
      </c>
      <c r="BF18" s="40">
        <f>VLOOKUP($BC18&amp;"_"&amp;$AZ$7,データシート1!$A:$BS,MATCH("cb_"&amp;BF$12,データシート1!$A$1:$BS$1,0),0)</f>
        <v>98927.799999999756</v>
      </c>
      <c r="BG18" s="40">
        <f>VLOOKUP($BC18&amp;"_"&amp;$AZ$7,データシート1!$A:$BS,MATCH("cb_"&amp;BG$12,データシート1!$A$1:$BS$1,0),0)</f>
        <v>0</v>
      </c>
      <c r="BH18" s="40">
        <f>VLOOKUP($BC18&amp;"_"&amp;$AZ$7,データシート1!$A:$BS,MATCH("cb_"&amp;BH$12,データシート1!$A$1:$BS$1,0),0)</f>
        <v>15767</v>
      </c>
      <c r="BI18" s="40">
        <f>VLOOKUP($BC18&amp;"_"&amp;$AZ$7,データシート1!$A:$BS,MATCH("cb_"&amp;BI$12,データシート1!$A$1:$BS$1,0),0)</f>
        <v>0</v>
      </c>
      <c r="BJ18" s="40">
        <f>VLOOKUP($BC18&amp;"_"&amp;$AZ$7,データシート1!$A:$BS,MATCH("cb_"&amp;BJ$12,データシート1!$A$1:$BS$1,0),0)</f>
        <v>7055</v>
      </c>
      <c r="BK18" s="40">
        <f t="shared" si="3"/>
        <v>188555.00000000047</v>
      </c>
      <c r="BL18" s="42"/>
      <c r="BM18" s="960" t="str">
        <f t="shared" si="4"/>
        <v>20201</v>
      </c>
      <c r="BN18" s="123" t="str">
        <f t="shared" si="5"/>
        <v>長野市</v>
      </c>
      <c r="BO18" s="40">
        <f>BE18*VLOOKUP(BO$12,別紙!$B$4:$E$10,MATCH("設備利用率",別紙!$B$4:$E$4,0),0)/100*8760/10^3</f>
        <v>80174.25662400086</v>
      </c>
      <c r="BP18" s="40">
        <f>BF18*VLOOKUP(BP$12,別紙!$B$4:$E$10,MATCH("設備利用率",別紙!$B$4:$E$4,0),0)/100*8760/10^3</f>
        <v>130857.73672799967</v>
      </c>
      <c r="BQ18" s="40">
        <f>BG18*VLOOKUP(BQ$12,別紙!$B$4:$E$10,MATCH("設備利用率",別紙!$B$4:$E$4,0),0)/100*8760/10^3</f>
        <v>0</v>
      </c>
      <c r="BR18" s="40">
        <f>BH18*VLOOKUP(BR$12,別紙!$B$4:$E$10,MATCH("設備利用率",別紙!$B$4:$E$4,0),0)/100*8760/10^3</f>
        <v>82871.351999999999</v>
      </c>
      <c r="BS18" s="40">
        <f>BI18*VLOOKUP(BS$12,別紙!$B$4:$E$10,MATCH("設備利用率",別紙!$B$4:$E$4,0),0)/100*8760/10^3</f>
        <v>0</v>
      </c>
      <c r="BT18" s="40">
        <f>BJ18*VLOOKUP(BT$12,別紙!$B$4:$E$10,MATCH("設備利用率",別紙!$B$4:$E$4,0),0)/100*8760/10^3</f>
        <v>49441.440000000002</v>
      </c>
      <c r="BU18" s="40">
        <f t="shared" si="6"/>
        <v>343344.78535200056</v>
      </c>
      <c r="BV18" s="42"/>
      <c r="BW18" s="38" t="str">
        <f t="shared" si="7"/>
        <v>20201</v>
      </c>
      <c r="BX18" s="38" t="str">
        <f t="shared" si="8"/>
        <v>長野市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2295930.215840545</v>
      </c>
      <c r="BZ18" s="42"/>
      <c r="CA18" s="38" t="str">
        <f t="shared" si="9"/>
        <v>20201</v>
      </c>
      <c r="CB18" s="38" t="str">
        <f t="shared" si="10"/>
        <v>長野市</v>
      </c>
      <c r="CC18" s="260">
        <f t="shared" si="11"/>
        <v>3.4920162673432516E-2</v>
      </c>
      <c r="CD18" s="260">
        <f t="shared" si="1"/>
        <v>5.6995520083824656E-2</v>
      </c>
      <c r="CE18" s="260">
        <f t="shared" si="1"/>
        <v>0</v>
      </c>
      <c r="CF18" s="260">
        <f t="shared" si="1"/>
        <v>3.6094891485915923E-2</v>
      </c>
      <c r="CG18" s="260">
        <f t="shared" si="1"/>
        <v>0</v>
      </c>
      <c r="CH18" s="260">
        <f t="shared" si="1"/>
        <v>2.1534382734668345E-2</v>
      </c>
      <c r="CI18" s="260">
        <f t="shared" si="12"/>
        <v>0.14954495697784145</v>
      </c>
      <c r="CK18" s="20" t="str">
        <f t="shared" si="13"/>
        <v>20201</v>
      </c>
      <c r="CL18" s="20" t="str">
        <f t="shared" si="14"/>
        <v>長野市</v>
      </c>
      <c r="CM18" s="20">
        <f>VLOOKUP($CK18&amp;"_"&amp;$AZ$7,データシート1!$A:$BS,MATCH("ca_太陽光発電（10kW未満）",データシート1!$A$1:$BS$1,0),0)</f>
        <v>14457</v>
      </c>
      <c r="CN18" s="20">
        <f>VLOOKUP($CK18&amp;"_"&amp;$AZ$5,データシート1!$A:$BS,MATCH("ab_家庭",データシート1!$A$1:$BS$1,0),0)</f>
        <v>163325</v>
      </c>
      <c r="CO18" s="260">
        <f t="shared" si="15"/>
        <v>8.8516761059237711E-2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30201</v>
      </c>
      <c r="AY19" s="20" t="str">
        <f>IF(IFERROR(比較地域マスタ!$Z12,"")=0,"",IFERROR(比較地域マスタ!$Z12,""))</f>
        <v>和歌山市</v>
      </c>
      <c r="BC19" s="960" t="str">
        <f t="shared" si="0"/>
        <v>30201</v>
      </c>
      <c r="BD19" s="123" t="str">
        <f t="shared" si="2"/>
        <v>和歌山市</v>
      </c>
      <c r="BE19" s="40">
        <f>VLOOKUP($BC19&amp;"_"&amp;$AZ$7,データシート1!$A:$BS,MATCH("cb_"&amp;BE$12,データシート1!$A$1:$BS$1,0),0)</f>
        <v>56394.600000000493</v>
      </c>
      <c r="BF19" s="40">
        <f>VLOOKUP($BC19&amp;"_"&amp;$AZ$7,データシート1!$A:$BS,MATCH("cb_"&amp;BF$12,データシート1!$A$1:$BS$1,0),0)</f>
        <v>123174.79999999993</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1715</v>
      </c>
      <c r="BK19" s="40">
        <f t="shared" si="3"/>
        <v>181284.40000000043</v>
      </c>
      <c r="BL19" s="42"/>
      <c r="BM19" s="960" t="str">
        <f t="shared" si="4"/>
        <v>30201</v>
      </c>
      <c r="BN19" s="123" t="str">
        <f t="shared" si="5"/>
        <v>和歌山市</v>
      </c>
      <c r="BO19" s="40">
        <f>BE19*VLOOKUP(BO$12,別紙!$B$4:$E$10,MATCH("設備利用率",別紙!$B$4:$E$4,0),0)/100*8760/10^3</f>
        <v>67680.287352000596</v>
      </c>
      <c r="BP19" s="40">
        <f>BF19*VLOOKUP(BP$12,別紙!$B$4:$E$10,MATCH("設備利用率",別紙!$B$4:$E$4,0),0)/100*8760/10^3</f>
        <v>162930.69844799989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12018.72</v>
      </c>
      <c r="BU19" s="40">
        <f t="shared" si="6"/>
        <v>242629.70580000049</v>
      </c>
      <c r="BV19" s="42"/>
      <c r="BW19" s="38" t="str">
        <f t="shared" si="7"/>
        <v>30201</v>
      </c>
      <c r="BX19" s="38" t="str">
        <f t="shared" si="8"/>
        <v>和歌山市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2758748.1181795048</v>
      </c>
      <c r="BZ19" s="42"/>
      <c r="CA19" s="38" t="str">
        <f t="shared" si="9"/>
        <v>30201</v>
      </c>
      <c r="CB19" s="38" t="str">
        <f t="shared" si="10"/>
        <v>和歌山市</v>
      </c>
      <c r="CC19" s="260">
        <f t="shared" si="11"/>
        <v>2.4532970917498169E-2</v>
      </c>
      <c r="CD19" s="260">
        <f t="shared" si="1"/>
        <v>5.9059650054430382E-2</v>
      </c>
      <c r="CE19" s="260">
        <f t="shared" si="1"/>
        <v>0</v>
      </c>
      <c r="CF19" s="260">
        <f t="shared" si="1"/>
        <v>0</v>
      </c>
      <c r="CG19" s="260">
        <f t="shared" si="1"/>
        <v>0</v>
      </c>
      <c r="CH19" s="260">
        <f t="shared" si="1"/>
        <v>4.3565847569770671E-3</v>
      </c>
      <c r="CI19" s="260">
        <f t="shared" si="12"/>
        <v>8.7949205728905619E-2</v>
      </c>
      <c r="CK19" s="20" t="str">
        <f t="shared" si="13"/>
        <v>30201</v>
      </c>
      <c r="CL19" s="20" t="str">
        <f t="shared" si="14"/>
        <v>和歌山市</v>
      </c>
      <c r="CM19" s="20">
        <f>VLOOKUP($CK19&amp;"_"&amp;$AZ$7,データシート1!$A:$BS,MATCH("ca_太陽光発電（10kW未満）",データシート1!$A$1:$BS$1,0),0)</f>
        <v>12658</v>
      </c>
      <c r="CN19" s="20">
        <f>VLOOKUP($CK19&amp;"_"&amp;$AZ$5,データシート1!$A:$BS,MATCH("ab_家庭",データシート1!$A$1:$BS$1,0),0)</f>
        <v>175981</v>
      </c>
      <c r="CO19" s="260">
        <f t="shared" si="15"/>
        <v>7.1928219523698586E-2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13117</v>
      </c>
      <c r="AY20" s="20" t="str">
        <f>IF(IFERROR(比較地域マスタ!$Z13,"")=0,"",IFERROR(比較地域マスタ!$Z13,""))</f>
        <v>北区</v>
      </c>
      <c r="BC20" s="960" t="str">
        <f t="shared" si="0"/>
        <v>13117</v>
      </c>
      <c r="BD20" s="123" t="str">
        <f t="shared" si="2"/>
        <v>北区</v>
      </c>
      <c r="BE20" s="40">
        <f>VLOOKUP($BC20&amp;"_"&amp;$AZ$7,データシート1!$A:$BS,MATCH("cb_"&amp;BE$12,データシート1!$A$1:$BS$1,0),0)</f>
        <v>6670.619999999999</v>
      </c>
      <c r="BF20" s="40">
        <f>VLOOKUP($BC20&amp;"_"&amp;$AZ$7,データシート1!$A:$BS,MATCH("cb_"&amp;BF$12,データシート1!$A$1:$BS$1,0),0)</f>
        <v>1678.7999999999997</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5980</v>
      </c>
      <c r="BK20" s="40">
        <f t="shared" si="3"/>
        <v>14329.419999999998</v>
      </c>
      <c r="BL20" s="42"/>
      <c r="BM20" s="960" t="str">
        <f t="shared" si="4"/>
        <v>13117</v>
      </c>
      <c r="BN20" s="123" t="str">
        <f t="shared" si="5"/>
        <v>北区</v>
      </c>
      <c r="BO20" s="40">
        <f>BE20*VLOOKUP(BO$12,別紙!$B$4:$E$10,MATCH("設備利用率",別紙!$B$4:$E$4,0),0)/100*8760/10^3</f>
        <v>8005.5444743999988</v>
      </c>
      <c r="BP20" s="40">
        <f>BF20*VLOOKUP(BP$12,別紙!$B$4:$E$10,MATCH("設備利用率",別紙!$B$4:$E$4,0),0)/100*8760/10^3</f>
        <v>2220.6494879999996</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41907.839999999997</v>
      </c>
      <c r="BU20" s="40">
        <f t="shared" si="6"/>
        <v>52134.033962399997</v>
      </c>
      <c r="BV20" s="42"/>
      <c r="BW20" s="38" t="str">
        <f t="shared" si="7"/>
        <v>13117</v>
      </c>
      <c r="BX20" s="38" t="str">
        <f t="shared" si="8"/>
        <v>北区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1447733.2437211499</v>
      </c>
      <c r="BZ20" s="42"/>
      <c r="CA20" s="38" t="str">
        <f t="shared" si="9"/>
        <v>13117</v>
      </c>
      <c r="CB20" s="38" t="str">
        <f t="shared" si="10"/>
        <v>北区</v>
      </c>
      <c r="CC20" s="260">
        <f t="shared" si="11"/>
        <v>5.5297096403085421E-3</v>
      </c>
      <c r="CD20" s="260">
        <f t="shared" si="1"/>
        <v>1.5338802901922741E-3</v>
      </c>
      <c r="CE20" s="260">
        <f t="shared" si="1"/>
        <v>0</v>
      </c>
      <c r="CF20" s="260">
        <f t="shared" si="1"/>
        <v>0</v>
      </c>
      <c r="CG20" s="260">
        <f t="shared" si="1"/>
        <v>0</v>
      </c>
      <c r="CH20" s="260">
        <f t="shared" si="1"/>
        <v>2.8947211222616596E-2</v>
      </c>
      <c r="CI20" s="260">
        <f t="shared" si="12"/>
        <v>3.6010801153117417E-2</v>
      </c>
      <c r="CK20" s="20" t="str">
        <f t="shared" si="13"/>
        <v>13117</v>
      </c>
      <c r="CL20" s="20" t="str">
        <f t="shared" si="14"/>
        <v>北区</v>
      </c>
      <c r="CM20" s="20">
        <f>VLOOKUP($CK20&amp;"_"&amp;$AZ$7,データシート1!$A:$BS,MATCH("ca_太陽光発電（10kW未満）",データシート1!$A$1:$BS$1,0),0)</f>
        <v>1728</v>
      </c>
      <c r="CN20" s="20">
        <f>VLOOKUP($CK20&amp;"_"&amp;$AZ$5,データシート1!$A:$BS,MATCH("ab_家庭",データシート1!$A$1:$BS$1,0),0)</f>
        <v>198967</v>
      </c>
      <c r="CO20" s="260">
        <f t="shared" si="15"/>
        <v>8.6848572878919627E-3</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11201</v>
      </c>
      <c r="AY21" s="20" t="str">
        <f>IF(IFERROR(比較地域マスタ!$Z14,"")=0,"",IFERROR(比較地域マスタ!$Z14,""))</f>
        <v>川越市</v>
      </c>
      <c r="BC21" s="960" t="str">
        <f t="shared" si="0"/>
        <v>11201</v>
      </c>
      <c r="BD21" s="123" t="str">
        <f t="shared" si="2"/>
        <v>川越市</v>
      </c>
      <c r="BE21" s="40">
        <f>VLOOKUP($BC21&amp;"_"&amp;$AZ$7,データシート1!$A:$BS,MATCH("cb_"&amp;BE$12,データシート1!$A$1:$BS$1,0),0)</f>
        <v>42104.200000000455</v>
      </c>
      <c r="BF21" s="40">
        <f>VLOOKUP($BC21&amp;"_"&amp;$AZ$7,データシート1!$A:$BS,MATCH("cb_"&amp;BF$12,データシート1!$A$1:$BS$1,0),0)</f>
        <v>29088.800000000043</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2534.1840000000002</v>
      </c>
      <c r="BK21" s="40">
        <f t="shared" si="3"/>
        <v>73727.184000000489</v>
      </c>
      <c r="BL21" s="42"/>
      <c r="BM21" s="960" t="str">
        <f t="shared" si="4"/>
        <v>11201</v>
      </c>
      <c r="BN21" s="123" t="str">
        <f t="shared" si="5"/>
        <v>川越市</v>
      </c>
      <c r="BO21" s="40">
        <f>BE21*VLOOKUP(BO$12,別紙!$B$4:$E$10,MATCH("設備利用率",別紙!$B$4:$E$4,0),0)/100*8760/10^3</f>
        <v>50530.092504000546</v>
      </c>
      <c r="BP21" s="40">
        <f>BF21*VLOOKUP(BP$12,別紙!$B$4:$E$10,MATCH("設備利用率",別紙!$B$4:$E$4,0),0)/100*8760/10^3</f>
        <v>38477.501088000063</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17759.561472000001</v>
      </c>
      <c r="BU21" s="40">
        <f t="shared" si="6"/>
        <v>106767.1550640006</v>
      </c>
      <c r="BV21" s="42"/>
      <c r="BW21" s="38" t="str">
        <f t="shared" si="7"/>
        <v>11201</v>
      </c>
      <c r="BX21" s="38" t="str">
        <f t="shared" si="8"/>
        <v>川越市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2028788.0482701957</v>
      </c>
      <c r="BZ21" s="42"/>
      <c r="CA21" s="38" t="str">
        <f t="shared" si="9"/>
        <v>11201</v>
      </c>
      <c r="CB21" s="38" t="str">
        <f t="shared" si="10"/>
        <v>川越市</v>
      </c>
      <c r="CC21" s="260">
        <f t="shared" si="11"/>
        <v>2.4906540901147356E-2</v>
      </c>
      <c r="CD21" s="260">
        <f t="shared" si="1"/>
        <v>1.8965756980285402E-2</v>
      </c>
      <c r="CE21" s="260">
        <f t="shared" si="1"/>
        <v>0</v>
      </c>
      <c r="CF21" s="260">
        <f t="shared" si="1"/>
        <v>0</v>
      </c>
      <c r="CG21" s="260">
        <f t="shared" si="1"/>
        <v>0</v>
      </c>
      <c r="CH21" s="260">
        <f t="shared" si="1"/>
        <v>8.7537786350537338E-3</v>
      </c>
      <c r="CI21" s="260">
        <f t="shared" si="12"/>
        <v>5.2626076516486486E-2</v>
      </c>
      <c r="CK21" s="20" t="str">
        <f t="shared" si="13"/>
        <v>11201</v>
      </c>
      <c r="CL21" s="20" t="str">
        <f t="shared" si="14"/>
        <v>川越市</v>
      </c>
      <c r="CM21" s="20">
        <f>VLOOKUP($CK21&amp;"_"&amp;$AZ$7,データシート1!$A:$BS,MATCH("ca_太陽光発電（10kW未満）",データシート1!$A$1:$BS$1,0),0)</f>
        <v>10207</v>
      </c>
      <c r="CN21" s="20">
        <f>VLOOKUP($CK21&amp;"_"&amp;$AZ$5,データシート1!$A:$BS,MATCH("ab_家庭",データシート1!$A$1:$BS$1,0),0)</f>
        <v>164005</v>
      </c>
      <c r="CO21" s="260">
        <f t="shared" si="15"/>
        <v>6.2235907441846282E-2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29201</v>
      </c>
      <c r="AY22" s="20" t="str">
        <f>IF(IFERROR(比較地域マスタ!$Z15,"")=0,"",IFERROR(比較地域マスタ!$Z15,""))</f>
        <v>奈良市</v>
      </c>
      <c r="BC22" s="960" t="str">
        <f t="shared" si="0"/>
        <v>29201</v>
      </c>
      <c r="BD22" s="123" t="str">
        <f t="shared" si="2"/>
        <v>奈良市</v>
      </c>
      <c r="BE22" s="40">
        <f>VLOOKUP($BC22&amp;"_"&amp;$AZ$7,データシート1!$A:$BS,MATCH("cb_"&amp;BE$12,データシート1!$A$1:$BS$1,0),0)</f>
        <v>38122.800000000185</v>
      </c>
      <c r="BF22" s="40">
        <f>VLOOKUP($BC22&amp;"_"&amp;$AZ$7,データシート1!$A:$BS,MATCH("cb_"&amp;BF$12,データシート1!$A$1:$BS$1,0),0)</f>
        <v>86196.999999999753</v>
      </c>
      <c r="BG22" s="40">
        <f>VLOOKUP($BC22&amp;"_"&amp;$AZ$7,データシート1!$A:$BS,MATCH("cb_"&amp;BG$12,データシート1!$A$1:$BS$1,0),0)</f>
        <v>0</v>
      </c>
      <c r="BH22" s="40">
        <f>VLOOKUP($BC22&amp;"_"&amp;$AZ$7,データシート1!$A:$BS,MATCH("cb_"&amp;BH$12,データシート1!$A$1:$BS$1,0),0)</f>
        <v>990</v>
      </c>
      <c r="BI22" s="40">
        <f>VLOOKUP($BC22&amp;"_"&amp;$AZ$7,データシート1!$A:$BS,MATCH("cb_"&amp;BI$12,データシート1!$A$1:$BS$1,0),0)</f>
        <v>0</v>
      </c>
      <c r="BJ22" s="40">
        <f>VLOOKUP($BC22&amp;"_"&amp;$AZ$7,データシート1!$A:$BS,MATCH("cb_"&amp;BJ$12,データシート1!$A$1:$BS$1,0),0)</f>
        <v>0</v>
      </c>
      <c r="BK22" s="40">
        <f t="shared" si="3"/>
        <v>125309.79999999993</v>
      </c>
      <c r="BL22" s="42"/>
      <c r="BM22" s="960" t="str">
        <f t="shared" si="4"/>
        <v>29201</v>
      </c>
      <c r="BN22" s="123" t="str">
        <f t="shared" si="5"/>
        <v>奈良市</v>
      </c>
      <c r="BO22" s="40">
        <f>BE22*VLOOKUP(BO$12,別紙!$B$4:$E$10,MATCH("設備利用率",別紙!$B$4:$E$4,0),0)/100*8760/10^3</f>
        <v>45751.934736000214</v>
      </c>
      <c r="BP22" s="40">
        <f>BF22*VLOOKUP(BP$12,別紙!$B$4:$E$10,MATCH("設備利用率",別紙!$B$4:$E$4,0),0)/100*8760/10^3</f>
        <v>114017.94371999968</v>
      </c>
      <c r="BQ22" s="40">
        <f>BG22*VLOOKUP(BQ$12,別紙!$B$4:$E$10,MATCH("設備利用率",別紙!$B$4:$E$4,0),0)/100*8760/10^3</f>
        <v>0</v>
      </c>
      <c r="BR22" s="40">
        <f>BH22*VLOOKUP(BR$12,別紙!$B$4:$E$10,MATCH("設備利用率",別紙!$B$4:$E$4,0),0)/100*8760/10^3</f>
        <v>5203.4399999999996</v>
      </c>
      <c r="BS22" s="40">
        <f>BI22*VLOOKUP(BS$12,別紙!$B$4:$E$10,MATCH("設備利用率",別紙!$B$4:$E$4,0),0)/100*8760/10^3</f>
        <v>0</v>
      </c>
      <c r="BT22" s="40">
        <f>BJ22*VLOOKUP(BT$12,別紙!$B$4:$E$10,MATCH("設備利用率",別紙!$B$4:$E$4,0),0)/100*8760/10^3</f>
        <v>0</v>
      </c>
      <c r="BU22" s="40">
        <f t="shared" si="6"/>
        <v>164973.31845599989</v>
      </c>
      <c r="BV22" s="42"/>
      <c r="BW22" s="38" t="str">
        <f t="shared" si="7"/>
        <v>29201</v>
      </c>
      <c r="BX22" s="38" t="str">
        <f t="shared" si="8"/>
        <v>奈良市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1783274.9785154555</v>
      </c>
      <c r="BZ22" s="42"/>
      <c r="CA22" s="38" t="str">
        <f t="shared" si="9"/>
        <v>29201</v>
      </c>
      <c r="CB22" s="38" t="str">
        <f t="shared" si="10"/>
        <v>奈良市</v>
      </c>
      <c r="CC22" s="260">
        <f t="shared" si="11"/>
        <v>2.5656130034464947E-2</v>
      </c>
      <c r="CD22" s="260">
        <f t="shared" si="1"/>
        <v>6.393738772408368E-2</v>
      </c>
      <c r="CE22" s="260">
        <f t="shared" si="1"/>
        <v>0</v>
      </c>
      <c r="CF22" s="260">
        <f t="shared" si="1"/>
        <v>2.9179123033127342E-3</v>
      </c>
      <c r="CG22" s="260">
        <f t="shared" si="1"/>
        <v>0</v>
      </c>
      <c r="CH22" s="260">
        <f t="shared" si="1"/>
        <v>0</v>
      </c>
      <c r="CI22" s="260">
        <f t="shared" si="12"/>
        <v>9.2511430061861369E-2</v>
      </c>
      <c r="CK22" s="20" t="str">
        <f t="shared" si="13"/>
        <v>29201</v>
      </c>
      <c r="CL22" s="20" t="str">
        <f t="shared" si="14"/>
        <v>奈良市</v>
      </c>
      <c r="CM22" s="20">
        <f>VLOOKUP($CK22&amp;"_"&amp;$AZ$7,データシート1!$A:$BS,MATCH("ca_太陽光発電（10kW未満）",データシート1!$A$1:$BS$1,0),0)</f>
        <v>9036</v>
      </c>
      <c r="CN22" s="20">
        <f>VLOOKUP($CK22&amp;"_"&amp;$AZ$5,データシート1!$A:$BS,MATCH("ab_家庭",データシート1!$A$1:$BS$1,0),0)</f>
        <v>165784</v>
      </c>
      <c r="CO22" s="260">
        <f t="shared" si="15"/>
        <v>5.4504656661680258E-2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27207</v>
      </c>
      <c r="AY23" s="20" t="str">
        <f>IF(IFERROR(比較地域マスタ!$Z16,"")=0,"",IFERROR(比較地域マスタ!$Z16,""))</f>
        <v>高槻市</v>
      </c>
      <c r="BC23" s="960" t="str">
        <f t="shared" si="0"/>
        <v>27207</v>
      </c>
      <c r="BD23" s="123" t="str">
        <f t="shared" si="2"/>
        <v>高槻市</v>
      </c>
      <c r="BE23" s="40">
        <f>VLOOKUP($BC23&amp;"_"&amp;$AZ$7,データシート1!$A:$BS,MATCH("cb_"&amp;BE$12,データシート1!$A$1:$BS$1,0),0)</f>
        <v>30209.099999999926</v>
      </c>
      <c r="BF23" s="40">
        <f>VLOOKUP($BC23&amp;"_"&amp;$AZ$7,データシート1!$A:$BS,MATCH("cb_"&amp;BF$12,データシート1!$A$1:$BS$1,0),0)</f>
        <v>11909.100000000009</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1702.7139999999999</v>
      </c>
      <c r="BK23" s="40">
        <f t="shared" si="3"/>
        <v>43820.913999999939</v>
      </c>
      <c r="BL23" s="42"/>
      <c r="BM23" s="960" t="str">
        <f t="shared" si="4"/>
        <v>27207</v>
      </c>
      <c r="BN23" s="123" t="str">
        <f t="shared" si="5"/>
        <v>高槻市</v>
      </c>
      <c r="BO23" s="40">
        <f>BE23*VLOOKUP(BO$12,別紙!$B$4:$E$10,MATCH("設備利用率",別紙!$B$4:$E$4,0),0)/100*8760/10^3</f>
        <v>36254.545091999906</v>
      </c>
      <c r="BP23" s="40">
        <f>BF23*VLOOKUP(BP$12,別紙!$B$4:$E$10,MATCH("設備利用率",別紙!$B$4:$E$4,0),0)/100*8760/10^3</f>
        <v>15752.881116000013</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11932.619712</v>
      </c>
      <c r="BU23" s="40">
        <f t="shared" si="6"/>
        <v>63940.045919999917</v>
      </c>
      <c r="BV23" s="42"/>
      <c r="BW23" s="38" t="str">
        <f t="shared" si="7"/>
        <v>27207</v>
      </c>
      <c r="BX23" s="38" t="str">
        <f t="shared" si="8"/>
        <v>高槻市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1552641.3661989886</v>
      </c>
      <c r="BZ23" s="42"/>
      <c r="CA23" s="38" t="str">
        <f t="shared" si="9"/>
        <v>27207</v>
      </c>
      <c r="CB23" s="38" t="str">
        <f t="shared" si="10"/>
        <v>高槻市</v>
      </c>
      <c r="CC23" s="260">
        <f t="shared" si="11"/>
        <v>2.3350237782698284E-2</v>
      </c>
      <c r="CD23" s="260">
        <f t="shared" si="1"/>
        <v>1.0145859474660616E-2</v>
      </c>
      <c r="CE23" s="260">
        <f t="shared" si="1"/>
        <v>0</v>
      </c>
      <c r="CF23" s="260">
        <f t="shared" si="1"/>
        <v>0</v>
      </c>
      <c r="CG23" s="260">
        <f t="shared" si="1"/>
        <v>0</v>
      </c>
      <c r="CH23" s="260">
        <f t="shared" si="1"/>
        <v>7.6853676397996337E-3</v>
      </c>
      <c r="CI23" s="260">
        <f t="shared" si="12"/>
        <v>4.1181464897158536E-2</v>
      </c>
      <c r="CK23" s="20" t="str">
        <f t="shared" si="13"/>
        <v>27207</v>
      </c>
      <c r="CL23" s="20" t="str">
        <f t="shared" si="14"/>
        <v>高槻市</v>
      </c>
      <c r="CM23" s="20">
        <f>VLOOKUP($CK23&amp;"_"&amp;$AZ$7,データシート1!$A:$BS,MATCH("ca_太陽光発電（10kW未満）",データシート1!$A$1:$BS$1,0),0)</f>
        <v>7495</v>
      </c>
      <c r="CN23" s="20">
        <f>VLOOKUP($CK23&amp;"_"&amp;$AZ$5,データシート1!$A:$BS,MATCH("ab_家庭",データシート1!$A$1:$BS$1,0),0)</f>
        <v>162906</v>
      </c>
      <c r="CO23" s="260">
        <f t="shared" si="15"/>
        <v>4.60081273863455E-2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13104</v>
      </c>
      <c r="AY24" s="20" t="str">
        <f>IF(IFERROR(比較地域マスタ!$Z17,"")=0,"",IFERROR(比較地域マスタ!$Z17,""))</f>
        <v>新宿区</v>
      </c>
      <c r="BC24" s="960" t="str">
        <f t="shared" si="0"/>
        <v>13104</v>
      </c>
      <c r="BD24" s="123" t="str">
        <f t="shared" si="2"/>
        <v>新宿区</v>
      </c>
      <c r="BE24" s="40">
        <f>VLOOKUP($BC24&amp;"_"&amp;$AZ$7,データシート1!$A:$BS,MATCH("cb_"&amp;BE$12,データシート1!$A$1:$BS$1,0),0)</f>
        <v>5598.3000000000011</v>
      </c>
      <c r="BF24" s="40">
        <f>VLOOKUP($BC24&amp;"_"&amp;$AZ$7,データシート1!$A:$BS,MATCH("cb_"&amp;BF$12,データシート1!$A$1:$BS$1,0),0)</f>
        <v>1035.5</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6633.8000000000011</v>
      </c>
      <c r="BL24" s="42"/>
      <c r="BM24" s="960" t="str">
        <f t="shared" si="4"/>
        <v>13104</v>
      </c>
      <c r="BN24" s="123" t="str">
        <f t="shared" si="5"/>
        <v>新宿区</v>
      </c>
      <c r="BO24" s="40">
        <f>BE24*VLOOKUP(BO$12,別紙!$B$4:$E$10,MATCH("設備利用率",別紙!$B$4:$E$4,0),0)/100*8760/10^3</f>
        <v>6718.6317960000006</v>
      </c>
      <c r="BP24" s="40">
        <f>BF24*VLOOKUP(BP$12,別紙!$B$4:$E$10,MATCH("設備利用率",別紙!$B$4:$E$4,0),0)/100*8760/10^3</f>
        <v>1369.7179799999999</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8088.3497760000009</v>
      </c>
      <c r="BV24" s="42"/>
      <c r="BW24" s="38" t="str">
        <f t="shared" si="7"/>
        <v>13104</v>
      </c>
      <c r="BX24" s="38" t="str">
        <f t="shared" si="8"/>
        <v>新宿区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4523393.8275777614</v>
      </c>
      <c r="BZ24" s="42"/>
      <c r="CA24" s="38" t="str">
        <f t="shared" si="9"/>
        <v>13104</v>
      </c>
      <c r="CB24" s="38" t="str">
        <f t="shared" si="10"/>
        <v>新宿区</v>
      </c>
      <c r="CC24" s="260">
        <f t="shared" si="11"/>
        <v>1.4853077251506465E-3</v>
      </c>
      <c r="CD24" s="260">
        <f t="shared" si="1"/>
        <v>3.028075892152579E-4</v>
      </c>
      <c r="CE24" s="260">
        <f t="shared" si="1"/>
        <v>0</v>
      </c>
      <c r="CF24" s="260">
        <f t="shared" si="1"/>
        <v>0</v>
      </c>
      <c r="CG24" s="260">
        <f t="shared" si="1"/>
        <v>0</v>
      </c>
      <c r="CH24" s="260">
        <f t="shared" si="1"/>
        <v>0</v>
      </c>
      <c r="CI24" s="260">
        <f t="shared" si="12"/>
        <v>1.7881153143659045E-3</v>
      </c>
      <c r="CK24" s="20" t="str">
        <f t="shared" si="13"/>
        <v>13104</v>
      </c>
      <c r="CL24" s="20" t="str">
        <f t="shared" si="14"/>
        <v>新宿区</v>
      </c>
      <c r="CM24" s="20">
        <f>VLOOKUP($CK24&amp;"_"&amp;$AZ$7,データシート1!$A:$BS,MATCH("ca_太陽光発電（10kW未満）",データシート1!$A$1:$BS$1,0),0)</f>
        <v>1447</v>
      </c>
      <c r="CN24" s="20">
        <f>VLOOKUP($CK24&amp;"_"&amp;$AZ$5,データシート1!$A:$BS,MATCH("ab_家庭",データシート1!$A$1:$BS$1,0),0)</f>
        <v>216903</v>
      </c>
      <c r="CO24" s="260">
        <f t="shared" si="15"/>
        <v>6.6711848153321995E-3</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25201</v>
      </c>
      <c r="AY25" s="20" t="str">
        <f>IF(IFERROR(比較地域マスタ!$Z18,"")=0,"",IFERROR(比較地域マスタ!$Z18,""))</f>
        <v>大津市</v>
      </c>
      <c r="BC25" s="960" t="str">
        <f t="shared" si="0"/>
        <v>25201</v>
      </c>
      <c r="BD25" s="123" t="str">
        <f t="shared" si="2"/>
        <v>大津市</v>
      </c>
      <c r="BE25" s="40">
        <f>VLOOKUP($BC25&amp;"_"&amp;$AZ$7,データシート1!$A:$BS,MATCH("cb_"&amp;BE$12,データシート1!$A$1:$BS$1,0),0)</f>
        <v>49118.100000000341</v>
      </c>
      <c r="BF25" s="40">
        <f>VLOOKUP($BC25&amp;"_"&amp;$AZ$7,データシート1!$A:$BS,MATCH("cb_"&amp;BF$12,データシート1!$A$1:$BS$1,0),0)</f>
        <v>57998.600000000028</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3875.3360000000002</v>
      </c>
      <c r="BK25" s="40">
        <f t="shared" si="3"/>
        <v>110992.03600000036</v>
      </c>
      <c r="BL25" s="42"/>
      <c r="BM25" s="960" t="str">
        <f t="shared" si="4"/>
        <v>25201</v>
      </c>
      <c r="BN25" s="123" t="str">
        <f t="shared" si="5"/>
        <v>大津市</v>
      </c>
      <c r="BO25" s="40">
        <f>BE25*VLOOKUP(BO$12,別紙!$B$4:$E$10,MATCH("設備利用率",別紙!$B$4:$E$4,0),0)/100*8760/10^3</f>
        <v>58947.614172000402</v>
      </c>
      <c r="BP25" s="40">
        <f>BF25*VLOOKUP(BP$12,別紙!$B$4:$E$10,MATCH("設備利用率",別紙!$B$4:$E$4,0),0)/100*8760/10^3</f>
        <v>76718.228136000049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27158.354687999996</v>
      </c>
      <c r="BU25" s="40">
        <f t="shared" si="6"/>
        <v>162824.19699600045</v>
      </c>
      <c r="BV25" s="42"/>
      <c r="BW25" s="38" t="str">
        <f t="shared" si="7"/>
        <v>25201</v>
      </c>
      <c r="BX25" s="38" t="str">
        <f t="shared" si="8"/>
        <v>大津市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1855997.6597527592</v>
      </c>
      <c r="BZ25" s="42"/>
      <c r="CA25" s="38" t="str">
        <f t="shared" si="9"/>
        <v>25201</v>
      </c>
      <c r="CB25" s="38" t="str">
        <f t="shared" si="10"/>
        <v>大津市</v>
      </c>
      <c r="CC25" s="260">
        <f t="shared" si="11"/>
        <v>3.1760608027842516E-2</v>
      </c>
      <c r="CD25" s="260">
        <f t="shared" si="1"/>
        <v>4.1335304348508621E-2</v>
      </c>
      <c r="CE25" s="260">
        <f t="shared" si="1"/>
        <v>0</v>
      </c>
      <c r="CF25" s="260">
        <f t="shared" si="1"/>
        <v>0</v>
      </c>
      <c r="CG25" s="260">
        <f t="shared" si="1"/>
        <v>0</v>
      </c>
      <c r="CH25" s="260">
        <f t="shared" si="1"/>
        <v>1.4632752657467149E-2</v>
      </c>
      <c r="CI25" s="260">
        <f t="shared" si="12"/>
        <v>8.7728665033818293E-2</v>
      </c>
      <c r="CK25" s="20" t="str">
        <f t="shared" si="13"/>
        <v>25201</v>
      </c>
      <c r="CL25" s="20" t="str">
        <f t="shared" si="14"/>
        <v>大津市</v>
      </c>
      <c r="CM25" s="20">
        <f>VLOOKUP($CK25&amp;"_"&amp;$AZ$7,データシート1!$A:$BS,MATCH("ca_太陽光発電（10kW未満）",データシート1!$A$1:$BS$1,0),0)</f>
        <v>11217</v>
      </c>
      <c r="CN25" s="20">
        <f>VLOOKUP($CK25&amp;"_"&amp;$AZ$5,データシート1!$A:$BS,MATCH("ab_家庭",データシート1!$A$1:$BS$1,0),0)</f>
        <v>153797</v>
      </c>
      <c r="CO25" s="260">
        <f t="shared" si="15"/>
        <v>7.2933802349850779E-2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11208</v>
      </c>
      <c r="AY26" s="20" t="str">
        <f>IF(IFERROR(比較地域マスタ!$Z19,"")=0,"",IFERROR(比較地域マスタ!$Z19,""))</f>
        <v>所沢市</v>
      </c>
      <c r="BC26" s="960" t="str">
        <f t="shared" si="0"/>
        <v>11208</v>
      </c>
      <c r="BD26" s="123" t="str">
        <f t="shared" si="2"/>
        <v>所沢市</v>
      </c>
      <c r="BE26" s="40">
        <f>VLOOKUP($BC26&amp;"_"&amp;$AZ$7,データシート1!$A:$BS,MATCH("cb_"&amp;BE$12,データシート1!$A$1:$BS$1,0),0)</f>
        <v>26194.099999999991</v>
      </c>
      <c r="BF26" s="40">
        <f>VLOOKUP($BC26&amp;"_"&amp;$AZ$7,データシート1!$A:$BS,MATCH("cb_"&amp;BF$12,データシート1!$A$1:$BS$1,0),0)</f>
        <v>16935.900000000009</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17</v>
      </c>
      <c r="BK26" s="40">
        <f t="shared" si="3"/>
        <v>43147</v>
      </c>
      <c r="BL26" s="42"/>
      <c r="BM26" s="960" t="str">
        <f t="shared" si="4"/>
        <v>11208</v>
      </c>
      <c r="BN26" s="123" t="str">
        <f t="shared" si="5"/>
        <v>所沢市</v>
      </c>
      <c r="BO26" s="40">
        <f>BE26*VLOOKUP(BO$12,別紙!$B$4:$E$10,MATCH("設備利用率",別紙!$B$4:$E$4,0),0)/100*8760/10^3</f>
        <v>31436.063291999988</v>
      </c>
      <c r="BP26" s="40">
        <f>BF26*VLOOKUP(BP$12,別紙!$B$4:$E$10,MATCH("設備利用率",別紙!$B$4:$E$4,0),0)/100*8760/10^3</f>
        <v>22402.131084000011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119.136</v>
      </c>
      <c r="BU26" s="40">
        <f t="shared" si="6"/>
        <v>53957.330375999998</v>
      </c>
      <c r="BV26" s="42"/>
      <c r="BW26" s="38" t="str">
        <f t="shared" si="7"/>
        <v>11208</v>
      </c>
      <c r="BX26" s="38" t="str">
        <f t="shared" si="8"/>
        <v>所沢市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1381771.7610245345</v>
      </c>
      <c r="BZ26" s="42"/>
      <c r="CA26" s="38" t="str">
        <f t="shared" si="9"/>
        <v>11208</v>
      </c>
      <c r="CB26" s="38" t="str">
        <f t="shared" si="10"/>
        <v>所沢市</v>
      </c>
      <c r="CC26" s="260">
        <f t="shared" si="11"/>
        <v>2.2750546927295192E-2</v>
      </c>
      <c r="CD26" s="260">
        <f t="shared" si="1"/>
        <v>1.6212613194084693E-2</v>
      </c>
      <c r="CE26" s="260">
        <f t="shared" si="1"/>
        <v>0</v>
      </c>
      <c r="CF26" s="260">
        <f t="shared" si="1"/>
        <v>0</v>
      </c>
      <c r="CG26" s="260">
        <f t="shared" si="1"/>
        <v>0</v>
      </c>
      <c r="CH26" s="260">
        <f t="shared" si="1"/>
        <v>8.6219738570764316E-5</v>
      </c>
      <c r="CI26" s="260">
        <f t="shared" si="12"/>
        <v>3.9049379859950648E-2</v>
      </c>
      <c r="CK26" s="20" t="str">
        <f t="shared" si="13"/>
        <v>11208</v>
      </c>
      <c r="CL26" s="20" t="str">
        <f t="shared" si="14"/>
        <v>所沢市</v>
      </c>
      <c r="CM26" s="20">
        <f>VLOOKUP($CK26&amp;"_"&amp;$AZ$7,データシート1!$A:$BS,MATCH("ca_太陽光発電（10kW未満）",データシート1!$A$1:$BS$1,0),0)</f>
        <v>6371</v>
      </c>
      <c r="CN26" s="20">
        <f>VLOOKUP($CK26&amp;"_"&amp;$AZ$5,データシート1!$A:$BS,MATCH("ab_家庭",データシート1!$A$1:$BS$1,0),0)</f>
        <v>165189</v>
      </c>
      <c r="CO26" s="260">
        <f t="shared" si="15"/>
        <v>3.8567943386060816E-2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11222</v>
      </c>
      <c r="AY27" s="20" t="str">
        <f>IF(IFERROR(比較地域マスタ!$Z20,"")=0,"",IFERROR(比較地域マスタ!$Z20,""))</f>
        <v>越谷市</v>
      </c>
      <c r="BC27" s="960" t="str">
        <f t="shared" si="0"/>
        <v>11222</v>
      </c>
      <c r="BD27" s="123" t="str">
        <f t="shared" si="2"/>
        <v>越谷市</v>
      </c>
      <c r="BE27" s="40">
        <f>VLOOKUP($BC27&amp;"_"&amp;$AZ$7,データシート1!$A:$BS,MATCH("cb_"&amp;BE$12,データシート1!$A$1:$BS$1,0),0)</f>
        <v>31397.000000000124</v>
      </c>
      <c r="BF27" s="40">
        <f>VLOOKUP($BC27&amp;"_"&amp;$AZ$7,データシート1!$A:$BS,MATCH("cb_"&amp;BF$12,データシート1!$A$1:$BS$1,0),0)</f>
        <v>16958.800000000025</v>
      </c>
      <c r="BG27" s="40">
        <f>VLOOKUP($BC27&amp;"_"&amp;$AZ$7,データシート1!$A:$BS,MATCH("cb_"&amp;BG$12,データシート1!$A$1:$BS$1,0),0)</f>
        <v>0</v>
      </c>
      <c r="BH27" s="40">
        <f>VLOOKUP($BC27&amp;"_"&amp;$AZ$7,データシート1!$A:$BS,MATCH("cb_"&amp;BH$12,データシート1!$A$1:$BS$1,0),0)</f>
        <v>75</v>
      </c>
      <c r="BI27" s="40">
        <f>VLOOKUP($BC27&amp;"_"&amp;$AZ$7,データシート1!$A:$BS,MATCH("cb_"&amp;BI$12,データシート1!$A$1:$BS$1,0),0)</f>
        <v>0</v>
      </c>
      <c r="BJ27" s="40">
        <f>VLOOKUP($BC27&amp;"_"&amp;$AZ$7,データシート1!$A:$BS,MATCH("cb_"&amp;BJ$12,データシート1!$A$1:$BS$1,0),0)</f>
        <v>0</v>
      </c>
      <c r="BK27" s="40">
        <f t="shared" si="3"/>
        <v>48430.800000000148</v>
      </c>
      <c r="BL27" s="42"/>
      <c r="BM27" s="960" t="str">
        <f t="shared" si="4"/>
        <v>11222</v>
      </c>
      <c r="BN27" s="123" t="str">
        <f t="shared" si="5"/>
        <v>越谷市</v>
      </c>
      <c r="BO27" s="40">
        <f>BE27*VLOOKUP(BO$12,別紙!$B$4:$E$10,MATCH("設備利用率",別紙!$B$4:$E$4,0),0)/100*8760/10^3</f>
        <v>37680.167640000145</v>
      </c>
      <c r="BP27" s="40">
        <f>BF27*VLOOKUP(BP$12,別紙!$B$4:$E$10,MATCH("設備利用率",別紙!$B$4:$E$4,0),0)/100*8760/10^3</f>
        <v>22432.422288000031</v>
      </c>
      <c r="BQ27" s="40">
        <f>BG27*VLOOKUP(BQ$12,別紙!$B$4:$E$10,MATCH("設備利用率",別紙!$B$4:$E$4,0),0)/100*8760/10^3</f>
        <v>0</v>
      </c>
      <c r="BR27" s="40">
        <f>BH27*VLOOKUP(BR$12,別紙!$B$4:$E$10,MATCH("設備利用率",別紙!$B$4:$E$4,0),0)/100*8760/10^3</f>
        <v>394.2</v>
      </c>
      <c r="BS27" s="40">
        <f>BI27*VLOOKUP(BS$12,別紙!$B$4:$E$10,MATCH("設備利用率",別紙!$B$4:$E$4,0),0)/100*8760/10^3</f>
        <v>0</v>
      </c>
      <c r="BT27" s="40">
        <f>BJ27*VLOOKUP(BT$12,別紙!$B$4:$E$10,MATCH("設備利用率",別紙!$B$4:$E$4,0),0)/100*8760/10^3</f>
        <v>0</v>
      </c>
      <c r="BU27" s="40">
        <f t="shared" si="6"/>
        <v>60506.789928000173</v>
      </c>
      <c r="BV27" s="42"/>
      <c r="BW27" s="38" t="str">
        <f t="shared" si="7"/>
        <v>11222</v>
      </c>
      <c r="BX27" s="38" t="str">
        <f t="shared" si="8"/>
        <v>越谷市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1410547.7716236832</v>
      </c>
      <c r="BZ27" s="42"/>
      <c r="CA27" s="38" t="str">
        <f t="shared" si="9"/>
        <v>11222</v>
      </c>
      <c r="CB27" s="38" t="str">
        <f t="shared" si="10"/>
        <v>越谷市</v>
      </c>
      <c r="CC27" s="260">
        <f t="shared" si="11"/>
        <v>2.6713145345390509E-2</v>
      </c>
      <c r="CD27" s="260">
        <f t="shared" si="1"/>
        <v>1.5903341056062243E-2</v>
      </c>
      <c r="CE27" s="260">
        <f t="shared" si="1"/>
        <v>0</v>
      </c>
      <c r="CF27" s="260">
        <f t="shared" si="1"/>
        <v>2.7946589823486513E-4</v>
      </c>
      <c r="CG27" s="260">
        <f t="shared" si="1"/>
        <v>0</v>
      </c>
      <c r="CH27" s="260">
        <f t="shared" si="1"/>
        <v>0</v>
      </c>
      <c r="CI27" s="260">
        <f t="shared" si="12"/>
        <v>4.2895952299687616E-2</v>
      </c>
      <c r="CK27" s="20" t="str">
        <f t="shared" si="13"/>
        <v>11222</v>
      </c>
      <c r="CL27" s="20" t="str">
        <f t="shared" si="14"/>
        <v>越谷市</v>
      </c>
      <c r="CM27" s="20">
        <f>VLOOKUP($CK27&amp;"_"&amp;$AZ$7,データシート1!$A:$BS,MATCH("ca_太陽光発電（10kW未満）",データシート1!$A$1:$BS$1,0),0)</f>
        <v>7652</v>
      </c>
      <c r="CN27" s="20">
        <f>VLOOKUP($CK27&amp;"_"&amp;$AZ$5,データシート1!$A:$BS,MATCH("ab_家庭",データシート1!$A$1:$BS$1,0),0)</f>
        <v>159257</v>
      </c>
      <c r="CO27" s="260">
        <f t="shared" si="15"/>
        <v>4.8048123473379507E-2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13114</v>
      </c>
      <c r="AY28" s="20" t="str">
        <f>IF(IFERROR(比較地域マスタ!$Z21,"")=0,"",IFERROR(比較地域マスタ!$Z21,""))</f>
        <v>中野区</v>
      </c>
      <c r="BC28" s="960" t="str">
        <f t="shared" si="0"/>
        <v>13114</v>
      </c>
      <c r="BD28" s="123" t="str">
        <f t="shared" si="2"/>
        <v>中野区</v>
      </c>
      <c r="BE28" s="40">
        <f>VLOOKUP($BC28&amp;"_"&amp;$AZ$7,データシート1!$A:$BS,MATCH("cb_"&amp;BE$12,データシート1!$A$1:$BS$1,0),0)</f>
        <v>8475.3000000000102</v>
      </c>
      <c r="BF28" s="40">
        <f>VLOOKUP($BC28&amp;"_"&amp;$AZ$7,データシート1!$A:$BS,MATCH("cb_"&amp;BF$12,データシート1!$A$1:$BS$1,0),0)</f>
        <v>1912.9999999999998</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10388.30000000001</v>
      </c>
      <c r="BL28" s="42"/>
      <c r="BM28" s="960" t="str">
        <f t="shared" si="4"/>
        <v>13114</v>
      </c>
      <c r="BN28" s="123" t="str">
        <f t="shared" si="5"/>
        <v>中野区</v>
      </c>
      <c r="BO28" s="40">
        <f>BE28*VLOOKUP(BO$12,別紙!$B$4:$E$10,MATCH("設備利用率",別紙!$B$4:$E$4,0),0)/100*8760/10^3</f>
        <v>10171.377036000011</v>
      </c>
      <c r="BP28" s="40">
        <f>BF28*VLOOKUP(BP$12,別紙!$B$4:$E$10,MATCH("設備利用率",別紙!$B$4:$E$4,0),0)/100*8760/10^3</f>
        <v>2530.4398799999994</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12701.816916000011</v>
      </c>
      <c r="BV28" s="42"/>
      <c r="BW28" s="38" t="str">
        <f t="shared" si="7"/>
        <v>13114</v>
      </c>
      <c r="BX28" s="38" t="str">
        <f t="shared" si="8"/>
        <v>中野区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1366434.4895079499</v>
      </c>
      <c r="BZ28" s="42"/>
      <c r="CA28" s="38" t="str">
        <f t="shared" si="9"/>
        <v>13114</v>
      </c>
      <c r="CB28" s="38" t="str">
        <f t="shared" si="10"/>
        <v>中野区</v>
      </c>
      <c r="CC28" s="260">
        <f t="shared" si="11"/>
        <v>7.4437355863746545E-3</v>
      </c>
      <c r="CD28" s="260">
        <f t="shared" si="1"/>
        <v>1.8518559795070787E-3</v>
      </c>
      <c r="CE28" s="260">
        <f t="shared" si="1"/>
        <v>0</v>
      </c>
      <c r="CF28" s="260">
        <f t="shared" si="1"/>
        <v>0</v>
      </c>
      <c r="CG28" s="260">
        <f t="shared" si="1"/>
        <v>0</v>
      </c>
      <c r="CH28" s="260">
        <f t="shared" si="1"/>
        <v>0</v>
      </c>
      <c r="CI28" s="260">
        <f t="shared" si="12"/>
        <v>9.2955915658817327E-3</v>
      </c>
      <c r="CK28" s="20" t="str">
        <f t="shared" si="13"/>
        <v>13114</v>
      </c>
      <c r="CL28" s="20" t="str">
        <f t="shared" si="14"/>
        <v>中野区</v>
      </c>
      <c r="CM28" s="20">
        <f>VLOOKUP($CK28&amp;"_"&amp;$AZ$7,データシート1!$A:$BS,MATCH("ca_太陽光発電（10kW未満）",データシート1!$A$1:$BS$1,0),0)</f>
        <v>2161</v>
      </c>
      <c r="CN28" s="20">
        <f>VLOOKUP($CK28&amp;"_"&amp;$AZ$5,データシート1!$A:$BS,MATCH("ab_家庭",データシート1!$A$1:$BS$1,0),0)</f>
        <v>206061</v>
      </c>
      <c r="CO28" s="260">
        <f t="shared" si="15"/>
        <v>1.0487185833321202E-2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10201</v>
      </c>
      <c r="AY29" s="20" t="str">
        <f>IF(IFERROR(比較地域マスタ!$Z22,"")=0,"",IFERROR(比較地域マスタ!$Z22,""))</f>
        <v>前橋市</v>
      </c>
      <c r="BC29" s="960" t="str">
        <f t="shared" si="0"/>
        <v>10201</v>
      </c>
      <c r="BD29" s="123" t="str">
        <f t="shared" si="2"/>
        <v>前橋市</v>
      </c>
      <c r="BE29" s="40">
        <f>VLOOKUP($BC29&amp;"_"&amp;$AZ$7,データシート1!$A:$BS,MATCH("cb_"&amp;BE$12,データシート1!$A$1:$BS$1,0),0)</f>
        <v>63163.200000000783</v>
      </c>
      <c r="BF29" s="40">
        <f>VLOOKUP($BC29&amp;"_"&amp;$AZ$7,データシート1!$A:$BS,MATCH("cb_"&amp;BF$12,データシート1!$A$1:$BS$1,0),0)</f>
        <v>260917.4000000009</v>
      </c>
      <c r="BG29" s="40">
        <f>VLOOKUP($BC29&amp;"_"&amp;$AZ$7,データシート1!$A:$BS,MATCH("cb_"&amp;BG$12,データシート1!$A$1:$BS$1,0),0)</f>
        <v>12.8</v>
      </c>
      <c r="BH29" s="40">
        <f>VLOOKUP($BC29&amp;"_"&amp;$AZ$7,データシート1!$A:$BS,MATCH("cb_"&amp;BH$12,データシート1!$A$1:$BS$1,0),0)</f>
        <v>4583</v>
      </c>
      <c r="BI29" s="40">
        <f>VLOOKUP($BC29&amp;"_"&amp;$AZ$7,データシート1!$A:$BS,MATCH("cb_"&amp;BI$12,データシート1!$A$1:$BS$1,0),0)</f>
        <v>0</v>
      </c>
      <c r="BJ29" s="40">
        <f>VLOOKUP($BC29&amp;"_"&amp;$AZ$7,データシート1!$A:$BS,MATCH("cb_"&amp;BJ$12,データシート1!$A$1:$BS$1,0),0)</f>
        <v>6825</v>
      </c>
      <c r="BK29" s="40">
        <f t="shared" si="3"/>
        <v>335501.40000000165</v>
      </c>
      <c r="BL29" s="42"/>
      <c r="BM29" s="960" t="str">
        <f t="shared" si="4"/>
        <v>10201</v>
      </c>
      <c r="BN29" s="123" t="str">
        <f t="shared" si="5"/>
        <v>前橋市</v>
      </c>
      <c r="BO29" s="40">
        <f>BE29*VLOOKUP(BO$12,別紙!$B$4:$E$10,MATCH("設備利用率",別紙!$B$4:$E$4,0),0)/100*8760/10^3</f>
        <v>75803.419584000934</v>
      </c>
      <c r="BP29" s="40">
        <f>BF29*VLOOKUP(BP$12,別紙!$B$4:$E$10,MATCH("設備利用率",別紙!$B$4:$E$4,0),0)/100*8760/10^3</f>
        <v>345131.10002400115</v>
      </c>
      <c r="BQ29" s="40">
        <f>BG29*VLOOKUP(BQ$12,別紙!$B$4:$E$10,MATCH("設備利用率",別紙!$B$4:$E$4,0),0)/100*8760/10^3</f>
        <v>27.807744000000003</v>
      </c>
      <c r="BR29" s="40">
        <f>BH29*VLOOKUP(BR$12,別紙!$B$4:$E$10,MATCH("設備利用率",別紙!$B$4:$E$4,0),0)/100*8760/10^3</f>
        <v>24088.248</v>
      </c>
      <c r="BS29" s="40">
        <f>BI29*VLOOKUP(BS$12,別紙!$B$4:$E$10,MATCH("設備利用率",別紙!$B$4:$E$4,0),0)/100*8760/10^3</f>
        <v>0</v>
      </c>
      <c r="BT29" s="40">
        <f>BJ29*VLOOKUP(BT$12,別紙!$B$4:$E$10,MATCH("設備利用率",別紙!$B$4:$E$4,0),0)/100*8760/10^3</f>
        <v>47829.599999999999</v>
      </c>
      <c r="BU29" s="40">
        <f t="shared" si="6"/>
        <v>492880.17535200209</v>
      </c>
      <c r="BV29" s="42"/>
      <c r="BW29" s="38" t="str">
        <f t="shared" si="7"/>
        <v>10201</v>
      </c>
      <c r="BX29" s="38" t="str">
        <f t="shared" si="8"/>
        <v>前橋市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1936061.3940050018</v>
      </c>
      <c r="BZ29" s="42"/>
      <c r="CA29" s="38" t="str">
        <f t="shared" si="9"/>
        <v>10201</v>
      </c>
      <c r="CB29" s="38" t="str">
        <f t="shared" si="10"/>
        <v>前橋市</v>
      </c>
      <c r="CC29" s="260">
        <f t="shared" si="11"/>
        <v>3.9153417251501219E-2</v>
      </c>
      <c r="CD29" s="260">
        <f t="shared" ref="CD29:CD60" si="16">BP29/$BY29</f>
        <v>0.17826454320751231</v>
      </c>
      <c r="CE29" s="260">
        <f t="shared" ref="CE29:CE60" si="17">BQ29/$BY29</f>
        <v>1.4363048654400348E-5</v>
      </c>
      <c r="CF29" s="260">
        <f t="shared" ref="CF29:CF60" si="18">BR29/$BY29</f>
        <v>1.2441882305276611E-2</v>
      </c>
      <c r="CG29" s="260">
        <f t="shared" ref="CG29:CG60" si="19">BS29/$BY29</f>
        <v>0</v>
      </c>
      <c r="CH29" s="260">
        <f t="shared" ref="CH29:CH60" si="20">BT29/$BY29</f>
        <v>2.4704588474365515E-2</v>
      </c>
      <c r="CI29" s="260">
        <f t="shared" si="12"/>
        <v>0.25457879428731006</v>
      </c>
      <c r="CK29" s="20" t="str">
        <f t="shared" si="13"/>
        <v>10201</v>
      </c>
      <c r="CL29" s="20" t="str">
        <f t="shared" si="14"/>
        <v>前橋市</v>
      </c>
      <c r="CM29" s="20">
        <f>VLOOKUP($CK29&amp;"_"&amp;$AZ$7,データシート1!$A:$BS,MATCH("ca_太陽光発電（10kW未満）",データシート1!$A$1:$BS$1,0),0)</f>
        <v>13601</v>
      </c>
      <c r="CN29" s="20">
        <f>VLOOKUP($CK29&amp;"_"&amp;$AZ$5,データシート1!$A:$BS,MATCH("ab_家庭",データシート1!$A$1:$BS$1,0),0)</f>
        <v>152297</v>
      </c>
      <c r="CO29" s="260">
        <f t="shared" si="15"/>
        <v>8.9305764394571135E-2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01204</v>
      </c>
      <c r="AY30" s="20" t="str">
        <f>IF(IFERROR(比較地域マスタ!$Z23,"")=0,"",IFERROR(比較地域マスタ!$Z23,""))</f>
        <v>旭川市</v>
      </c>
      <c r="BC30" s="960" t="str">
        <f t="shared" si="0"/>
        <v>01204</v>
      </c>
      <c r="BD30" s="123" t="str">
        <f t="shared" si="2"/>
        <v>旭川市</v>
      </c>
      <c r="BE30" s="40">
        <f>VLOOKUP($BC30&amp;"_"&amp;$AZ$7,データシート1!$A:$BS,MATCH("cb_"&amp;BE$12,データシート1!$A$1:$BS$1,0),0)</f>
        <v>8829.032999999974</v>
      </c>
      <c r="BF30" s="40">
        <f>VLOOKUP($BC30&amp;"_"&amp;$AZ$7,データシート1!$A:$BS,MATCH("cb_"&amp;BF$12,データシート1!$A$1:$BS$1,0),0)</f>
        <v>12851.200000000006</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21680.232999999978</v>
      </c>
      <c r="BL30" s="42"/>
      <c r="BM30" s="960" t="str">
        <f t="shared" si="4"/>
        <v>01204</v>
      </c>
      <c r="BN30" s="123" t="str">
        <f t="shared" si="5"/>
        <v>旭川市</v>
      </c>
      <c r="BO30" s="40">
        <f>BE30*VLOOKUP(BO$12,別紙!$B$4:$E$10,MATCH("設備利用率",別紙!$B$4:$E$4,0),0)/100*8760/10^3</f>
        <v>10595.899083959966</v>
      </c>
      <c r="BP30" s="40">
        <f>BF30*VLOOKUP(BP$12,別紙!$B$4:$E$10,MATCH("設備利用率",別紙!$B$4:$E$4,0),0)/100*8760/10^3</f>
        <v>16999.053312000007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27594.952395959976</v>
      </c>
      <c r="BV30" s="42"/>
      <c r="BW30" s="38" t="str">
        <f t="shared" si="7"/>
        <v>01204</v>
      </c>
      <c r="BX30" s="38" t="str">
        <f t="shared" si="8"/>
        <v>旭川市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1719297.9106094134</v>
      </c>
      <c r="BZ30" s="42"/>
      <c r="CA30" s="38" t="str">
        <f t="shared" si="9"/>
        <v>01204</v>
      </c>
      <c r="CB30" s="38" t="str">
        <f t="shared" si="10"/>
        <v>旭川市</v>
      </c>
      <c r="CC30" s="260">
        <f t="shared" si="11"/>
        <v>6.1629220966157045E-3</v>
      </c>
      <c r="CD30" s="260">
        <f t="shared" si="16"/>
        <v>9.8872064039062374E-3</v>
      </c>
      <c r="CE30" s="260">
        <f t="shared" si="17"/>
        <v>0</v>
      </c>
      <c r="CF30" s="260">
        <f t="shared" si="18"/>
        <v>0</v>
      </c>
      <c r="CG30" s="260">
        <f t="shared" si="19"/>
        <v>0</v>
      </c>
      <c r="CH30" s="260">
        <f t="shared" si="20"/>
        <v>0</v>
      </c>
      <c r="CI30" s="260">
        <f t="shared" si="12"/>
        <v>1.6050128500521944E-2</v>
      </c>
      <c r="CK30" s="20" t="str">
        <f t="shared" si="13"/>
        <v>01204</v>
      </c>
      <c r="CL30" s="20" t="str">
        <f t="shared" si="14"/>
        <v>旭川市</v>
      </c>
      <c r="CM30" s="20">
        <f>VLOOKUP($CK30&amp;"_"&amp;$AZ$7,データシート1!$A:$BS,MATCH("ca_太陽光発電（10kW未満）",データシート1!$A$1:$BS$1,0),0)</f>
        <v>1897</v>
      </c>
      <c r="CN30" s="20">
        <f>VLOOKUP($CK30&amp;"_"&amp;$AZ$5,データシート1!$A:$BS,MATCH("ab_家庭",データシート1!$A$1:$BS$1,0),0)</f>
        <v>177920</v>
      </c>
      <c r="CO30" s="260">
        <f t="shared" si="15"/>
        <v>1.0662095323741008E-2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39201</v>
      </c>
      <c r="AY31" s="20" t="str">
        <f>IF(IFERROR(比較地域マスタ!$Z24,"")=0,"",IFERROR(比較地域マスタ!$Z24,""))</f>
        <v>高知市</v>
      </c>
      <c r="BC31" s="960" t="str">
        <f t="shared" si="0"/>
        <v>39201</v>
      </c>
      <c r="BD31" s="123" t="str">
        <f t="shared" si="2"/>
        <v>高知市</v>
      </c>
      <c r="BE31" s="40">
        <f>VLOOKUP($BC31&amp;"_"&amp;$AZ$7,データシート1!$A:$BS,MATCH("cb_"&amp;BE$12,データシート1!$A$1:$BS$1,0),0)</f>
        <v>41470.607000000338</v>
      </c>
      <c r="BF31" s="40">
        <f>VLOOKUP($BC31&amp;"_"&amp;$AZ$7,データシート1!$A:$BS,MATCH("cb_"&amp;BF$12,データシート1!$A$1:$BS$1,0),0)</f>
        <v>65995.355999999956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42331.22</v>
      </c>
      <c r="BK31" s="40">
        <f t="shared" si="3"/>
        <v>149797.18300000031</v>
      </c>
      <c r="BL31" s="42"/>
      <c r="BM31" s="960" t="str">
        <f t="shared" si="4"/>
        <v>39201</v>
      </c>
      <c r="BN31" s="123" t="str">
        <f t="shared" si="5"/>
        <v>高知市</v>
      </c>
      <c r="BO31" s="40">
        <f>BE31*VLOOKUP(BO$12,別紙!$B$4:$E$10,MATCH("設備利用率",別紙!$B$4:$E$4,0),0)/100*8760/10^3</f>
        <v>49769.704872840397</v>
      </c>
      <c r="BP31" s="40">
        <f>BF31*VLOOKUP(BP$12,別紙!$B$4:$E$10,MATCH("設備利用率",別紙!$B$4:$E$4,0),0)/100*8760/10^3</f>
        <v>87296.017102559941</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296657.18976000004</v>
      </c>
      <c r="BU31" s="40">
        <f t="shared" si="6"/>
        <v>433722.91173540038</v>
      </c>
      <c r="BV31" s="42"/>
      <c r="BW31" s="38" t="str">
        <f t="shared" si="7"/>
        <v>39201</v>
      </c>
      <c r="BX31" s="38" t="str">
        <f t="shared" si="8"/>
        <v>高知市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1751276.7229997478</v>
      </c>
      <c r="BZ31" s="42"/>
      <c r="CA31" s="38" t="str">
        <f t="shared" si="9"/>
        <v>39201</v>
      </c>
      <c r="CB31" s="38" t="str">
        <f t="shared" si="10"/>
        <v>高知市</v>
      </c>
      <c r="CC31" s="260">
        <f t="shared" si="11"/>
        <v>2.8419098032428747E-2</v>
      </c>
      <c r="CD31" s="260">
        <f t="shared" si="16"/>
        <v>4.9847072113784106E-2</v>
      </c>
      <c r="CE31" s="260">
        <f t="shared" si="17"/>
        <v>0</v>
      </c>
      <c r="CF31" s="260">
        <f t="shared" si="18"/>
        <v>0</v>
      </c>
      <c r="CG31" s="260">
        <f t="shared" si="19"/>
        <v>0</v>
      </c>
      <c r="CH31" s="260">
        <f t="shared" si="20"/>
        <v>0.16939481114775415</v>
      </c>
      <c r="CI31" s="260">
        <f t="shared" si="12"/>
        <v>0.24766098129396699</v>
      </c>
      <c r="CK31" s="20" t="str">
        <f t="shared" si="13"/>
        <v>39201</v>
      </c>
      <c r="CL31" s="20" t="str">
        <f t="shared" si="14"/>
        <v>高知市</v>
      </c>
      <c r="CM31" s="20">
        <f>VLOOKUP($CK31&amp;"_"&amp;$AZ$7,データシート1!$A:$BS,MATCH("ca_太陽光発電（10kW未満）",データシート1!$A$1:$BS$1,0),0)</f>
        <v>8849</v>
      </c>
      <c r="CN31" s="20">
        <f>VLOOKUP($CK31&amp;"_"&amp;$AZ$5,データシート1!$A:$BS,MATCH("ab_家庭",データシート1!$A$1:$BS$1,0),0)</f>
        <v>164276</v>
      </c>
      <c r="CO31" s="260">
        <f t="shared" si="15"/>
        <v>5.3866663420097882E-2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07203</v>
      </c>
      <c r="AY32" s="20" t="str">
        <f>IF(IFERROR(比較地域マスタ!$Z25,"")=0,"",IFERROR(比較地域マスタ!$Z25,""))</f>
        <v>郡山市</v>
      </c>
      <c r="AZ32" s="24"/>
      <c r="BA32" s="24"/>
      <c r="BB32" s="24"/>
      <c r="BC32" s="960" t="str">
        <f t="shared" si="0"/>
        <v>07203</v>
      </c>
      <c r="BD32" s="123" t="str">
        <f t="shared" si="2"/>
        <v>郡山市</v>
      </c>
      <c r="BE32" s="40">
        <f>VLOOKUP($BC32&amp;"_"&amp;$AZ$7,データシート1!$A:$BS,MATCH("cb_"&amp;BE$12,データシート1!$A$1:$BS$1,0),0)</f>
        <v>46471.000000000691</v>
      </c>
      <c r="BF32" s="40">
        <f>VLOOKUP($BC32&amp;"_"&amp;$AZ$7,データシート1!$A:$BS,MATCH("cb_"&amp;BF$12,データシート1!$A$1:$BS$1,0),0)</f>
        <v>97477.599999999991</v>
      </c>
      <c r="BG32" s="40">
        <f>VLOOKUP($BC32&amp;"_"&amp;$AZ$7,データシート1!$A:$BS,MATCH("cb_"&amp;BG$12,データシート1!$A$1:$BS$1,0),0)</f>
        <v>66346.8</v>
      </c>
      <c r="BH32" s="40">
        <f>VLOOKUP($BC32&amp;"_"&amp;$AZ$7,データシート1!$A:$BS,MATCH("cb_"&amp;BH$12,データシート1!$A$1:$BS$1,0),0)</f>
        <v>2830</v>
      </c>
      <c r="BI32" s="40">
        <f>VLOOKUP($BC32&amp;"_"&amp;$AZ$7,データシート1!$A:$BS,MATCH("cb_"&amp;BI$12,データシート1!$A$1:$BS$1,0),0)</f>
        <v>0</v>
      </c>
      <c r="BJ32" s="40">
        <f>VLOOKUP($BC32&amp;"_"&amp;$AZ$7,データシート1!$A:$BS,MATCH("cb_"&amp;BJ$12,データシート1!$A$1:$BS$1,0),0)</f>
        <v>1102.3499999999999</v>
      </c>
      <c r="BK32" s="40">
        <f t="shared" si="3"/>
        <v>214227.75000000067</v>
      </c>
      <c r="BL32" s="42"/>
      <c r="BM32" s="960" t="str">
        <f t="shared" si="4"/>
        <v>07203</v>
      </c>
      <c r="BN32" s="123" t="str">
        <f t="shared" si="5"/>
        <v>郡山市</v>
      </c>
      <c r="BO32" s="40">
        <f>BE32*VLOOKUP(BO$12,別紙!$B$4:$E$10,MATCH("設備利用率",別紙!$B$4:$E$4,0),0)/100*8760/10^3</f>
        <v>55770.776520000822</v>
      </c>
      <c r="BP32" s="40">
        <f>BF32*VLOOKUP(BP$12,別紙!$B$4:$E$10,MATCH("設備利用率",別紙!$B$4:$E$4,0),0)/100*8760/10^3</f>
        <v>128939.47017599999</v>
      </c>
      <c r="BQ32" s="40">
        <f>BG32*VLOOKUP(BQ$12,別紙!$B$4:$E$10,MATCH("設備利用率",別紙!$B$4:$E$4,0),0)/100*8760/10^3</f>
        <v>144137.09606400001</v>
      </c>
      <c r="BR32" s="40">
        <f>BH32*VLOOKUP(BR$12,別紙!$B$4:$E$10,MATCH("設備利用率",別紙!$B$4:$E$4,0),0)/100*8760/10^3</f>
        <v>14874.48</v>
      </c>
      <c r="BS32" s="40">
        <f>BI32*VLOOKUP(BS$12,別紙!$B$4:$E$10,MATCH("設備利用率",別紙!$B$4:$E$4,0),0)/100*8760/10^3</f>
        <v>0</v>
      </c>
      <c r="BT32" s="40">
        <f>BJ32*VLOOKUP(BT$12,別紙!$B$4:$E$10,MATCH("設備利用率",別紙!$B$4:$E$4,0),0)/100*8760/10^3</f>
        <v>7725.2687999999998</v>
      </c>
      <c r="BU32" s="40">
        <f t="shared" si="6"/>
        <v>351447.09156000084</v>
      </c>
      <c r="BV32" s="42"/>
      <c r="BW32" s="38" t="str">
        <f t="shared" si="7"/>
        <v>07203</v>
      </c>
      <c r="BX32" s="38" t="str">
        <f t="shared" si="8"/>
        <v>郡山市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2260115.2026174548</v>
      </c>
      <c r="BZ32" s="42"/>
      <c r="CA32" s="38" t="str">
        <f t="shared" si="9"/>
        <v>07203</v>
      </c>
      <c r="CB32" s="38" t="str">
        <f t="shared" si="10"/>
        <v>郡山市</v>
      </c>
      <c r="CC32" s="260">
        <f t="shared" si="11"/>
        <v>2.4676076889979904E-2</v>
      </c>
      <c r="CD32" s="260">
        <f t="shared" si="16"/>
        <v>5.7049954810566433E-2</v>
      </c>
      <c r="CE32" s="260">
        <f t="shared" si="17"/>
        <v>6.3774225268284496E-2</v>
      </c>
      <c r="CF32" s="260">
        <f t="shared" si="18"/>
        <v>6.5812928397516032E-3</v>
      </c>
      <c r="CG32" s="260">
        <f t="shared" si="19"/>
        <v>0</v>
      </c>
      <c r="CH32" s="260">
        <f t="shared" si="20"/>
        <v>3.418086295359331E-3</v>
      </c>
      <c r="CI32" s="260">
        <f t="shared" si="12"/>
        <v>0.15549963610394177</v>
      </c>
      <c r="CJ32" s="24"/>
      <c r="CK32" s="20" t="str">
        <f t="shared" si="13"/>
        <v>07203</v>
      </c>
      <c r="CL32" s="20" t="str">
        <f t="shared" si="14"/>
        <v>郡山市</v>
      </c>
      <c r="CM32" s="20">
        <f>VLOOKUP($CK32&amp;"_"&amp;$AZ$7,データシート1!$A:$BS,MATCH("ca_太陽光発電（10kW未満）",データシート1!$A$1:$BS$1,0),0)</f>
        <v>10319</v>
      </c>
      <c r="CN32" s="20">
        <f>VLOOKUP($CK32&amp;"_"&amp;$AZ$5,データシート1!$A:$BS,MATCH("ab_家庭",データシート1!$A$1:$BS$1,0),0)</f>
        <v>143908</v>
      </c>
      <c r="CO32" s="260">
        <f t="shared" si="15"/>
        <v>7.1705534091224946E-2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47201</v>
      </c>
      <c r="AY33" s="20" t="str">
        <f>IF(IFERROR(比較地域マスタ!$Z26,"")=0,"",IFERROR(比較地域マスタ!$Z26,""))</f>
        <v>那覇市</v>
      </c>
      <c r="BC33" s="960" t="str">
        <f t="shared" si="0"/>
        <v>47201</v>
      </c>
      <c r="BD33" s="123" t="str">
        <f t="shared" si="2"/>
        <v>那覇市</v>
      </c>
      <c r="BE33" s="40">
        <f>VLOOKUP($BC33&amp;"_"&amp;$AZ$7,データシート1!$A:$BS,MATCH("cb_"&amp;BE$12,データシート1!$A$1:$BS$1,0),0)</f>
        <v>11076.814999999984</v>
      </c>
      <c r="BF33" s="40">
        <f>VLOOKUP($BC33&amp;"_"&amp;$AZ$7,データシート1!$A:$BS,MATCH("cb_"&amp;BF$12,データシート1!$A$1:$BS$1,0),0)</f>
        <v>10867.591999999993</v>
      </c>
      <c r="BG33" s="40">
        <f>VLOOKUP($BC33&amp;"_"&amp;$AZ$7,データシート1!$A:$BS,MATCH("cb_"&amp;BG$12,データシート1!$A$1:$BS$1,0),0)</f>
        <v>3</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21947.406999999977</v>
      </c>
      <c r="BL33" s="42"/>
      <c r="BM33" s="960" t="str">
        <f t="shared" si="4"/>
        <v>47201</v>
      </c>
      <c r="BN33" s="123" t="str">
        <f t="shared" si="5"/>
        <v>那覇市</v>
      </c>
      <c r="BO33" s="40">
        <f>BE33*VLOOKUP(BO$12,別紙!$B$4:$E$10,MATCH("設備利用率",別紙!$B$4:$E$4,0),0)/100*8760/10^3</f>
        <v>13293.507217799983</v>
      </c>
      <c r="BP33" s="40">
        <f>BF33*VLOOKUP(BP$12,別紙!$B$4:$E$10,MATCH("設備利用率",別紙!$B$4:$E$4,0),0)/100*8760/10^3</f>
        <v>14375.21599391999</v>
      </c>
      <c r="BQ33" s="40">
        <f>BG33*VLOOKUP(BQ$12,別紙!$B$4:$E$10,MATCH("設備利用率",別紙!$B$4:$E$4,0),0)/100*8760/10^3</f>
        <v>6.5174400000000006</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27675.240651719974</v>
      </c>
      <c r="BV33" s="42"/>
      <c r="BW33" s="38" t="str">
        <f t="shared" si="7"/>
        <v>47201</v>
      </c>
      <c r="BX33" s="38" t="str">
        <f t="shared" si="8"/>
        <v>那覇市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1750534.8995372045</v>
      </c>
      <c r="BZ33" s="42"/>
      <c r="CA33" s="38" t="str">
        <f t="shared" si="9"/>
        <v>47201</v>
      </c>
      <c r="CB33" s="38" t="str">
        <f t="shared" si="10"/>
        <v>那覇市</v>
      </c>
      <c r="CC33" s="260">
        <f t="shared" si="11"/>
        <v>7.5939686899783813E-3</v>
      </c>
      <c r="CD33" s="260">
        <f t="shared" si="16"/>
        <v>8.2118991159333184E-3</v>
      </c>
      <c r="CE33" s="260">
        <f t="shared" si="17"/>
        <v>3.723113433341455E-6</v>
      </c>
      <c r="CF33" s="260">
        <f t="shared" si="18"/>
        <v>0</v>
      </c>
      <c r="CG33" s="260">
        <f t="shared" si="19"/>
        <v>0</v>
      </c>
      <c r="CH33" s="260">
        <f t="shared" si="20"/>
        <v>0</v>
      </c>
      <c r="CI33" s="260">
        <f t="shared" si="12"/>
        <v>1.5809590919345043E-2</v>
      </c>
      <c r="CK33" s="20" t="str">
        <f t="shared" si="13"/>
        <v>47201</v>
      </c>
      <c r="CL33" s="20" t="str">
        <f t="shared" si="14"/>
        <v>那覇市</v>
      </c>
      <c r="CM33" s="20">
        <f>VLOOKUP($CK33&amp;"_"&amp;$AZ$7,データシート1!$A:$BS,MATCH("ca_太陽光発電（10kW未満）",データシート1!$A$1:$BS$1,0),0)</f>
        <v>2272</v>
      </c>
      <c r="CN33" s="20">
        <f>VLOOKUP($CK33&amp;"_"&amp;$AZ$5,データシート1!$A:$BS,MATCH("ab_家庭",データシート1!$A$1:$BS$1,0),0)</f>
        <v>156309</v>
      </c>
      <c r="CO33" s="260">
        <f t="shared" si="15"/>
        <v>1.4535311466390291E-2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07204</v>
      </c>
      <c r="AY34" s="20" t="str">
        <f>IF(IFERROR(比較地域マスタ!$Z27,"")=0,"",IFERROR(比較地域マスタ!$Z27,""))</f>
        <v>いわき市</v>
      </c>
      <c r="BC34" s="960" t="str">
        <f t="shared" si="0"/>
        <v>07204</v>
      </c>
      <c r="BD34" s="123" t="str">
        <f t="shared" si="2"/>
        <v>いわき市</v>
      </c>
      <c r="BE34" s="40">
        <f>VLOOKUP($BC34&amp;"_"&amp;$AZ$7,データシート1!$A:$BS,MATCH("cb_"&amp;BE$12,データシート1!$A$1:$BS$1,0),0)</f>
        <v>57720.500000000873</v>
      </c>
      <c r="BF34" s="40">
        <f>VLOOKUP($BC34&amp;"_"&amp;$AZ$7,データシート1!$A:$BS,MATCH("cb_"&amp;BF$12,データシート1!$A$1:$BS$1,0),0)</f>
        <v>279348.90000000061</v>
      </c>
      <c r="BG34" s="40">
        <f>VLOOKUP($BC34&amp;"_"&amp;$AZ$7,データシート1!$A:$BS,MATCH("cb_"&amp;BG$12,データシート1!$A$1:$BS$1,0),0)</f>
        <v>99.5</v>
      </c>
      <c r="BH34" s="40">
        <f>VLOOKUP($BC34&amp;"_"&amp;$AZ$7,データシート1!$A:$BS,MATCH("cb_"&amp;BH$12,データシート1!$A$1:$BS$1,0),0)</f>
        <v>7484.5</v>
      </c>
      <c r="BI34" s="40">
        <f>VLOOKUP($BC34&amp;"_"&amp;$AZ$7,データシート1!$A:$BS,MATCH("cb_"&amp;BI$12,データシート1!$A$1:$BS$1,0),0)</f>
        <v>0</v>
      </c>
      <c r="BJ34" s="40">
        <f>VLOOKUP($BC34&amp;"_"&amp;$AZ$7,データシート1!$A:$BS,MATCH("cb_"&amp;BJ$12,データシート1!$A$1:$BS$1,0),0)</f>
        <v>240294.82</v>
      </c>
      <c r="BK34" s="40">
        <f t="shared" si="3"/>
        <v>584948.22000000149</v>
      </c>
      <c r="BL34" s="42"/>
      <c r="BM34" s="960" t="str">
        <f t="shared" si="4"/>
        <v>07204</v>
      </c>
      <c r="BN34" s="123" t="str">
        <f t="shared" si="5"/>
        <v>いわき市</v>
      </c>
      <c r="BO34" s="40">
        <f>BE34*VLOOKUP(BO$12,別紙!$B$4:$E$10,MATCH("設備利用率",別紙!$B$4:$E$4,0),0)/100*8760/10^3</f>
        <v>69271.526460001056</v>
      </c>
      <c r="BP34" s="40">
        <f>BF34*VLOOKUP(BP$12,別紙!$B$4:$E$10,MATCH("設備利用率",別紙!$B$4:$E$4,0),0)/100*8760/10^3</f>
        <v>369511.55096400081</v>
      </c>
      <c r="BQ34" s="40">
        <f>BG34*VLOOKUP(BQ$12,別紙!$B$4:$E$10,MATCH("設備利用率",別紙!$B$4:$E$4,0),0)/100*8760/10^3</f>
        <v>216.16175999999999</v>
      </c>
      <c r="BR34" s="40">
        <f>BH34*VLOOKUP(BR$12,別紙!$B$4:$E$10,MATCH("設備利用率",別紙!$B$4:$E$4,0),0)/100*8760/10^3</f>
        <v>39338.531999999999</v>
      </c>
      <c r="BS34" s="40">
        <f>BI34*VLOOKUP(BS$12,別紙!$B$4:$E$10,MATCH("設備利用率",別紙!$B$4:$E$4,0),0)/100*8760/10^3</f>
        <v>0</v>
      </c>
      <c r="BT34" s="40">
        <f>BJ34*VLOOKUP(BT$12,別紙!$B$4:$E$10,MATCH("設備利用率",別紙!$B$4:$E$4,0),0)/100*8760/10^3</f>
        <v>1683986.0985600001</v>
      </c>
      <c r="BU34" s="40">
        <f t="shared" si="6"/>
        <v>2162323.8697440019</v>
      </c>
      <c r="BV34" s="42"/>
      <c r="BW34" s="38" t="str">
        <f t="shared" si="7"/>
        <v>07204</v>
      </c>
      <c r="BX34" s="38" t="str">
        <f t="shared" si="8"/>
        <v>いわき市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2329763.8669703137</v>
      </c>
      <c r="BZ34" s="42"/>
      <c r="CA34" s="38" t="str">
        <f t="shared" si="9"/>
        <v>07204</v>
      </c>
      <c r="CB34" s="38" t="str">
        <f t="shared" si="10"/>
        <v>いわき市</v>
      </c>
      <c r="CC34" s="260">
        <f t="shared" si="11"/>
        <v>2.9733282175967289E-2</v>
      </c>
      <c r="CD34" s="260">
        <f t="shared" si="16"/>
        <v>0.15860472222213806</v>
      </c>
      <c r="CE34" s="260">
        <f t="shared" si="17"/>
        <v>9.278269058275955E-5</v>
      </c>
      <c r="CF34" s="260">
        <f t="shared" si="18"/>
        <v>1.6885201353541834E-2</v>
      </c>
      <c r="CG34" s="260">
        <f t="shared" si="19"/>
        <v>0</v>
      </c>
      <c r="CH34" s="260">
        <f t="shared" si="20"/>
        <v>0.72281406816987848</v>
      </c>
      <c r="CI34" s="260">
        <f t="shared" si="12"/>
        <v>0.92813005661210846</v>
      </c>
      <c r="CK34" s="20" t="str">
        <f t="shared" si="13"/>
        <v>07204</v>
      </c>
      <c r="CL34" s="20" t="str">
        <f t="shared" si="14"/>
        <v>いわき市</v>
      </c>
      <c r="CM34" s="20">
        <f>VLOOKUP($CK34&amp;"_"&amp;$AZ$7,データシート1!$A:$BS,MATCH("ca_太陽光発電（10kW未満）",データシート1!$A$1:$BS$1,0),0)</f>
        <v>12405</v>
      </c>
      <c r="CN34" s="20">
        <f>VLOOKUP($CK34&amp;"_"&amp;$AZ$5,データシート1!$A:$BS,MATCH("ab_家庭",データシート1!$A$1:$BS$1,0),0)</f>
        <v>146832</v>
      </c>
      <c r="CO34" s="260">
        <f t="shared" si="15"/>
        <v>8.4484308597580909E-2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24202</v>
      </c>
      <c r="AY35" s="20" t="str">
        <f>IF(IFERROR(比較地域マスタ!$Z28,"")=0,"",IFERROR(比較地域マスタ!$Z28,""))</f>
        <v>四日市市</v>
      </c>
      <c r="BC35" s="960" t="str">
        <f t="shared" si="0"/>
        <v>24202</v>
      </c>
      <c r="BD35" s="123" t="str">
        <f t="shared" si="2"/>
        <v>四日市市</v>
      </c>
      <c r="BE35" s="40">
        <f>VLOOKUP($BC35&amp;"_"&amp;$AZ$7,データシート1!$A:$BS,MATCH("cb_"&amp;BE$12,データシート1!$A$1:$BS$1,0),0)</f>
        <v>52377.100000000508</v>
      </c>
      <c r="BF35" s="40">
        <f>VLOOKUP($BC35&amp;"_"&amp;$AZ$7,データシート1!$A:$BS,MATCH("cb_"&amp;BF$12,データシート1!$A$1:$BS$1,0),0)</f>
        <v>236917.30000000101</v>
      </c>
      <c r="BG35" s="40">
        <f>VLOOKUP($BC35&amp;"_"&amp;$AZ$7,データシート1!$A:$BS,MATCH("cb_"&amp;BG$12,データシート1!$A$1:$BS$1,0),0)</f>
        <v>0</v>
      </c>
      <c r="BH35" s="40">
        <f>VLOOKUP($BC35&amp;"_"&amp;$AZ$7,データシート1!$A:$BS,MATCH("cb_"&amp;BH$12,データシート1!$A$1:$BS$1,0),0)</f>
        <v>210</v>
      </c>
      <c r="BI35" s="40">
        <f>VLOOKUP($BC35&amp;"_"&amp;$AZ$7,データシート1!$A:$BS,MATCH("cb_"&amp;BI$12,データシート1!$A$1:$BS$1,0),0)</f>
        <v>0</v>
      </c>
      <c r="BJ35" s="40">
        <f>VLOOKUP($BC35&amp;"_"&amp;$AZ$7,データシート1!$A:$BS,MATCH("cb_"&amp;BJ$12,データシート1!$A$1:$BS$1,0),0)</f>
        <v>53630.5</v>
      </c>
      <c r="BK35" s="40">
        <f t="shared" si="3"/>
        <v>343134.90000000154</v>
      </c>
      <c r="BL35" s="42"/>
      <c r="BM35" s="960" t="str">
        <f t="shared" si="4"/>
        <v>24202</v>
      </c>
      <c r="BN35" s="123" t="str">
        <f t="shared" si="5"/>
        <v>四日市市</v>
      </c>
      <c r="BO35" s="40">
        <f>BE35*VLOOKUP(BO$12,別紙!$B$4:$E$10,MATCH("設備利用率",別紙!$B$4:$E$4,0),0)/100*8760/10^3</f>
        <v>62858.805252000609</v>
      </c>
      <c r="BP35" s="40">
        <f>BF35*VLOOKUP(BP$12,別紙!$B$4:$E$10,MATCH("設備利用率",別紙!$B$4:$E$4,0),0)/100*8760/10^3</f>
        <v>313384.72774800134</v>
      </c>
      <c r="BQ35" s="40">
        <f>BG35*VLOOKUP(BQ$12,別紙!$B$4:$E$10,MATCH("設備利用率",別紙!$B$4:$E$4,0),0)/100*8760/10^3</f>
        <v>0</v>
      </c>
      <c r="BR35" s="40">
        <f>BH35*VLOOKUP(BR$12,別紙!$B$4:$E$10,MATCH("設備利用率",別紙!$B$4:$E$4,0),0)/100*8760/10^3</f>
        <v>1103.76</v>
      </c>
      <c r="BS35" s="40">
        <f>BI35*VLOOKUP(BS$12,別紙!$B$4:$E$10,MATCH("設備利用率",別紙!$B$4:$E$4,0),0)/100*8760/10^3</f>
        <v>0</v>
      </c>
      <c r="BT35" s="40">
        <f>BJ35*VLOOKUP(BT$12,別紙!$B$4:$E$10,MATCH("設備利用率",別紙!$B$4:$E$4,0),0)/100*8760/10^3</f>
        <v>375842.54399999999</v>
      </c>
      <c r="BU35" s="40">
        <f t="shared" si="6"/>
        <v>753189.83700000192</v>
      </c>
      <c r="BV35" s="42"/>
      <c r="BW35" s="38" t="str">
        <f t="shared" si="7"/>
        <v>24202</v>
      </c>
      <c r="BX35" s="38" t="str">
        <f t="shared" si="8"/>
        <v>四日市市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4674182.7523170644</v>
      </c>
      <c r="BZ35" s="42"/>
      <c r="CA35" s="38" t="str">
        <f t="shared" si="9"/>
        <v>24202</v>
      </c>
      <c r="CB35" s="38" t="str">
        <f t="shared" si="10"/>
        <v>四日市市</v>
      </c>
      <c r="CC35" s="260">
        <f t="shared" si="11"/>
        <v>1.3448084634868102E-2</v>
      </c>
      <c r="CD35" s="260">
        <f t="shared" si="16"/>
        <v>6.7045886811475594E-2</v>
      </c>
      <c r="CE35" s="260">
        <f t="shared" si="17"/>
        <v>0</v>
      </c>
      <c r="CF35" s="260">
        <f t="shared" si="18"/>
        <v>2.361396758508959E-4</v>
      </c>
      <c r="CG35" s="260">
        <f t="shared" si="19"/>
        <v>0</v>
      </c>
      <c r="CH35" s="260">
        <f t="shared" si="20"/>
        <v>8.0408183401406166E-2</v>
      </c>
      <c r="CI35" s="260">
        <f t="shared" si="12"/>
        <v>0.16113829452360076</v>
      </c>
      <c r="CK35" s="20" t="str">
        <f t="shared" si="13"/>
        <v>24202</v>
      </c>
      <c r="CL35" s="20" t="str">
        <f t="shared" si="14"/>
        <v>四日市市</v>
      </c>
      <c r="CM35" s="20">
        <f>VLOOKUP($CK35&amp;"_"&amp;$AZ$7,データシート1!$A:$BS,MATCH("ca_太陽光発電（10kW未満）",データシート1!$A$1:$BS$1,0),0)</f>
        <v>11557</v>
      </c>
      <c r="CN35" s="20">
        <f>VLOOKUP($CK35&amp;"_"&amp;$AZ$5,データシート1!$A:$BS,MATCH("ab_家庭",データシート1!$A$1:$BS$1,0),0)</f>
        <v>142498</v>
      </c>
      <c r="CO35" s="260">
        <f t="shared" si="15"/>
        <v>8.1102892672177851E-2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23206</v>
      </c>
      <c r="AY36" s="20" t="str">
        <f>IF(IFERROR(比較地域マスタ!$Z29,"")=0,"",IFERROR(比較地域マスタ!$Z29,""))</f>
        <v>春日井市</v>
      </c>
      <c r="BC36" s="960" t="str">
        <f t="shared" si="0"/>
        <v>23206</v>
      </c>
      <c r="BD36" s="123" t="str">
        <f t="shared" si="2"/>
        <v>春日井市</v>
      </c>
      <c r="BE36" s="40">
        <f>VLOOKUP($BC36&amp;"_"&amp;$AZ$7,データシート1!$A:$BS,MATCH("cb_"&amp;BE$12,データシート1!$A$1:$BS$1,0),0)</f>
        <v>43280.900000000169</v>
      </c>
      <c r="BF36" s="40">
        <f>VLOOKUP($BC36&amp;"_"&amp;$AZ$7,データシート1!$A:$BS,MATCH("cb_"&amp;BF$12,データシート1!$A$1:$BS$1,0),0)</f>
        <v>46498.500000000015</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4200</v>
      </c>
      <c r="BK36" s="40">
        <f t="shared" si="3"/>
        <v>93979.400000000183</v>
      </c>
      <c r="BL36" s="42"/>
      <c r="BM36" s="960" t="str">
        <f t="shared" si="4"/>
        <v>23206</v>
      </c>
      <c r="BN36" s="123" t="str">
        <f t="shared" si="5"/>
        <v>春日井市</v>
      </c>
      <c r="BO36" s="40">
        <f>BE36*VLOOKUP(BO$12,別紙!$B$4:$E$10,MATCH("設備利用率",別紙!$B$4:$E$4,0),0)/100*8760/10^3</f>
        <v>51942.273708000197</v>
      </c>
      <c r="BP36" s="40">
        <f>BF36*VLOOKUP(BP$12,別紙!$B$4:$E$10,MATCH("設備利用率",別紙!$B$4:$E$4,0),0)/100*8760/10^3</f>
        <v>61506.355860000025</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29433.599999999999</v>
      </c>
      <c r="BU36" s="40">
        <f t="shared" si="6"/>
        <v>142882.22956800021</v>
      </c>
      <c r="BV36" s="42"/>
      <c r="BW36" s="38" t="str">
        <f t="shared" si="7"/>
        <v>23206</v>
      </c>
      <c r="BX36" s="38" t="str">
        <f t="shared" si="8"/>
        <v>春日井市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1505302.577079396</v>
      </c>
      <c r="BZ36" s="42"/>
      <c r="CA36" s="38" t="str">
        <f t="shared" si="9"/>
        <v>23206</v>
      </c>
      <c r="CB36" s="38" t="str">
        <f t="shared" si="10"/>
        <v>春日井市</v>
      </c>
      <c r="CC36" s="260">
        <f t="shared" si="11"/>
        <v>3.4506201277339964E-2</v>
      </c>
      <c r="CD36" s="260">
        <f t="shared" si="16"/>
        <v>4.0859795762347863E-2</v>
      </c>
      <c r="CE36" s="260">
        <f t="shared" si="17"/>
        <v>0</v>
      </c>
      <c r="CF36" s="260">
        <f t="shared" si="18"/>
        <v>0</v>
      </c>
      <c r="CG36" s="260">
        <f t="shared" si="19"/>
        <v>0</v>
      </c>
      <c r="CH36" s="260">
        <f t="shared" si="20"/>
        <v>1.9553278156945283E-2</v>
      </c>
      <c r="CI36" s="260">
        <f t="shared" si="12"/>
        <v>9.491927519663311E-2</v>
      </c>
      <c r="CK36" s="20" t="str">
        <f t="shared" si="13"/>
        <v>23206</v>
      </c>
      <c r="CL36" s="20" t="str">
        <f t="shared" si="14"/>
        <v>春日井市</v>
      </c>
      <c r="CM36" s="20">
        <f>VLOOKUP($CK36&amp;"_"&amp;$AZ$7,データシート1!$A:$BS,MATCH("ca_太陽光発電（10kW未満）",データシート1!$A$1:$BS$1,0),0)</f>
        <v>9579</v>
      </c>
      <c r="CN36" s="20">
        <f>VLOOKUP($CK36&amp;"_"&amp;$AZ$5,データシート1!$A:$BS,MATCH("ab_家庭",データシート1!$A$1:$BS$1,0),0)</f>
        <v>139180</v>
      </c>
      <c r="CO36" s="260">
        <f t="shared" si="15"/>
        <v>6.8824543756286827E-2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28203</v>
      </c>
      <c r="AY37" s="20" t="str">
        <f>IF(IFERROR(比較地域マスタ!$Z30,"")=0,"",IFERROR(比較地域マスタ!$Z30,""))</f>
        <v>明石市</v>
      </c>
      <c r="BC37" s="960" t="str">
        <f t="shared" si="0"/>
        <v>28203</v>
      </c>
      <c r="BD37" s="123" t="str">
        <f t="shared" si="2"/>
        <v>明石市</v>
      </c>
      <c r="BE37" s="40">
        <f>VLOOKUP($BC37&amp;"_"&amp;$AZ$7,データシート1!$A:$BS,MATCH("cb_"&amp;BE$12,データシート1!$A$1:$BS$1,0),0)</f>
        <v>35012.100000000355</v>
      </c>
      <c r="BF37" s="40">
        <f>VLOOKUP($BC37&amp;"_"&amp;$AZ$7,データシート1!$A:$BS,MATCH("cb_"&amp;BF$12,データシート1!$A$1:$BS$1,0),0)</f>
        <v>41991.5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3520</v>
      </c>
      <c r="BK37" s="40">
        <f t="shared" si="3"/>
        <v>80523.600000000355</v>
      </c>
      <c r="BL37" s="42"/>
      <c r="BM37" s="960" t="str">
        <f t="shared" si="4"/>
        <v>28203</v>
      </c>
      <c r="BN37" s="123" t="str">
        <f t="shared" si="5"/>
        <v>明石市</v>
      </c>
      <c r="BO37" s="40">
        <f>BE37*VLOOKUP(BO$12,別紙!$B$4:$E$10,MATCH("設備利用率",別紙!$B$4:$E$4,0),0)/100*8760/10^3</f>
        <v>42018.721452000435</v>
      </c>
      <c r="BP37" s="40">
        <f>BF37*VLOOKUP(BP$12,別紙!$B$4:$E$10,MATCH("設備利用率",別紙!$B$4:$E$4,0),0)/100*8760/10^3</f>
        <v>55544.676540000008</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24668.16</v>
      </c>
      <c r="BU37" s="40">
        <f t="shared" si="6"/>
        <v>122231.55799200045</v>
      </c>
      <c r="BV37" s="42"/>
      <c r="BW37" s="38" t="str">
        <f t="shared" si="7"/>
        <v>28203</v>
      </c>
      <c r="BX37" s="38" t="str">
        <f t="shared" si="8"/>
        <v>明石市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2079122.0567925558</v>
      </c>
      <c r="BZ37" s="42"/>
      <c r="CA37" s="38" t="str">
        <f t="shared" si="9"/>
        <v>28203</v>
      </c>
      <c r="CB37" s="38" t="str">
        <f t="shared" si="10"/>
        <v>明石市</v>
      </c>
      <c r="CC37" s="260">
        <f t="shared" si="11"/>
        <v>2.0209838722418424E-2</v>
      </c>
      <c r="CD37" s="260">
        <f t="shared" si="16"/>
        <v>2.6715447685494866E-2</v>
      </c>
      <c r="CE37" s="260">
        <f t="shared" si="17"/>
        <v>0</v>
      </c>
      <c r="CF37" s="260">
        <f t="shared" si="18"/>
        <v>0</v>
      </c>
      <c r="CG37" s="260">
        <f t="shared" si="19"/>
        <v>0</v>
      </c>
      <c r="CH37" s="260">
        <f t="shared" si="20"/>
        <v>1.18647002562492E-2</v>
      </c>
      <c r="CI37" s="260">
        <f t="shared" si="12"/>
        <v>5.8789986664162491E-2</v>
      </c>
      <c r="CK37" s="20" t="str">
        <f t="shared" si="13"/>
        <v>28203</v>
      </c>
      <c r="CL37" s="20" t="str">
        <f t="shared" si="14"/>
        <v>明石市</v>
      </c>
      <c r="CM37" s="20">
        <f>VLOOKUP($CK37&amp;"_"&amp;$AZ$7,データシート1!$A:$BS,MATCH("ca_太陽光発電（10kW未満）",データシート1!$A$1:$BS$1,0),0)</f>
        <v>8290</v>
      </c>
      <c r="CN37" s="20">
        <f>VLOOKUP($CK37&amp;"_"&amp;$AZ$5,データシート1!$A:$BS,MATCH("ab_家庭",データシート1!$A$1:$BS$1,0),0)</f>
        <v>140928</v>
      </c>
      <c r="CO37" s="260">
        <f t="shared" si="15"/>
        <v>5.882436421435059E-2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40203</v>
      </c>
      <c r="AY38" s="20" t="str">
        <f>IF(IFERROR(比較地域マスタ!$Z31,"")=0,"",IFERROR(比較地域マスタ!$Z31,""))</f>
        <v>久留米市</v>
      </c>
      <c r="BC38" s="960" t="str">
        <f t="shared" si="0"/>
        <v>40203</v>
      </c>
      <c r="BD38" s="123" t="str">
        <f t="shared" si="2"/>
        <v>久留米市</v>
      </c>
      <c r="BE38" s="40">
        <f>VLOOKUP($BC38&amp;"_"&amp;$AZ$7,データシート1!$A:$BS,MATCH("cb_"&amp;BE$12,データシート1!$A$1:$BS$1,0),0)</f>
        <v>56250.941000000486</v>
      </c>
      <c r="BF38" s="40">
        <f>VLOOKUP($BC38&amp;"_"&amp;$AZ$7,データシート1!$A:$BS,MATCH("cb_"&amp;BF$12,データシート1!$A$1:$BS$1,0),0)</f>
        <v>61517.820000000043</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2244.9499999999998</v>
      </c>
      <c r="BK38" s="40">
        <f t="shared" si="3"/>
        <v>120013.71100000052</v>
      </c>
      <c r="BL38" s="42"/>
      <c r="BM38" s="960" t="str">
        <f t="shared" si="4"/>
        <v>40203</v>
      </c>
      <c r="BN38" s="123" t="str">
        <f t="shared" si="5"/>
        <v>久留米市</v>
      </c>
      <c r="BO38" s="40">
        <f>BE38*VLOOKUP(BO$12,別紙!$B$4:$E$10,MATCH("設備利用率",別紙!$B$4:$E$4,0),0)/100*8760/10^3</f>
        <v>67507.879312920588</v>
      </c>
      <c r="BP38" s="40">
        <f>BF38*VLOOKUP(BP$12,別紙!$B$4:$E$10,MATCH("設備利用率",別紙!$B$4:$E$4,0),0)/100*8760/10^3</f>
        <v>81373.311583200062</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15732.6096</v>
      </c>
      <c r="BU38" s="40">
        <f t="shared" si="6"/>
        <v>164613.80049612065</v>
      </c>
      <c r="BV38" s="42"/>
      <c r="BW38" s="38" t="str">
        <f t="shared" si="7"/>
        <v>40203</v>
      </c>
      <c r="BX38" s="38" t="str">
        <f t="shared" si="8"/>
        <v>久留米市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1615965.9905603658</v>
      </c>
      <c r="BZ38" s="42"/>
      <c r="CA38" s="38" t="str">
        <f t="shared" si="9"/>
        <v>40203</v>
      </c>
      <c r="CB38" s="38" t="str">
        <f t="shared" si="10"/>
        <v>久留米市</v>
      </c>
      <c r="CC38" s="260">
        <f t="shared" si="11"/>
        <v>4.1775556977848891E-2</v>
      </c>
      <c r="CD38" s="260">
        <f t="shared" si="16"/>
        <v>5.0355831780211149E-2</v>
      </c>
      <c r="CE38" s="260">
        <f t="shared" si="17"/>
        <v>0</v>
      </c>
      <c r="CF38" s="260">
        <f t="shared" si="18"/>
        <v>0</v>
      </c>
      <c r="CG38" s="260">
        <f t="shared" si="19"/>
        <v>0</v>
      </c>
      <c r="CH38" s="260">
        <f t="shared" si="20"/>
        <v>9.7357306353609754E-3</v>
      </c>
      <c r="CI38" s="260">
        <f t="shared" si="12"/>
        <v>0.10186711939342101</v>
      </c>
      <c r="CK38" s="20" t="str">
        <f t="shared" si="13"/>
        <v>40203</v>
      </c>
      <c r="CL38" s="20" t="str">
        <f t="shared" si="14"/>
        <v>久留米市</v>
      </c>
      <c r="CM38" s="20">
        <f>VLOOKUP($CK38&amp;"_"&amp;$AZ$7,データシート1!$A:$BS,MATCH("ca_太陽光発電（10kW未満）",データシート1!$A$1:$BS$1,0),0)</f>
        <v>11514</v>
      </c>
      <c r="CN38" s="20">
        <f>VLOOKUP($CK38&amp;"_"&amp;$AZ$5,データシート1!$A:$BS,MATCH("ab_家庭",データシート1!$A$1:$BS$1,0),0)</f>
        <v>138383</v>
      </c>
      <c r="CO38" s="260">
        <f t="shared" si="15"/>
        <v>8.3203861746023719E-2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05201</v>
      </c>
      <c r="AY39" s="20" t="str">
        <f>IF(IFERROR(比較地域マスタ!$Z32,"")=0,"",IFERROR(比較地域マスタ!$Z32,""))</f>
        <v>秋田市</v>
      </c>
      <c r="BC39" s="960" t="str">
        <f t="shared" si="0"/>
        <v>05201</v>
      </c>
      <c r="BD39" s="123" t="str">
        <f t="shared" si="2"/>
        <v>秋田市</v>
      </c>
      <c r="BE39" s="40">
        <f>VLOOKUP($BC39&amp;"_"&amp;$AZ$7,データシート1!$A:$BS,MATCH("cb_"&amp;BE$12,データシート1!$A$1:$BS$1,0),0)</f>
        <v>15574.299999999936</v>
      </c>
      <c r="BF39" s="40">
        <f>VLOOKUP($BC39&amp;"_"&amp;$AZ$7,データシート1!$A:$BS,MATCH("cb_"&amp;BF$12,データシート1!$A$1:$BS$1,0),0)</f>
        <v>49186.799999999988</v>
      </c>
      <c r="BG39" s="40">
        <f>VLOOKUP($BC39&amp;"_"&amp;$AZ$7,データシート1!$A:$BS,MATCH("cb_"&amp;BG$12,データシート1!$A$1:$BS$1,0),0)</f>
        <v>156911.79999999999</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26155.74</v>
      </c>
      <c r="BK39" s="40">
        <f t="shared" si="3"/>
        <v>247828.6399999999</v>
      </c>
      <c r="BL39" s="42"/>
      <c r="BM39" s="960" t="str">
        <f t="shared" si="4"/>
        <v>05201</v>
      </c>
      <c r="BN39" s="123" t="str">
        <f t="shared" si="5"/>
        <v>秋田市</v>
      </c>
      <c r="BO39" s="40">
        <f>BE39*VLOOKUP(BO$12,別紙!$B$4:$E$10,MATCH("設備利用率",別紙!$B$4:$E$4,0),0)/100*8760/10^3</f>
        <v>18691.028915999923</v>
      </c>
      <c r="BP39" s="40">
        <f>BF39*VLOOKUP(BP$12,別紙!$B$4:$E$10,MATCH("設備利用率",別紙!$B$4:$E$4,0),0)/100*8760/10^3</f>
        <v>65062.33156799998</v>
      </c>
      <c r="BQ39" s="40">
        <f>BG39*VLOOKUP(BQ$12,別紙!$B$4:$E$10,MATCH("設備利用率",別紙!$B$4:$E$4,0),0)/100*8760/10^3</f>
        <v>340887.74726399995</v>
      </c>
      <c r="BR39" s="40">
        <f>BH39*VLOOKUP(BR$12,別紙!$B$4:$E$10,MATCH("設備利用率",別紙!$B$4:$E$4,0),0)/100*8760/10^3</f>
        <v>0</v>
      </c>
      <c r="BS39" s="40">
        <f>BI39*VLOOKUP(BS$12,別紙!$B$4:$E$10,MATCH("設備利用率",別紙!$B$4:$E$4,0),0)/100*8760/10^3</f>
        <v>0</v>
      </c>
      <c r="BT39" s="40">
        <f>BJ39*VLOOKUP(BT$12,別紙!$B$4:$E$10,MATCH("設備利用率",別紙!$B$4:$E$4,0),0)/100*8760/10^3</f>
        <v>183299.42592000001</v>
      </c>
      <c r="BU39" s="40">
        <f t="shared" si="6"/>
        <v>607940.53366799979</v>
      </c>
      <c r="BV39" s="42"/>
      <c r="BW39" s="38" t="str">
        <f t="shared" si="7"/>
        <v>05201</v>
      </c>
      <c r="BX39" s="38" t="str">
        <f t="shared" si="8"/>
        <v>秋田市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2166798.3037222484</v>
      </c>
      <c r="BZ39" s="42"/>
      <c r="CA39" s="38" t="str">
        <f t="shared" si="9"/>
        <v>05201</v>
      </c>
      <c r="CB39" s="38" t="str">
        <f t="shared" si="10"/>
        <v>秋田市</v>
      </c>
      <c r="CC39" s="260">
        <f t="shared" si="11"/>
        <v>8.6261046466075859E-3</v>
      </c>
      <c r="CD39" s="260">
        <f t="shared" si="16"/>
        <v>3.0026944112071824E-2</v>
      </c>
      <c r="CE39" s="260">
        <f t="shared" si="17"/>
        <v>0.1573232481668477</v>
      </c>
      <c r="CF39" s="260">
        <f t="shared" si="18"/>
        <v>0</v>
      </c>
      <c r="CG39" s="260">
        <f t="shared" si="19"/>
        <v>0</v>
      </c>
      <c r="CH39" s="260">
        <f t="shared" si="20"/>
        <v>8.4594595447632537E-2</v>
      </c>
      <c r="CI39" s="260">
        <f t="shared" si="12"/>
        <v>0.28057089237315963</v>
      </c>
      <c r="CK39" s="20" t="str">
        <f t="shared" si="13"/>
        <v>05201</v>
      </c>
      <c r="CL39" s="20" t="str">
        <f t="shared" si="14"/>
        <v>秋田市</v>
      </c>
      <c r="CM39" s="20">
        <f>VLOOKUP($CK39&amp;"_"&amp;$AZ$7,データシート1!$A:$BS,MATCH("ca_太陽光発電（10kW未満）",データシート1!$A$1:$BS$1,0),0)</f>
        <v>3214</v>
      </c>
      <c r="CN39" s="20">
        <f>VLOOKUP($CK39&amp;"_"&amp;$AZ$5,データシート1!$A:$BS,MATCH("ab_家庭",データシート1!$A$1:$BS$1,0),0)</f>
        <v>146180</v>
      </c>
      <c r="CO39" s="260">
        <f t="shared" si="15"/>
        <v>2.1986591873033246E-2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13116</v>
      </c>
      <c r="AY40" s="20" t="str">
        <f>IF(IFERROR(比較地域マスタ!$Z33,"")=0,"",IFERROR(比較地域マスタ!$Z33,""))</f>
        <v>豊島区</v>
      </c>
      <c r="BC40" s="960" t="str">
        <f t="shared" si="0"/>
        <v>13116</v>
      </c>
      <c r="BD40" s="123" t="str">
        <f t="shared" si="2"/>
        <v>豊島区</v>
      </c>
      <c r="BE40" s="40">
        <f>VLOOKUP($BC40&amp;"_"&amp;$AZ$7,データシート1!$A:$BS,MATCH("cb_"&amp;BE$12,データシート1!$A$1:$BS$1,0),0)</f>
        <v>6489.1999999999989</v>
      </c>
      <c r="BF40" s="40">
        <f>VLOOKUP($BC40&amp;"_"&amp;$AZ$7,データシート1!$A:$BS,MATCH("cb_"&amp;BF$12,データシート1!$A$1:$BS$1,0),0)</f>
        <v>1778.4000000000005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4134</v>
      </c>
      <c r="BK40" s="40">
        <f t="shared" si="3"/>
        <v>12401.599999999999</v>
      </c>
      <c r="BL40" s="42"/>
      <c r="BM40" s="960" t="str">
        <f t="shared" si="4"/>
        <v>13116</v>
      </c>
      <c r="BN40" s="123" t="str">
        <f t="shared" si="5"/>
        <v>豊島区</v>
      </c>
      <c r="BO40" s="40">
        <f>BE40*VLOOKUP(BO$12,別紙!$B$4:$E$10,MATCH("設備利用率",別紙!$B$4:$E$4,0),0)/100*8760/10^3</f>
        <v>7787.8187039999984</v>
      </c>
      <c r="BP40" s="40">
        <f>BF40*VLOOKUP(BP$12,別紙!$B$4:$E$10,MATCH("設備利用率",別紙!$B$4:$E$4,0),0)/100*8760/10^3</f>
        <v>2352.3963840000006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28971.072</v>
      </c>
      <c r="BU40" s="40">
        <f t="shared" si="6"/>
        <v>39111.287087999997</v>
      </c>
      <c r="BV40" s="42"/>
      <c r="BW40" s="38" t="str">
        <f t="shared" si="7"/>
        <v>13116</v>
      </c>
      <c r="BX40" s="38" t="str">
        <f t="shared" si="8"/>
        <v>豊島区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2082782.614991596</v>
      </c>
      <c r="BZ40" s="42"/>
      <c r="CA40" s="38" t="str">
        <f t="shared" si="9"/>
        <v>13116</v>
      </c>
      <c r="CB40" s="38" t="str">
        <f t="shared" si="10"/>
        <v>豊島区</v>
      </c>
      <c r="CC40" s="260">
        <f t="shared" si="11"/>
        <v>3.739141400520775E-3</v>
      </c>
      <c r="CD40" s="260">
        <f t="shared" si="16"/>
        <v>1.1294488282491701E-3</v>
      </c>
      <c r="CE40" s="260">
        <f t="shared" si="17"/>
        <v>0</v>
      </c>
      <c r="CF40" s="260">
        <f t="shared" si="18"/>
        <v>0</v>
      </c>
      <c r="CG40" s="260">
        <f t="shared" si="19"/>
        <v>0</v>
      </c>
      <c r="CH40" s="260">
        <f t="shared" si="20"/>
        <v>1.390979154111909E-2</v>
      </c>
      <c r="CI40" s="260">
        <f t="shared" si="12"/>
        <v>1.8778381769889035E-2</v>
      </c>
      <c r="CK40" s="20" t="str">
        <f t="shared" si="13"/>
        <v>13116</v>
      </c>
      <c r="CL40" s="20" t="str">
        <f t="shared" si="14"/>
        <v>豊島区</v>
      </c>
      <c r="CM40" s="20">
        <f>VLOOKUP($CK40&amp;"_"&amp;$AZ$7,データシート1!$A:$BS,MATCH("ca_太陽光発電（10kW未満）",データシート1!$A$1:$BS$1,0),0)</f>
        <v>1671</v>
      </c>
      <c r="CN40" s="20">
        <f>VLOOKUP($CK40&amp;"_"&amp;$AZ$5,データシート1!$A:$BS,MATCH("ab_家庭",データシート1!$A$1:$BS$1,0),0)</f>
        <v>176253</v>
      </c>
      <c r="CO40" s="260">
        <f t="shared" si="15"/>
        <v>9.4806896903882488E-3</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27211</v>
      </c>
      <c r="AY41" s="20" t="str">
        <f>IF(IFERROR(比較地域マスタ!$Z34,"")=0,"",IFERROR(比較地域マスタ!$Z34,""))</f>
        <v>茨木市</v>
      </c>
      <c r="BC41" s="960" t="str">
        <f t="shared" si="0"/>
        <v>27211</v>
      </c>
      <c r="BD41" s="123" t="str">
        <f t="shared" si="2"/>
        <v>茨木市</v>
      </c>
      <c r="BE41" s="40">
        <f>VLOOKUP($BC41&amp;"_"&amp;$AZ$7,データシート1!$A:$BS,MATCH("cb_"&amp;BE$12,データシート1!$A$1:$BS$1,0),0)</f>
        <v>23202.899999999841</v>
      </c>
      <c r="BF41" s="40">
        <f>VLOOKUP($BC41&amp;"_"&amp;$AZ$7,データシート1!$A:$BS,MATCH("cb_"&amp;BF$12,データシート1!$A$1:$BS$1,0),0)</f>
        <v>21933.100000000013</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45135.999999999854</v>
      </c>
      <c r="BL41" s="42"/>
      <c r="BM41" s="960" t="str">
        <f t="shared" si="4"/>
        <v>27211</v>
      </c>
      <c r="BN41" s="123" t="str">
        <f t="shared" si="5"/>
        <v>茨木市</v>
      </c>
      <c r="BO41" s="40">
        <f>BE41*VLOOKUP(BO$12,別紙!$B$4:$E$10,MATCH("設備利用率",別紙!$B$4:$E$4,0),0)/100*8760/10^3</f>
        <v>27846.264347999811</v>
      </c>
      <c r="BP41" s="40">
        <f>BF41*VLOOKUP(BP$12,別紙!$B$4:$E$10,MATCH("設備利用率",別紙!$B$4:$E$4,0),0)/100*8760/10^3</f>
        <v>29012.227356000014</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56858.491703999825</v>
      </c>
      <c r="BV41" s="42"/>
      <c r="BW41" s="38" t="str">
        <f t="shared" si="7"/>
        <v>27211</v>
      </c>
      <c r="BX41" s="38" t="str">
        <f t="shared" si="8"/>
        <v>茨木市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1362746.8693962451</v>
      </c>
      <c r="BZ41" s="42"/>
      <c r="CA41" s="38" t="str">
        <f t="shared" si="9"/>
        <v>27211</v>
      </c>
      <c r="CB41" s="38" t="str">
        <f t="shared" si="10"/>
        <v>茨木市</v>
      </c>
      <c r="CC41" s="260">
        <f t="shared" si="11"/>
        <v>2.0433922816742108E-2</v>
      </c>
      <c r="CD41" s="260">
        <f t="shared" si="16"/>
        <v>2.1289520458670119E-2</v>
      </c>
      <c r="CE41" s="260">
        <f t="shared" si="17"/>
        <v>0</v>
      </c>
      <c r="CF41" s="260">
        <f t="shared" si="18"/>
        <v>0</v>
      </c>
      <c r="CG41" s="260">
        <f t="shared" si="19"/>
        <v>0</v>
      </c>
      <c r="CH41" s="260">
        <f t="shared" si="20"/>
        <v>0</v>
      </c>
      <c r="CI41" s="260">
        <f t="shared" si="12"/>
        <v>4.1723443275412227E-2</v>
      </c>
      <c r="CK41" s="20" t="str">
        <f t="shared" si="13"/>
        <v>27211</v>
      </c>
      <c r="CL41" s="20" t="str">
        <f t="shared" si="14"/>
        <v>茨木市</v>
      </c>
      <c r="CM41" s="20">
        <f>VLOOKUP($CK41&amp;"_"&amp;$AZ$7,データシート1!$A:$BS,MATCH("ca_太陽光発電（10kW未満）",データシート1!$A$1:$BS$1,0),0)</f>
        <v>5953</v>
      </c>
      <c r="CN41" s="20">
        <f>VLOOKUP($CK41&amp;"_"&amp;$AZ$5,データシート1!$A:$BS,MATCH("ab_家庭",データシート1!$A$1:$BS$1,0),0)</f>
        <v>129376</v>
      </c>
      <c r="CO41" s="260">
        <f t="shared" si="15"/>
        <v>4.6013170912688597E-2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24343</v>
      </c>
      <c r="AY72" s="20" t="str">
        <f>IF(IFERROR(比較地域マスタ!$AE7,"")=0,"",IFERROR(比較地域マスタ!$AE7,""))</f>
        <v>朝日町</v>
      </c>
      <c r="AZ72" s="18"/>
      <c r="BA72" s="24">
        <v>1</v>
      </c>
      <c r="BB72" s="24">
        <v>1</v>
      </c>
      <c r="BC72" s="20" t="str">
        <f>AX72</f>
        <v>24343</v>
      </c>
      <c r="BD72" s="20" t="str">
        <f>AY72</f>
        <v>朝日町</v>
      </c>
      <c r="BE72" s="953">
        <f>VLOOKUP(BC72&amp;"_令和4年度",データシート3!A:AB,MATCH("ea_"&amp;"太陽光（建物系）"&amp;"_年間発電",データシート3!$A$1:$AB$1,0),0)/10^3+VLOOKUP(BC72&amp;"_令和4年度",データシート3!A:AB,MATCH("ea_"&amp;"太陽光（土地系）"&amp;"_年間発電",データシート3!$A$1:$AB$1,0),0)/10^3</f>
        <v>79905.494999999995</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79905.494999999995</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118488.38378327528</v>
      </c>
      <c r="BK72" s="953">
        <f t="shared" ref="BK72:BK103" si="21">BI72-BJ72</f>
        <v>-38582.888783275281</v>
      </c>
      <c r="BL72" s="953">
        <f t="shared" ref="BL72:BL103" si="22">IF(BK72&gt;0,0,BK72)</f>
        <v>-38582.888783275281</v>
      </c>
      <c r="BM72" s="953">
        <f t="shared" ref="BM72:BM103" si="23">IF(BK72&gt;0,BK72,0)</f>
        <v>0</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24216</v>
      </c>
      <c r="AY73" s="20" t="str">
        <f>IF(IFERROR(比較地域マスタ!$AE8,"")=0,"",IFERROR(比較地域マスタ!$AE8,""))</f>
        <v>伊賀市</v>
      </c>
      <c r="AZ73" s="18"/>
      <c r="BA73" s="24">
        <v>2</v>
      </c>
      <c r="BB73" s="24">
        <v>1</v>
      </c>
      <c r="BC73" s="20" t="str">
        <f t="shared" ref="BC73:BC136" si="24">AX73</f>
        <v>24216</v>
      </c>
      <c r="BD73" s="20" t="str">
        <f t="shared" ref="BD73:BD136" si="25">AY73</f>
        <v>伊賀市</v>
      </c>
      <c r="BE73" s="953">
        <f>VLOOKUP(BC73&amp;"_令和4年度",データシート3!A:AB,MATCH("ea_"&amp;"太陽光（建物系）"&amp;"_年間発電",データシート3!$A$1:$AB$1,0),0)/10^3+VLOOKUP(BC73&amp;"_令和4年度",データシート3!A:AB,MATCH("ea_"&amp;"太陽光（土地系）"&amp;"_年間発電",データシート3!$A$1:$AB$1,0),0)/10^3</f>
        <v>3302704.0409999997</v>
      </c>
      <c r="BF73" s="953">
        <f>VLOOKUP(BC73&amp;"_令和4年度",データシート3!A:AB,MATCH("ea_"&amp;"風力（陸上）"&amp;"_年間発電",データシート3!$A$1:$AB$1,0),0)/10^3</f>
        <v>2140380.5180000002</v>
      </c>
      <c r="BG73" s="953">
        <f>VLOOKUP(BC73&amp;"_令和4年度",データシート3!A:AB,MATCH("ea_"&amp;"中小水（河川）"&amp;"_年間発電",データシート3!$A$1:$AB$1,0),0)/10^3+VLOOKUP(BC73&amp;"_令和4年度",データシート3!A:AB,MATCH("ea_"&amp;"中小水（農業用水路）"&amp;"_年間発電",データシート3!$A$1:$AB$1,0),0)/10^3</f>
        <v>6899.1978569500016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5449983.75685695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1190233.1455209025</v>
      </c>
      <c r="BK73" s="953">
        <f t="shared" si="21"/>
        <v>4259750.6113360478</v>
      </c>
      <c r="BL73" s="953">
        <f t="shared" si="22"/>
        <v>0</v>
      </c>
      <c r="BM73" s="953">
        <f t="shared" si="23"/>
        <v>4259750.6113360478</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24203</v>
      </c>
      <c r="AY74" s="20" t="str">
        <f>IF(IFERROR(比較地域マスタ!$AE9,"")=0,"",IFERROR(比較地域マスタ!$AE9,""))</f>
        <v>伊勢市</v>
      </c>
      <c r="AZ74" s="18"/>
      <c r="BA74" s="24">
        <v>3</v>
      </c>
      <c r="BB74" s="24">
        <v>1</v>
      </c>
      <c r="BC74" s="20" t="str">
        <f t="shared" si="24"/>
        <v>24203</v>
      </c>
      <c r="BD74" s="20" t="str">
        <f t="shared" si="25"/>
        <v>伊勢市</v>
      </c>
      <c r="BE74" s="953">
        <f>VLOOKUP(BC74&amp;"_令和4年度",データシート3!A:AB,MATCH("ea_"&amp;"太陽光（建物系）"&amp;"_年間発電",データシート3!$A$1:$AB$1,0),0)/10^3+VLOOKUP(BC74&amp;"_令和4年度",データシート3!A:AB,MATCH("ea_"&amp;"太陽光（土地系）"&amp;"_年間発電",データシート3!$A$1:$AB$1,0),0)/10^3</f>
        <v>1496875.2220000001</v>
      </c>
      <c r="BF74" s="953">
        <f>VLOOKUP(BC74&amp;"_令和4年度",データシート3!A:AB,MATCH("ea_"&amp;"風力（陸上）"&amp;"_年間発電",データシート3!$A$1:$AB$1,0),0)/10^3</f>
        <v>618062.28399999999</v>
      </c>
      <c r="BG74" s="953">
        <f>VLOOKUP(BC74&amp;"_令和4年度",データシート3!A:AB,MATCH("ea_"&amp;"中小水（河川）"&amp;"_年間発電",データシート3!$A$1:$AB$1,0),0)/10^3+VLOOKUP(BC74&amp;"_令和4年度",データシート3!A:AB,MATCH("ea_"&amp;"中小水（農業用水路）"&amp;"_年間発電",データシート3!$A$1:$AB$1,0),0)/10^3</f>
        <v>180.197</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2115117.7030000002</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832304.18488964776</v>
      </c>
      <c r="BK74" s="953">
        <f t="shared" si="21"/>
        <v>1282813.5181103526</v>
      </c>
      <c r="BL74" s="953">
        <f t="shared" si="22"/>
        <v>0</v>
      </c>
      <c r="BM74" s="953">
        <f t="shared" si="23"/>
        <v>1282813.5181103526</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24214</v>
      </c>
      <c r="AY75" s="20" t="str">
        <f>IF(IFERROR(比較地域マスタ!$AE10,"")=0,"",IFERROR(比較地域マスタ!$AE10,""))</f>
        <v>いなべ市</v>
      </c>
      <c r="AZ75" s="18"/>
      <c r="BA75" s="24">
        <v>4</v>
      </c>
      <c r="BB75" s="24">
        <v>1</v>
      </c>
      <c r="BC75" s="20" t="str">
        <f t="shared" si="24"/>
        <v>24214</v>
      </c>
      <c r="BD75" s="20" t="str">
        <f t="shared" si="25"/>
        <v>いなべ市</v>
      </c>
      <c r="BE75" s="953">
        <f>VLOOKUP(BC75&amp;"_令和4年度",データシート3!A:AB,MATCH("ea_"&amp;"太陽光（建物系）"&amp;"_年間発電",データシート3!$A$1:$AB$1,0),0)/10^3+VLOOKUP(BC75&amp;"_令和4年度",データシート3!A:AB,MATCH("ea_"&amp;"太陽光（土地系）"&amp;"_年間発電",データシート3!$A$1:$AB$1,0),0)/10^3</f>
        <v>1524093.514</v>
      </c>
      <c r="BF75" s="953">
        <f>VLOOKUP(BC75&amp;"_令和4年度",データシート3!A:AB,MATCH("ea_"&amp;"風力（陸上）"&amp;"_年間発電",データシート3!$A$1:$AB$1,0),0)/10^3</f>
        <v>725118.652</v>
      </c>
      <c r="BG75" s="953">
        <f>VLOOKUP(BC75&amp;"_令和4年度",データシート3!A:AB,MATCH("ea_"&amp;"中小水（河川）"&amp;"_年間発電",データシート3!$A$1:$AB$1,0),0)/10^3+VLOOKUP(BC75&amp;"_令和4年度",データシート3!A:AB,MATCH("ea_"&amp;"中小水（農業用水路）"&amp;"_年間発電",データシート3!$A$1:$AB$1,0),0)/10^3</f>
        <v>2378.63252341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2251590.7985234102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1701890.7590552014</v>
      </c>
      <c r="BK75" s="953">
        <f t="shared" si="21"/>
        <v>549700.03946820879</v>
      </c>
      <c r="BL75" s="953">
        <f t="shared" si="22"/>
        <v>0</v>
      </c>
      <c r="BM75" s="953">
        <f t="shared" si="23"/>
        <v>549700.03946820879</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24443</v>
      </c>
      <c r="AY76" s="20" t="str">
        <f>IF(IFERROR(比較地域マスタ!$AE11,"")=0,"",IFERROR(比較地域マスタ!$AE11,""))</f>
        <v>大台町</v>
      </c>
      <c r="AZ76" s="18"/>
      <c r="BA76" s="24">
        <v>5</v>
      </c>
      <c r="BB76" s="24">
        <v>1</v>
      </c>
      <c r="BC76" s="20" t="str">
        <f t="shared" si="24"/>
        <v>24443</v>
      </c>
      <c r="BD76" s="20" t="str">
        <f t="shared" si="25"/>
        <v>大台町</v>
      </c>
      <c r="BE76" s="953">
        <f>VLOOKUP(BC76&amp;"_令和4年度",データシート3!A:AB,MATCH("ea_"&amp;"太陽光（建物系）"&amp;"_年間発電",データシート3!$A$1:$AB$1,0),0)/10^3+VLOOKUP(BC76&amp;"_令和4年度",データシート3!A:AB,MATCH("ea_"&amp;"太陽光（土地系）"&amp;"_年間発電",データシート3!$A$1:$AB$1,0),0)/10^3</f>
        <v>214432.28499999997</v>
      </c>
      <c r="BF76" s="953">
        <f>VLOOKUP(BC76&amp;"_令和4年度",データシート3!A:AB,MATCH("ea_"&amp;"風力（陸上）"&amp;"_年間発電",データシート3!$A$1:$AB$1,0),0)/10^3</f>
        <v>640588.84199999995</v>
      </c>
      <c r="BG76" s="953">
        <f>VLOOKUP(BC76&amp;"_令和4年度",データシート3!A:AB,MATCH("ea_"&amp;"中小水（河川）"&amp;"_年間発電",データシート3!$A$1:$AB$1,0),0)/10^3+VLOOKUP(BC76&amp;"_令和4年度",データシート3!A:AB,MATCH("ea_"&amp;"中小水（農業用水路）"&amp;"_年間発電",データシート3!$A$1:$AB$1,0),0)/10^3</f>
        <v>93738.444388160002</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948759.57138815988</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45632.552249044966</v>
      </c>
      <c r="BK76" s="953">
        <f t="shared" si="21"/>
        <v>903127.01913911488</v>
      </c>
      <c r="BL76" s="953">
        <f t="shared" si="22"/>
        <v>0</v>
      </c>
      <c r="BM76" s="953">
        <f t="shared" si="23"/>
        <v>903127.01913911488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24209</v>
      </c>
      <c r="AY77" s="20" t="str">
        <f>IF(IFERROR(比較地域マスタ!$AE12,"")=0,"",IFERROR(比較地域マスタ!$AE12,""))</f>
        <v>尾鷲市</v>
      </c>
      <c r="AZ77" s="18"/>
      <c r="BA77" s="24">
        <v>6</v>
      </c>
      <c r="BB77" s="24">
        <v>1</v>
      </c>
      <c r="BC77" s="20" t="str">
        <f t="shared" si="24"/>
        <v>24209</v>
      </c>
      <c r="BD77" s="20" t="str">
        <f t="shared" si="25"/>
        <v>尾鷲市</v>
      </c>
      <c r="BE77" s="953">
        <f>VLOOKUP(BC77&amp;"_令和4年度",データシート3!A:AB,MATCH("ea_"&amp;"太陽光（建物系）"&amp;"_年間発電",データシート3!$A$1:$AB$1,0),0)/10^3+VLOOKUP(BC77&amp;"_令和4年度",データシート3!A:AB,MATCH("ea_"&amp;"太陽光（土地系）"&amp;"_年間発電",データシート3!$A$1:$AB$1,0),0)/10^3</f>
        <v>163845.79699999999</v>
      </c>
      <c r="BF77" s="953">
        <f>VLOOKUP(BC77&amp;"_令和4年度",データシート3!A:AB,MATCH("ea_"&amp;"風力（陸上）"&amp;"_年間発電",データシート3!$A$1:$AB$1,0),0)/10^3</f>
        <v>136129.234</v>
      </c>
      <c r="BG77" s="953">
        <f>VLOOKUP(BC77&amp;"_令和4年度",データシート3!A:AB,MATCH("ea_"&amp;"中小水（河川）"&amp;"_年間発電",データシート3!$A$1:$AB$1,0),0)/10^3+VLOOKUP(BC77&amp;"_令和4年度",データシート3!A:AB,MATCH("ea_"&amp;"中小水（農業用水路）"&amp;"_年間発電",データシート3!$A$1:$AB$1,0),0)/10^3</f>
        <v>25244.561000000002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325219.59199999995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105030.14764343559</v>
      </c>
      <c r="BK77" s="953">
        <f t="shared" si="21"/>
        <v>220189.44435656437</v>
      </c>
      <c r="BL77" s="953">
        <f t="shared" si="22"/>
        <v>0</v>
      </c>
      <c r="BM77" s="953">
        <f t="shared" si="23"/>
        <v>220189.44435656437</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24210</v>
      </c>
      <c r="AY78" s="20" t="str">
        <f>IF(IFERROR(比較地域マスタ!$AE13,"")=0,"",IFERROR(比較地域マスタ!$AE13,""))</f>
        <v>亀山市</v>
      </c>
      <c r="AZ78" s="18"/>
      <c r="BA78" s="24">
        <v>7</v>
      </c>
      <c r="BB78" s="24">
        <v>1</v>
      </c>
      <c r="BC78" s="20" t="str">
        <f t="shared" si="24"/>
        <v>24210</v>
      </c>
      <c r="BD78" s="20" t="str">
        <f t="shared" si="25"/>
        <v>亀山市</v>
      </c>
      <c r="BE78" s="953">
        <f>VLOOKUP(BC78&amp;"_令和4年度",データシート3!A:AB,MATCH("ea_"&amp;"太陽光（建物系）"&amp;"_年間発電",データシート3!$A$1:$AB$1,0),0)/10^3+VLOOKUP(BC78&amp;"_令和4年度",データシート3!A:AB,MATCH("ea_"&amp;"太陽光（土地系）"&amp;"_年間発電",データシート3!$A$1:$AB$1,0),0)/10^3</f>
        <v>932483.64899999998</v>
      </c>
      <c r="BF78" s="953">
        <f>VLOOKUP(BC78&amp;"_令和4年度",データシート3!A:AB,MATCH("ea_"&amp;"風力（陸上）"&amp;"_年間発電",データシート3!$A$1:$AB$1,0),0)/10^3</f>
        <v>1004858.936</v>
      </c>
      <c r="BG78" s="953">
        <f>VLOOKUP(BC78&amp;"_令和4年度",データシート3!A:AB,MATCH("ea_"&amp;"中小水（河川）"&amp;"_年間発電",データシート3!$A$1:$AB$1,0),0)/10^3+VLOOKUP(BC78&amp;"_令和4年度",データシート3!A:AB,MATCH("ea_"&amp;"中小水（農業用水路）"&amp;"_年間発電",データシート3!$A$1:$AB$1,0),0)/10^3</f>
        <v>947.154</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1938289.7390000001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1235548.9977960656</v>
      </c>
      <c r="BK78" s="953">
        <f t="shared" si="21"/>
        <v>702740.74120393442</v>
      </c>
      <c r="BL78" s="953">
        <f t="shared" si="22"/>
        <v>0</v>
      </c>
      <c r="BM78" s="953">
        <f t="shared" si="23"/>
        <v>702740.74120393442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24344</v>
      </c>
      <c r="AY79" s="20" t="str">
        <f>IF(IFERROR(比較地域マスタ!$AE14,"")=0,"",IFERROR(比較地域マスタ!$AE14,""))</f>
        <v>川越町</v>
      </c>
      <c r="AZ79" s="18"/>
      <c r="BA79" s="24">
        <v>8</v>
      </c>
      <c r="BB79" s="24">
        <v>1</v>
      </c>
      <c r="BC79" s="20" t="str">
        <f t="shared" si="24"/>
        <v>24344</v>
      </c>
      <c r="BD79" s="20" t="str">
        <f t="shared" si="25"/>
        <v>川越町</v>
      </c>
      <c r="BE79" s="953">
        <f>VLOOKUP(BC79&amp;"_令和4年度",データシート3!A:AB,MATCH("ea_"&amp;"太陽光（建物系）"&amp;"_年間発電",データシート3!$A$1:$AB$1,0),0)/10^3+VLOOKUP(BC79&amp;"_令和4年度",データシート3!A:AB,MATCH("ea_"&amp;"太陽光（土地系）"&amp;"_年間発電",データシート3!$A$1:$AB$1,0),0)/10^3</f>
        <v>114185.55100000001</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114185.55100000001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141240.84726957063</v>
      </c>
      <c r="BK79" s="953">
        <f t="shared" si="21"/>
        <v>-27055.296269570623</v>
      </c>
      <c r="BL79" s="953">
        <f>IF(BK79&gt;0,0,BK79)</f>
        <v>-27055.296269570623</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24303</v>
      </c>
      <c r="AY80" s="20" t="str">
        <f>IF(IFERROR(比較地域マスタ!$AE15,"")=0,"",IFERROR(比較地域マスタ!$AE15,""))</f>
        <v>木曽岬町</v>
      </c>
      <c r="AZ80" s="18"/>
      <c r="BA80" s="24">
        <v>9</v>
      </c>
      <c r="BB80" s="24">
        <v>1</v>
      </c>
      <c r="BC80" s="20" t="str">
        <f t="shared" si="24"/>
        <v>24303</v>
      </c>
      <c r="BD80" s="20" t="str">
        <f t="shared" si="25"/>
        <v>木曽岬町</v>
      </c>
      <c r="BE80" s="953">
        <f>VLOOKUP(BC80&amp;"_令和4年度",データシート3!A:AB,MATCH("ea_"&amp;"太陽光（建物系）"&amp;"_年間発電",データシート3!$A$1:$AB$1,0),0)/10^3+VLOOKUP(BC80&amp;"_令和4年度",データシート3!A:AB,MATCH("ea_"&amp;"太陽光（土地系）"&amp;"_年間発電",データシート3!$A$1:$AB$1,0),0)/10^3</f>
        <v>230196.51</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230196.51</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70353.196646697295</v>
      </c>
      <c r="BK80" s="953">
        <f t="shared" si="21"/>
        <v>159843.31335330271</v>
      </c>
      <c r="BL80" s="953">
        <f t="shared" si="22"/>
        <v>0</v>
      </c>
      <c r="BM80" s="953">
        <f t="shared" si="23"/>
        <v>159843.31335330271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24562</v>
      </c>
      <c r="AY81" s="20" t="str">
        <f>IF(IFERROR(比較地域マスタ!$AE16,"")=0,"",IFERROR(比較地域マスタ!$AE16,""))</f>
        <v>紀宝町</v>
      </c>
      <c r="AZ81" s="18"/>
      <c r="BA81" s="24">
        <v>10</v>
      </c>
      <c r="BB81" s="24">
        <v>1</v>
      </c>
      <c r="BC81" s="20" t="str">
        <f t="shared" si="24"/>
        <v>24562</v>
      </c>
      <c r="BD81" s="20" t="str">
        <f t="shared" si="25"/>
        <v>紀宝町</v>
      </c>
      <c r="BE81" s="953">
        <f>VLOOKUP(BC81&amp;"_令和4年度",データシート3!A:AB,MATCH("ea_"&amp;"太陽光（建物系）"&amp;"_年間発電",データシート3!$A$1:$AB$1,0),0)/10^3+VLOOKUP(BC81&amp;"_令和4年度",データシート3!A:AB,MATCH("ea_"&amp;"太陽光（土地系）"&amp;"_年間発電",データシート3!$A$1:$AB$1,0),0)/10^3</f>
        <v>172205.21899999998</v>
      </c>
      <c r="BF81" s="953">
        <f>VLOOKUP(BC81&amp;"_令和4年度",データシート3!A:AB,MATCH("ea_"&amp;"風力（陸上）"&amp;"_年間発電",データシート3!$A$1:$AB$1,0),0)/10^3</f>
        <v>152874.02100000001</v>
      </c>
      <c r="BG81" s="953">
        <f>VLOOKUP(BC81&amp;"_令和4年度",データシート3!A:AB,MATCH("ea_"&amp;"中小水（河川）"&amp;"_年間発電",データシート3!$A$1:$AB$1,0),0)/10^3+VLOOKUP(BC81&amp;"_令和4年度",データシート3!A:AB,MATCH("ea_"&amp;"中小水（農業用水路）"&amp;"_年間発電",データシート3!$A$1:$AB$1,0),0)/10^3</f>
        <v>3348.0590000000002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328427.299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78948.066424372228</v>
      </c>
      <c r="BK81" s="953">
        <f t="shared" si="21"/>
        <v>249479.23257562777</v>
      </c>
      <c r="BL81" s="953">
        <f t="shared" si="22"/>
        <v>0</v>
      </c>
      <c r="BM81" s="953">
        <f t="shared" si="23"/>
        <v>249479.23257562777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24543</v>
      </c>
      <c r="AY82" s="20" t="str">
        <f>IF(IFERROR(比較地域マスタ!$AE17,"")=0,"",IFERROR(比較地域マスタ!$AE17,""))</f>
        <v>紀北町</v>
      </c>
      <c r="AZ82" s="18"/>
      <c r="BA82" s="24">
        <v>11</v>
      </c>
      <c r="BB82" s="24">
        <v>1</v>
      </c>
      <c r="BC82" s="20" t="str">
        <f t="shared" si="24"/>
        <v>24543</v>
      </c>
      <c r="BD82" s="20" t="str">
        <f t="shared" si="25"/>
        <v>紀北町</v>
      </c>
      <c r="BE82" s="953">
        <f>VLOOKUP(BC82&amp;"_令和4年度",データシート3!A:AB,MATCH("ea_"&amp;"太陽光（建物系）"&amp;"_年間発電",データシート3!$A$1:$AB$1,0),0)/10^3+VLOOKUP(BC82&amp;"_令和4年度",データシート3!A:AB,MATCH("ea_"&amp;"太陽光（土地系）"&amp;"_年間発電",データシート3!$A$1:$AB$1,0),0)/10^3</f>
        <v>210978.2</v>
      </c>
      <c r="BF82" s="953">
        <f>VLOOKUP(BC82&amp;"_令和4年度",データシート3!A:AB,MATCH("ea_"&amp;"風力（陸上）"&amp;"_年間発電",データシート3!$A$1:$AB$1,0),0)/10^3</f>
        <v>107010.73600000002</v>
      </c>
      <c r="BG82" s="953">
        <f>VLOOKUP(BC82&amp;"_令和4年度",データシート3!A:AB,MATCH("ea_"&amp;"中小水（河川）"&amp;"_年間発電",データシート3!$A$1:$AB$1,0),0)/10^3+VLOOKUP(BC82&amp;"_令和4年度",データシート3!A:AB,MATCH("ea_"&amp;"中小水（農業用水路）"&amp;"_年間発電",データシート3!$A$1:$AB$1,0),0)/10^3</f>
        <v>54432.923999999999</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372421.86000000004</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86480.211684684909</v>
      </c>
      <c r="BK82" s="953">
        <f t="shared" si="21"/>
        <v>285941.64831531513</v>
      </c>
      <c r="BL82" s="953">
        <f t="shared" si="22"/>
        <v>0</v>
      </c>
      <c r="BM82" s="953">
        <f t="shared" si="23"/>
        <v>285941.64831531513</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24212</v>
      </c>
      <c r="AY83" s="20" t="str">
        <f>IF(IFERROR(比較地域マスタ!$AE18,"")=0,"",IFERROR(比較地域マスタ!$AE18,""))</f>
        <v>熊野市</v>
      </c>
      <c r="AZ83" s="18"/>
      <c r="BA83" s="24">
        <v>12</v>
      </c>
      <c r="BB83" s="24">
        <v>1</v>
      </c>
      <c r="BC83" s="20" t="str">
        <f t="shared" si="24"/>
        <v>24212</v>
      </c>
      <c r="BD83" s="20" t="str">
        <f t="shared" si="25"/>
        <v>熊野市</v>
      </c>
      <c r="BE83" s="953">
        <f>VLOOKUP(BC83&amp;"_令和4年度",データシート3!A:AB,MATCH("ea_"&amp;"太陽光（建物系）"&amp;"_年間発電",データシート3!$A$1:$AB$1,0),0)/10^3+VLOOKUP(BC83&amp;"_令和4年度",データシート3!A:AB,MATCH("ea_"&amp;"太陽光（土地系）"&amp;"_年間発電",データシート3!$A$1:$AB$1,0),0)/10^3</f>
        <v>314880.70600000001</v>
      </c>
      <c r="BF83" s="953">
        <f>VLOOKUP(BC83&amp;"_令和4年度",データシート3!A:AB,MATCH("ea_"&amp;"風力（陸上）"&amp;"_年間発電",データシート3!$A$1:$AB$1,0),0)/10^3</f>
        <v>250678.856</v>
      </c>
      <c r="BG83" s="953">
        <f>VLOOKUP(BC83&amp;"_令和4年度",データシート3!A:AB,MATCH("ea_"&amp;"中小水（河川）"&amp;"_年間発電",データシート3!$A$1:$AB$1,0),0)/10^3+VLOOKUP(BC83&amp;"_令和4年度",データシート3!A:AB,MATCH("ea_"&amp;"中小水（農業用水路）"&amp;"_年間発電",データシート3!$A$1:$AB$1,0),0)/10^3</f>
        <v>35920.194000000003</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601479.75600000005</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89007.863259456426</v>
      </c>
      <c r="BK83" s="953">
        <f t="shared" si="21"/>
        <v>512471.89274054364</v>
      </c>
      <c r="BL83" s="953">
        <f t="shared" si="22"/>
        <v>0</v>
      </c>
      <c r="BM83" s="953">
        <f t="shared" si="23"/>
        <v>512471.89274054364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24205</v>
      </c>
      <c r="AY84" s="20" t="str">
        <f>IF(IFERROR(比較地域マスタ!$AE19,"")=0,"",IFERROR(比較地域マスタ!$AE19,""))</f>
        <v>桑名市</v>
      </c>
      <c r="AZ84" s="18"/>
      <c r="BA84" s="24">
        <v>13</v>
      </c>
      <c r="BB84" s="24">
        <v>1</v>
      </c>
      <c r="BC84" s="20" t="str">
        <f t="shared" si="24"/>
        <v>24205</v>
      </c>
      <c r="BD84" s="20" t="str">
        <f t="shared" si="25"/>
        <v>桑名市</v>
      </c>
      <c r="BE84" s="953">
        <f>VLOOKUP(BC84&amp;"_令和4年度",データシート3!A:AB,MATCH("ea_"&amp;"太陽光（建物系）"&amp;"_年間発電",データシート3!$A$1:$AB$1,0),0)/10^3+VLOOKUP(BC84&amp;"_令和4年度",データシート3!A:AB,MATCH("ea_"&amp;"太陽光（土地系）"&amp;"_年間発電",データシート3!$A$1:$AB$1,0),0)/10^3</f>
        <v>1208314.605</v>
      </c>
      <c r="BF84" s="953">
        <f>VLOOKUP(BC84&amp;"_令和4年度",データシート3!A:AB,MATCH("ea_"&amp;"風力（陸上）"&amp;"_年間発電",データシート3!$A$1:$AB$1,0),0)/10^3</f>
        <v>171797.53700000001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1431.1999444600001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9.3209999999999997</v>
      </c>
      <c r="BI84" s="953">
        <f t="shared" si="26"/>
        <v>1381552.6629444601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984491.349648654</v>
      </c>
      <c r="BK84" s="953">
        <f t="shared" si="21"/>
        <v>397061.31329580606</v>
      </c>
      <c r="BL84" s="953">
        <f t="shared" si="22"/>
        <v>0</v>
      </c>
      <c r="BM84" s="953">
        <f t="shared" si="23"/>
        <v>397061.31329580606</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24341</v>
      </c>
      <c r="AY85" s="20" t="str">
        <f>IF(IFERROR(比較地域マスタ!$AE20,"")=0,"",IFERROR(比較地域マスタ!$AE20,""))</f>
        <v>菰野町</v>
      </c>
      <c r="AZ85" s="18"/>
      <c r="BA85" s="24">
        <v>14</v>
      </c>
      <c r="BB85" s="24">
        <v>1</v>
      </c>
      <c r="BC85" s="20" t="str">
        <f t="shared" si="24"/>
        <v>24341</v>
      </c>
      <c r="BD85" s="20" t="str">
        <f t="shared" si="25"/>
        <v>菰野町</v>
      </c>
      <c r="BE85" s="953">
        <f>VLOOKUP(BC85&amp;"_令和4年度",データシート3!A:AB,MATCH("ea_"&amp;"太陽光（建物系）"&amp;"_年間発電",データシート3!$A$1:$AB$1,0),0)/10^3+VLOOKUP(BC85&amp;"_令和4年度",データシート3!A:AB,MATCH("ea_"&amp;"太陽光（土地系）"&amp;"_年間発電",データシート3!$A$1:$AB$1,0),0)/10^3</f>
        <v>1032815.4029999999</v>
      </c>
      <c r="BF85" s="953">
        <f>VLOOKUP(BC85&amp;"_令和4年度",データシート3!A:AB,MATCH("ea_"&amp;"風力（陸上）"&amp;"_年間発電",データシート3!$A$1:$AB$1,0),0)/10^3</f>
        <v>194915.06700000004</v>
      </c>
      <c r="BG85" s="953">
        <f>VLOOKUP(BC85&amp;"_令和4年度",データシート3!A:AB,MATCH("ea_"&amp;"中小水（河川）"&amp;"_年間発電",データシート3!$A$1:$AB$1,0),0)/10^3+VLOOKUP(BC85&amp;"_令和4年度",データシート3!A:AB,MATCH("ea_"&amp;"中小水（農業用水路）"&amp;"_年間発電",データシート3!$A$1:$AB$1,0),0)/10^3</f>
        <v>4226.8019999999988</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1231957.2719999999</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330990.12310006336</v>
      </c>
      <c r="BK85" s="953">
        <f t="shared" si="21"/>
        <v>900967.14889993658</v>
      </c>
      <c r="BL85" s="953">
        <f t="shared" si="22"/>
        <v>0</v>
      </c>
      <c r="BM85" s="953">
        <f t="shared" si="23"/>
        <v>900967.14889993658</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24215</v>
      </c>
      <c r="AY86" s="20" t="str">
        <f>IF(IFERROR(比較地域マスタ!$AE21,"")=0,"",IFERROR(比較地域マスタ!$AE21,""))</f>
        <v>志摩市</v>
      </c>
      <c r="AZ86" s="18"/>
      <c r="BA86" s="24">
        <v>15</v>
      </c>
      <c r="BB86" s="24">
        <v>1</v>
      </c>
      <c r="BC86" s="20" t="str">
        <f t="shared" si="24"/>
        <v>24215</v>
      </c>
      <c r="BD86" s="20" t="str">
        <f t="shared" si="25"/>
        <v>志摩市</v>
      </c>
      <c r="BE86" s="953">
        <f>VLOOKUP(BC86&amp;"_令和4年度",データシート3!A:AB,MATCH("ea_"&amp;"太陽光（建物系）"&amp;"_年間発電",データシート3!$A$1:$AB$1,0),0)/10^3+VLOOKUP(BC86&amp;"_令和4年度",データシート3!A:AB,MATCH("ea_"&amp;"太陽光（土地系）"&amp;"_年間発電",データシート3!$A$1:$AB$1,0),0)/10^3</f>
        <v>847694.78200000012</v>
      </c>
      <c r="BF86" s="953">
        <f>VLOOKUP(BC86&amp;"_令和4年度",データシート3!A:AB,MATCH("ea_"&amp;"風力（陸上）"&amp;"_年間発電",データシート3!$A$1:$AB$1,0),0)/10^3</f>
        <v>519229.81500000006</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1366924.5970000001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232825.22583212171</v>
      </c>
      <c r="BK86" s="953">
        <f t="shared" si="21"/>
        <v>1134099.3711678784</v>
      </c>
      <c r="BL86" s="953">
        <f t="shared" si="22"/>
        <v>0</v>
      </c>
      <c r="BM86" s="953">
        <f t="shared" si="23"/>
        <v>1134099.3711678784</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24207</v>
      </c>
      <c r="AY87" s="20" t="str">
        <f>IF(IFERROR(比較地域マスタ!$AE22,"")=0,"",IFERROR(比較地域マスタ!$AE22,""))</f>
        <v>鈴鹿市</v>
      </c>
      <c r="AZ87" s="18"/>
      <c r="BA87" s="24">
        <v>16</v>
      </c>
      <c r="BB87" s="24">
        <v>1</v>
      </c>
      <c r="BC87" s="20" t="str">
        <f t="shared" si="24"/>
        <v>24207</v>
      </c>
      <c r="BD87" s="20" t="str">
        <f t="shared" si="25"/>
        <v>鈴鹿市</v>
      </c>
      <c r="BE87" s="953">
        <f>VLOOKUP(BC87&amp;"_令和4年度",データシート3!A:AB,MATCH("ea_"&amp;"太陽光（建物系）"&amp;"_年間発電",データシート3!$A$1:$AB$1,0),0)/10^3+VLOOKUP(BC87&amp;"_令和4年度",データシート3!A:AB,MATCH("ea_"&amp;"太陽光（土地系）"&amp;"_年間発電",データシート3!$A$1:$AB$1,0),0)/10^3</f>
        <v>3207392.7149999999</v>
      </c>
      <c r="BF87" s="953">
        <f>VLOOKUP(BC87&amp;"_令和4年度",データシート3!A:AB,MATCH("ea_"&amp;"風力（陸上）"&amp;"_年間発電",データシート3!$A$1:$AB$1,0),0)/10^3</f>
        <v>107761.39</v>
      </c>
      <c r="BG87" s="953">
        <f>VLOOKUP(BC87&amp;"_令和4年度",データシート3!A:AB,MATCH("ea_"&amp;"中小水（河川）"&amp;"_年間発電",データシート3!$A$1:$AB$1,0),0)/10^3+VLOOKUP(BC87&amp;"_令和4年度",データシート3!A:AB,MATCH("ea_"&amp;"中小水（農業用水路）"&amp;"_年間発電",データシート3!$A$1:$AB$1,0),0)/10^3</f>
        <v>1892.7760000000001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3317046.8810000001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2193012.0543310414</v>
      </c>
      <c r="BK87" s="953">
        <f t="shared" si="21"/>
        <v>1124034.8266689586</v>
      </c>
      <c r="BL87" s="953">
        <f t="shared" si="22"/>
        <v>0</v>
      </c>
      <c r="BM87" s="953">
        <f t="shared" si="23"/>
        <v>1124034.8266689586</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24471</v>
      </c>
      <c r="AY88" s="20" t="str">
        <f>IF(IFERROR(比較地域マスタ!$AE23,"")=0,"",IFERROR(比較地域マスタ!$AE23,""))</f>
        <v>大紀町</v>
      </c>
      <c r="AZ88" s="18"/>
      <c r="BA88" s="24">
        <v>17</v>
      </c>
      <c r="BB88" s="24">
        <v>1</v>
      </c>
      <c r="BC88" s="20" t="str">
        <f t="shared" si="24"/>
        <v>24471</v>
      </c>
      <c r="BD88" s="20" t="str">
        <f t="shared" si="25"/>
        <v>大紀町</v>
      </c>
      <c r="BE88" s="953">
        <f>VLOOKUP(BC88&amp;"_令和4年度",データシート3!A:AB,MATCH("ea_"&amp;"太陽光（建物系）"&amp;"_年間発電",データシート3!$A$1:$AB$1,0),0)/10^3+VLOOKUP(BC88&amp;"_令和4年度",データシート3!A:AB,MATCH("ea_"&amp;"太陽光（土地系）"&amp;"_年間発電",データシート3!$A$1:$AB$1,0),0)/10^3</f>
        <v>237041.61</v>
      </c>
      <c r="BF88" s="953">
        <f>VLOOKUP(BC88&amp;"_令和4年度",データシート3!A:AB,MATCH("ea_"&amp;"風力（陸上）"&amp;"_年間発電",データシート3!$A$1:$AB$1,0),0)/10^3</f>
        <v>393214.37900000002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4747.4830000000002</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635003.47200000007</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45323.819398719308</v>
      </c>
      <c r="BK88" s="953">
        <f t="shared" si="21"/>
        <v>589679.65260128072</v>
      </c>
      <c r="BL88" s="953">
        <f t="shared" si="22"/>
        <v>0</v>
      </c>
      <c r="BM88" s="953">
        <f t="shared" si="23"/>
        <v>589679.65260128072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24441</v>
      </c>
      <c r="AY89" s="20" t="str">
        <f>IF(IFERROR(比較地域マスタ!$AE24,"")=0,"",IFERROR(比較地域マスタ!$AE24,""))</f>
        <v>多気町</v>
      </c>
      <c r="AZ89" s="18"/>
      <c r="BA89" s="24">
        <v>18</v>
      </c>
      <c r="BB89" s="24">
        <v>1</v>
      </c>
      <c r="BC89" s="20" t="str">
        <f t="shared" si="24"/>
        <v>24441</v>
      </c>
      <c r="BD89" s="20" t="str">
        <f t="shared" si="25"/>
        <v>多気町</v>
      </c>
      <c r="BE89" s="953">
        <f>VLOOKUP(BC89&amp;"_令和4年度",データシート3!A:AB,MATCH("ea_"&amp;"太陽光（建物系）"&amp;"_年間発電",データシート3!$A$1:$AB$1,0),0)/10^3+VLOOKUP(BC89&amp;"_令和4年度",データシート3!A:AB,MATCH("ea_"&amp;"太陽光（土地系）"&amp;"_年間発電",データシート3!$A$1:$AB$1,0),0)/10^3</f>
        <v>704995.74199999997</v>
      </c>
      <c r="BF89" s="953">
        <f>VLOOKUP(BC89&amp;"_令和4年度",データシート3!A:AB,MATCH("ea_"&amp;"風力（陸上）"&amp;"_年間発電",データシート3!$A$1:$AB$1,0),0)/10^3</f>
        <v>126523.462</v>
      </c>
      <c r="BG89" s="953">
        <f>VLOOKUP(BC89&amp;"_令和4年度",データシート3!A:AB,MATCH("ea_"&amp;"中小水（河川）"&amp;"_年間発電",データシート3!$A$1:$AB$1,0),0)/10^3+VLOOKUP(BC89&amp;"_令和4年度",データシート3!A:AB,MATCH("ea_"&amp;"中小水（農業用水路）"&amp;"_年間発電",データシート3!$A$1:$AB$1,0),0)/10^3</f>
        <v>2801.7497309700007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834320.95373096992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174339.07108139675</v>
      </c>
      <c r="BK89" s="953">
        <f t="shared" si="21"/>
        <v>659981.88264957315</v>
      </c>
      <c r="BL89" s="953">
        <f t="shared" si="22"/>
        <v>0</v>
      </c>
      <c r="BM89" s="953">
        <f t="shared" si="23"/>
        <v>659981.88264957315</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24461</v>
      </c>
      <c r="AY90" s="20" t="str">
        <f>IF(IFERROR(比較地域マスタ!$AE25,"")=0,"",IFERROR(比較地域マスタ!$AE25,""))</f>
        <v>玉城町</v>
      </c>
      <c r="AZ90" s="18"/>
      <c r="BA90" s="24">
        <v>19</v>
      </c>
      <c r="BB90" s="24">
        <v>1</v>
      </c>
      <c r="BC90" s="20" t="str">
        <f t="shared" si="24"/>
        <v>24461</v>
      </c>
      <c r="BD90" s="20" t="str">
        <f t="shared" si="25"/>
        <v>玉城町</v>
      </c>
      <c r="BE90" s="953">
        <f>VLOOKUP(BC90&amp;"_令和4年度",データシート3!A:AB,MATCH("ea_"&amp;"太陽光（建物系）"&amp;"_年間発電",データシート3!$A$1:$AB$1,0),0)/10^3+VLOOKUP(BC90&amp;"_令和4年度",データシート3!A:AB,MATCH("ea_"&amp;"太陽光（土地系）"&amp;"_年間発電",データシート3!$A$1:$AB$1,0),0)/10^3</f>
        <v>673332.53100000019</v>
      </c>
      <c r="BF90" s="953">
        <f>VLOOKUP(BC90&amp;"_令和4年度",データシート3!A:AB,MATCH("ea_"&amp;"風力（陸上）"&amp;"_年間発電",データシート3!$A$1:$AB$1,0),0)/10^3</f>
        <v>54998.237000000001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728330.76800000016</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188686.62156012247</v>
      </c>
      <c r="BK90" s="953">
        <f t="shared" si="21"/>
        <v>539644.14643987769</v>
      </c>
      <c r="BL90" s="953">
        <f t="shared" si="22"/>
        <v>0</v>
      </c>
      <c r="BM90" s="953">
        <f t="shared" si="23"/>
        <v>539644.14643987769</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24201</v>
      </c>
      <c r="AY91" s="20" t="str">
        <f>IF(IFERROR(比較地域マスタ!$AE26,"")=0,"",IFERROR(比較地域マスタ!$AE26,""))</f>
        <v>津市</v>
      </c>
      <c r="BA91" s="24">
        <v>20</v>
      </c>
      <c r="BB91" s="24">
        <v>1</v>
      </c>
      <c r="BC91" s="20" t="str">
        <f t="shared" si="24"/>
        <v>24201</v>
      </c>
      <c r="BD91" s="20" t="str">
        <f t="shared" si="25"/>
        <v>津市</v>
      </c>
      <c r="BE91" s="953">
        <f>VLOOKUP(BC91&amp;"_令和4年度",データシート3!A:AB,MATCH("ea_"&amp;"太陽光（建物系）"&amp;"_年間発電",データシート3!$A$1:$AB$1,0),0)/10^3+VLOOKUP(BC91&amp;"_令和4年度",データシート3!A:AB,MATCH("ea_"&amp;"太陽光（土地系）"&amp;"_年間発電",データシート3!$A$1:$AB$1,0),0)/10^3</f>
        <v>4395820.0009999992</v>
      </c>
      <c r="BF91" s="953">
        <f>VLOOKUP(BC91&amp;"_令和4年度",データシート3!A:AB,MATCH("ea_"&amp;"風力（陸上）"&amp;"_年間発電",データシート3!$A$1:$AB$1,0),0)/10^3</f>
        <v>2598887.96</v>
      </c>
      <c r="BG91" s="953">
        <f>VLOOKUP(BC91&amp;"_令和4年度",データシート3!A:AB,MATCH("ea_"&amp;"中小水（河川）"&amp;"_年間発電",データシート3!$A$1:$AB$1,0),0)/10^3+VLOOKUP(BC91&amp;"_令和4年度",データシート3!A:AB,MATCH("ea_"&amp;"中小水（農業用水路）"&amp;"_年間発電",データシート3!$A$1:$AB$1,0),0)/10^3</f>
        <v>4304.0520932399995</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6999012.0130932396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2233540.1688519414</v>
      </c>
      <c r="BK91" s="953">
        <f t="shared" si="21"/>
        <v>4765471.8442412987</v>
      </c>
      <c r="BL91" s="953">
        <f t="shared" si="22"/>
        <v>0</v>
      </c>
      <c r="BM91" s="953">
        <f t="shared" si="23"/>
        <v>4765471.8442412987</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24324</v>
      </c>
      <c r="AY92" s="20" t="str">
        <f>IF(IFERROR(比較地域マスタ!$AE27,"")=0,"",IFERROR(比較地域マスタ!$AE27,""))</f>
        <v>東員町</v>
      </c>
      <c r="AZ92" s="18"/>
      <c r="BA92" s="24">
        <v>21</v>
      </c>
      <c r="BB92" s="24">
        <v>1</v>
      </c>
      <c r="BC92" s="20" t="str">
        <f t="shared" si="24"/>
        <v>24324</v>
      </c>
      <c r="BD92" s="20" t="str">
        <f t="shared" si="25"/>
        <v>東員町</v>
      </c>
      <c r="BE92" s="953">
        <f>VLOOKUP(BC92&amp;"_令和4年度",データシート3!A:AB,MATCH("ea_"&amp;"太陽光（建物系）"&amp;"_年間発電",データシート3!$A$1:$AB$1,0),0)/10^3+VLOOKUP(BC92&amp;"_令和4年度",データシート3!A:AB,MATCH("ea_"&amp;"太陽光（土地系）"&amp;"_年間発電",データシート3!$A$1:$AB$1,0),0)/10^3</f>
        <v>445196.46100000001</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6982.9560277699993</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452179.41702777002</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246331.14953111592</v>
      </c>
      <c r="BK92" s="953">
        <f>BI92-BJ92</f>
        <v>205848.26749665409</v>
      </c>
      <c r="BL92" s="953">
        <f t="shared" si="22"/>
        <v>0</v>
      </c>
      <c r="BM92" s="953">
        <f t="shared" si="23"/>
        <v>205848.26749665409</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24211</v>
      </c>
      <c r="AY93" s="20" t="str">
        <f>IF(IFERROR(比較地域マスタ!$AE28,"")=0,"",IFERROR(比較地域マスタ!$AE28,""))</f>
        <v>鳥羽市</v>
      </c>
      <c r="AZ93" s="18"/>
      <c r="BA93" s="24">
        <v>22</v>
      </c>
      <c r="BB93" s="24">
        <v>1</v>
      </c>
      <c r="BC93" s="20" t="str">
        <f t="shared" si="24"/>
        <v>24211</v>
      </c>
      <c r="BD93" s="20" t="str">
        <f t="shared" si="25"/>
        <v>鳥羽市</v>
      </c>
      <c r="BE93" s="953">
        <f>VLOOKUP(BC93&amp;"_令和4年度",データシート3!A:AB,MATCH("ea_"&amp;"太陽光（建物系）"&amp;"_年間発電",データシート3!$A$1:$AB$1,0),0)/10^3+VLOOKUP(BC93&amp;"_令和4年度",データシート3!A:AB,MATCH("ea_"&amp;"太陽光（土地系）"&amp;"_年間発電",データシート3!$A$1:$AB$1,0),0)/10^3</f>
        <v>259731.049</v>
      </c>
      <c r="BF93" s="953">
        <f>VLOOKUP(BC93&amp;"_令和4年度",データシート3!A:AB,MATCH("ea_"&amp;"風力（陸上）"&amp;"_年間発電",データシート3!$A$1:$AB$1,0),0)/10^3</f>
        <v>976210.80000000016</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1235941.8490000002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107502.35744313031</v>
      </c>
      <c r="BK93" s="953">
        <f t="shared" si="21"/>
        <v>1128439.4915568698</v>
      </c>
      <c r="BL93" s="953">
        <f t="shared" si="22"/>
        <v>0</v>
      </c>
      <c r="BM93" s="953">
        <f t="shared" si="23"/>
        <v>1128439.4915568698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24208</v>
      </c>
      <c r="AY94" s="20" t="str">
        <f>IF(IFERROR(比較地域マスタ!$AE29,"")=0,"",IFERROR(比較地域マスタ!$AE29,""))</f>
        <v>名張市</v>
      </c>
      <c r="AZ94" s="18"/>
      <c r="BA94" s="24">
        <v>23</v>
      </c>
      <c r="BB94" s="24">
        <v>1</v>
      </c>
      <c r="BC94" s="20" t="str">
        <f t="shared" si="24"/>
        <v>24208</v>
      </c>
      <c r="BD94" s="20" t="str">
        <f t="shared" si="25"/>
        <v>名張市</v>
      </c>
      <c r="BE94" s="953">
        <f>VLOOKUP(BC94&amp;"_令和4年度",データシート3!A:AB,MATCH("ea_"&amp;"太陽光（建物系）"&amp;"_年間発電",データシート3!$A$1:$AB$1,0),0)/10^3+VLOOKUP(BC94&amp;"_令和4年度",データシート3!A:AB,MATCH("ea_"&amp;"太陽光（土地系）"&amp;"_年間発電",データシート3!$A$1:$AB$1,0),0)/10^3</f>
        <v>745481.28599999985</v>
      </c>
      <c r="BF94" s="953">
        <f>VLOOKUP(BC94&amp;"_令和4年度",データシート3!A:AB,MATCH("ea_"&amp;"風力（陸上）"&amp;"_年間発電",データシート3!$A$1:$AB$1,0),0)/10^3</f>
        <v>272721.12699999992</v>
      </c>
      <c r="BG94" s="953">
        <f>VLOOKUP(BC94&amp;"_令和4年度",データシート3!A:AB,MATCH("ea_"&amp;"中小水（河川）"&amp;"_年間発電",データシート3!$A$1:$AB$1,0),0)/10^3+VLOOKUP(BC94&amp;"_令和4年度",データシート3!A:AB,MATCH("ea_"&amp;"中小水（農業用水路）"&amp;"_年間発電",データシート3!$A$1:$AB$1,0),0)/10^3</f>
        <v>11455.226000000001</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1029657.6389999997</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557300.88560467132</v>
      </c>
      <c r="BK94" s="953">
        <f t="shared" si="21"/>
        <v>472356.75339532841</v>
      </c>
      <c r="BL94" s="953">
        <f t="shared" si="22"/>
        <v>0</v>
      </c>
      <c r="BM94" s="953">
        <f t="shared" si="23"/>
        <v>472356.75339532841</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24204</v>
      </c>
      <c r="AY95" s="20" t="str">
        <f>IF(IFERROR(比較地域マスタ!$AE30,"")=0,"",IFERROR(比較地域マスタ!$AE30,""))</f>
        <v>松阪市</v>
      </c>
      <c r="AZ95" s="18"/>
      <c r="BA95" s="24">
        <v>24</v>
      </c>
      <c r="BB95" s="24">
        <v>1</v>
      </c>
      <c r="BC95" s="20" t="str">
        <f t="shared" si="24"/>
        <v>24204</v>
      </c>
      <c r="BD95" s="20" t="str">
        <f t="shared" si="25"/>
        <v>松阪市</v>
      </c>
      <c r="BE95" s="953">
        <f>VLOOKUP(BC95&amp;"_令和4年度",データシート3!A:AB,MATCH("ea_"&amp;"太陽光（建物系）"&amp;"_年間発電",データシート3!$A$1:$AB$1,0),0)/10^3+VLOOKUP(BC95&amp;"_令和4年度",データシート3!A:AB,MATCH("ea_"&amp;"太陽光（土地系）"&amp;"_年間発電",データシート3!$A$1:$AB$1,0),0)/10^3</f>
        <v>2923400.9240000006</v>
      </c>
      <c r="BF95" s="953">
        <f>VLOOKUP(BC95&amp;"_令和4年度",データシート3!A:AB,MATCH("ea_"&amp;"風力（陸上）"&amp;"_年間発電",データシート3!$A$1:$AB$1,0),0)/10^3</f>
        <v>1525613.7549999997</v>
      </c>
      <c r="BG95" s="953">
        <f>VLOOKUP(BC95&amp;"_令和4年度",データシート3!A:AB,MATCH("ea_"&amp;"中小水（河川）"&amp;"_年間発電",データシート3!$A$1:$AB$1,0),0)/10^3+VLOOKUP(BC95&amp;"_令和4年度",データシート3!A:AB,MATCH("ea_"&amp;"中小水（農業用水路）"&amp;"_年間発電",データシート3!$A$1:$AB$1,0),0)/10^3</f>
        <v>48591.288406210013</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4497605.9674062105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1147636.1782030659</v>
      </c>
      <c r="BK95" s="953">
        <f t="shared" si="21"/>
        <v>3349969.7892031446</v>
      </c>
      <c r="BL95" s="953">
        <f t="shared" si="22"/>
        <v>0</v>
      </c>
      <c r="BM95" s="953">
        <f t="shared" si="23"/>
        <v>3349969.7892031446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24472</v>
      </c>
      <c r="AY96" s="20" t="str">
        <f>IF(IFERROR(比較地域マスタ!$AE31,"")=0,"",IFERROR(比較地域マスタ!$AE31,""))</f>
        <v>南伊勢町</v>
      </c>
      <c r="AZ96" s="18"/>
      <c r="BA96" s="24">
        <v>25</v>
      </c>
      <c r="BB96" s="24">
        <v>1</v>
      </c>
      <c r="BC96" s="20" t="str">
        <f t="shared" si="24"/>
        <v>24472</v>
      </c>
      <c r="BD96" s="20" t="str">
        <f t="shared" si="25"/>
        <v>南伊勢町</v>
      </c>
      <c r="BE96" s="953">
        <f>VLOOKUP(BC96&amp;"_令和4年度",データシート3!A:AB,MATCH("ea_"&amp;"太陽光（建物系）"&amp;"_年間発電",データシート3!$A$1:$AB$1,0),0)/10^3+VLOOKUP(BC96&amp;"_令和4年度",データシート3!A:AB,MATCH("ea_"&amp;"太陽光（土地系）"&amp;"_年間発電",データシート3!$A$1:$AB$1,0),0)/10^3</f>
        <v>289036.73499999999</v>
      </c>
      <c r="BF96" s="953">
        <f>VLOOKUP(BC96&amp;"_令和4年度",データシート3!A:AB,MATCH("ea_"&amp;"風力（陸上）"&amp;"_年間発電",データシート3!$A$1:$AB$1,0),0)/10^3</f>
        <v>755156.92700000003</v>
      </c>
      <c r="BG96" s="953">
        <f>VLOOKUP(BC96&amp;"_令和4年度",データシート3!A:AB,MATCH("ea_"&amp;"中小水（河川）"&amp;"_年間発電",データシート3!$A$1:$AB$1,0),0)/10^3+VLOOKUP(BC96&amp;"_令和4年度",データシート3!A:AB,MATCH("ea_"&amp;"中小水（農業用水路）"&amp;"_年間発電",データシート3!$A$1:$AB$1,0),0)/10^3</f>
        <v>1845.8989999999999</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1046039.561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53517.317364313603</v>
      </c>
      <c r="BK96" s="953">
        <f t="shared" si="21"/>
        <v>992522.24363568635</v>
      </c>
      <c r="BL96" s="953">
        <f t="shared" si="22"/>
        <v>0</v>
      </c>
      <c r="BM96" s="953">
        <f t="shared" si="23"/>
        <v>992522.24363568635</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24561</v>
      </c>
      <c r="AY97" s="20" t="str">
        <f>IF(IFERROR(比較地域マスタ!$AE32,"")=0,"",IFERROR(比較地域マスタ!$AE32,""))</f>
        <v>御浜町</v>
      </c>
      <c r="AZ97" s="18"/>
      <c r="BA97" s="24">
        <v>26</v>
      </c>
      <c r="BB97" s="24">
        <v>1</v>
      </c>
      <c r="BC97" s="20" t="str">
        <f t="shared" si="24"/>
        <v>24561</v>
      </c>
      <c r="BD97" s="20" t="str">
        <f t="shared" si="25"/>
        <v>御浜町</v>
      </c>
      <c r="BE97" s="953">
        <f>VLOOKUP(BC97&amp;"_令和4年度",データシート3!A:AB,MATCH("ea_"&amp;"太陽光（建物系）"&amp;"_年間発電",データシート3!$A$1:$AB$1,0),0)/10^3+VLOOKUP(BC97&amp;"_令和4年度",データシート3!A:AB,MATCH("ea_"&amp;"太陽光（土地系）"&amp;"_年間発電",データシート3!$A$1:$AB$1,0),0)/10^3</f>
        <v>470147.92200000002</v>
      </c>
      <c r="BF97" s="953">
        <f>VLOOKUP(BC97&amp;"_令和4年度",データシート3!A:AB,MATCH("ea_"&amp;"風力（陸上）"&amp;"_年間発電",データシート3!$A$1:$AB$1,0),0)/10^3</f>
        <v>79009.737999999998</v>
      </c>
      <c r="BG97" s="953">
        <f>VLOOKUP(BC97&amp;"_令和4年度",データシート3!A:AB,MATCH("ea_"&amp;"中小水（河川）"&amp;"_年間発電",データシート3!$A$1:$AB$1,0),0)/10^3+VLOOKUP(BC97&amp;"_令和4年度",データシート3!A:AB,MATCH("ea_"&amp;"中小水（農業用水路）"&amp;"_年間発電",データシート3!$A$1:$AB$1,0),0)/10^3</f>
        <v>3153.5059999999994</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552311.16600000008</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46586.993078787767</v>
      </c>
      <c r="BK97" s="953">
        <f t="shared" si="21"/>
        <v>505724.17292121233</v>
      </c>
      <c r="BL97" s="953">
        <f t="shared" si="22"/>
        <v>0</v>
      </c>
      <c r="BM97" s="953">
        <f t="shared" si="23"/>
        <v>505724.17292121233</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24442</v>
      </c>
      <c r="AY98" s="20" t="str">
        <f>IF(IFERROR(比較地域マスタ!$AE33,"")=0,"",IFERROR(比較地域マスタ!$AE33,""))</f>
        <v>明和町</v>
      </c>
      <c r="AZ98" s="18"/>
      <c r="BA98" s="24">
        <v>27</v>
      </c>
      <c r="BB98" s="24">
        <v>1</v>
      </c>
      <c r="BC98" s="20" t="str">
        <f t="shared" si="24"/>
        <v>24442</v>
      </c>
      <c r="BD98" s="20" t="str">
        <f t="shared" si="25"/>
        <v>明和町</v>
      </c>
      <c r="BE98" s="953">
        <f>VLOOKUP(BC98&amp;"_令和4年度",データシート3!A:AB,MATCH("ea_"&amp;"太陽光（建物系）"&amp;"_年間発電",データシート3!$A$1:$AB$1,0),0)/10^3+VLOOKUP(BC98&amp;"_令和4年度",データシート3!A:AB,MATCH("ea_"&amp;"太陽光（土地系）"&amp;"_年間発電",データシート3!$A$1:$AB$1,0),0)/10^3</f>
        <v>759728.22599999991</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759728.22599999991</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119836.26173435306</v>
      </c>
      <c r="BK98" s="953">
        <f t="shared" si="21"/>
        <v>639891.96426564688</v>
      </c>
      <c r="BL98" s="953">
        <f t="shared" si="22"/>
        <v>0</v>
      </c>
      <c r="BM98" s="953">
        <f t="shared" si="23"/>
        <v>639891.96426564688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24202</v>
      </c>
      <c r="AY99" s="20" t="str">
        <f>IF(IFERROR(比較地域マスタ!$AE34,"")=0,"",IFERROR(比較地域マスタ!$AE34,""))</f>
        <v>四日市市</v>
      </c>
      <c r="AZ99" s="18"/>
      <c r="BA99" s="24">
        <v>28</v>
      </c>
      <c r="BB99" s="24">
        <v>1</v>
      </c>
      <c r="BC99" s="20" t="str">
        <f t="shared" si="24"/>
        <v>24202</v>
      </c>
      <c r="BD99" s="20" t="str">
        <f t="shared" si="25"/>
        <v>四日市市</v>
      </c>
      <c r="BE99" s="953">
        <f>VLOOKUP(BC99&amp;"_令和4年度",データシート3!A:AB,MATCH("ea_"&amp;"太陽光（建物系）"&amp;"_年間発電",データシート3!$A$1:$AB$1,0),0)/10^3+VLOOKUP(BC99&amp;"_令和4年度",データシート3!A:AB,MATCH("ea_"&amp;"太陽光（土地系）"&amp;"_年間発電",データシート3!$A$1:$AB$1,0),0)/10^3</f>
        <v>3040627.5069999998</v>
      </c>
      <c r="BF99" s="953">
        <f>VLOOKUP(BC99&amp;"_令和4年度",データシート3!A:AB,MATCH("ea_"&amp;"風力（陸上）"&amp;"_年間発電",データシート3!$A$1:$AB$1,0),0)/10^3</f>
        <v>20898.288</v>
      </c>
      <c r="BG99" s="953">
        <f>VLOOKUP(BC99&amp;"_令和4年度",データシート3!A:AB,MATCH("ea_"&amp;"中小水（河川）"&amp;"_年間発電",データシート3!$A$1:$AB$1,0),0)/10^3+VLOOKUP(BC99&amp;"_令和4年度",データシート3!A:AB,MATCH("ea_"&amp;"中小水（農業用水路）"&amp;"_年間発電",データシート3!$A$1:$AB$1,0),0)/10^3</f>
        <v>1074.578</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3062600.3730000001</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4674182.7523170644</v>
      </c>
      <c r="BK99" s="953">
        <f t="shared" si="21"/>
        <v>-1611582.3793170643</v>
      </c>
      <c r="BL99" s="953">
        <f t="shared" si="22"/>
        <v>-1611582.3793170643</v>
      </c>
      <c r="BM99" s="953">
        <f t="shared" si="23"/>
        <v>0</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24470</v>
      </c>
      <c r="AY100" s="20" t="str">
        <f>IF(IFERROR(比較地域マスタ!$AE35,"")=0,"",IFERROR(比較地域マスタ!$AE35,""))</f>
        <v>度会町</v>
      </c>
      <c r="AZ100" s="18"/>
      <c r="BA100" s="24">
        <v>29</v>
      </c>
      <c r="BB100" s="24">
        <v>1</v>
      </c>
      <c r="BC100" s="20" t="str">
        <f t="shared" si="24"/>
        <v>24470</v>
      </c>
      <c r="BD100" s="20" t="str">
        <f t="shared" si="25"/>
        <v>度会町</v>
      </c>
      <c r="BE100" s="953">
        <f>VLOOKUP(BC100&amp;"_令和4年度",データシート3!A:AB,MATCH("ea_"&amp;"太陽光（建物系）"&amp;"_年間発電",データシート3!$A$1:$AB$1,0),0)/10^3+VLOOKUP(BC100&amp;"_令和4年度",データシート3!A:AB,MATCH("ea_"&amp;"太陽光（土地系）"&amp;"_年間発電",データシート3!$A$1:$AB$1,0),0)/10^3</f>
        <v>276482.44199999998</v>
      </c>
      <c r="BF100" s="953">
        <f>VLOOKUP(BC100&amp;"_令和4年度",データシート3!A:AB,MATCH("ea_"&amp;"風力（陸上）"&amp;"_年間発電",データシート3!$A$1:$AB$1,0),0)/10^3</f>
        <v>498102.27600000001</v>
      </c>
      <c r="BG100" s="953">
        <f>VLOOKUP(BC100&amp;"_令和4年度",データシート3!A:AB,MATCH("ea_"&amp;"中小水（河川）"&amp;"_年間発電",データシート3!$A$1:$AB$1,0),0)/10^3+VLOOKUP(BC100&amp;"_令和4年度",データシート3!A:AB,MATCH("ea_"&amp;"中小水（農業用水路）"&amp;"_年間発電",データシート3!$A$1:$AB$1,0),0)/10^3</f>
        <v>4245.4229999999998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778830.14099999995</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29447.267533707964</v>
      </c>
      <c r="BK100" s="953">
        <f t="shared" si="21"/>
        <v>749382.87346629193</v>
      </c>
      <c r="BL100" s="953">
        <f t="shared" si="22"/>
        <v>0</v>
      </c>
      <c r="BM100" s="953">
        <f t="shared" si="23"/>
        <v>749382.87346629193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四日市市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24202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79</v>
      </c>
      <c r="H7" s="786">
        <f t="shared" si="2"/>
        <v>80</v>
      </c>
      <c r="I7" s="786">
        <f t="shared" si="2"/>
        <v>79</v>
      </c>
      <c r="J7" s="786">
        <f t="shared" si="2"/>
        <v>78</v>
      </c>
      <c r="K7" s="787">
        <f t="shared" si="2"/>
        <v>78</v>
      </c>
      <c r="L7" s="787">
        <f t="shared" si="2"/>
        <v>77</v>
      </c>
      <c r="M7" s="787">
        <f t="shared" si="2"/>
        <v>76</v>
      </c>
      <c r="N7" s="787">
        <f t="shared" si="2"/>
        <v>79</v>
      </c>
      <c r="O7" s="787">
        <f>SUM(O8:O13)</f>
        <v>78</v>
      </c>
      <c r="P7" s="787">
        <f t="shared" si="2"/>
        <v>76</v>
      </c>
      <c r="Q7" s="788">
        <f>SUM(Q8:Q13)</f>
        <v>75</v>
      </c>
      <c r="R7" s="1028">
        <f t="shared" si="2"/>
        <v>7947.0120000000006</v>
      </c>
      <c r="S7" s="1029">
        <f t="shared" si="2"/>
        <v>8389.8279999999995</v>
      </c>
      <c r="T7" s="1029">
        <f t="shared" si="2"/>
        <v>8260.0139999999992</v>
      </c>
      <c r="U7" s="1029">
        <f t="shared" si="2"/>
        <v>8134.241</v>
      </c>
      <c r="V7" s="1029">
        <f t="shared" si="2"/>
        <v>8165.5540000000001</v>
      </c>
      <c r="W7" s="1029">
        <f t="shared" si="2"/>
        <v>8455.8100000000013</v>
      </c>
      <c r="X7" s="1029">
        <f t="shared" si="2"/>
        <v>7734.2919999999995</v>
      </c>
      <c r="Y7" s="1029">
        <f t="shared" si="2"/>
        <v>8859.65</v>
      </c>
      <c r="Z7" s="1029">
        <f>SUM(Z8:Z13)</f>
        <v>9434.3169999999991</v>
      </c>
      <c r="AA7" s="1029">
        <f>SUM(AA8:AA13)</f>
        <v>9186.7540000000008</v>
      </c>
      <c r="AB7" s="1030">
        <f t="shared" si="2"/>
        <v>8750.7939999999999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59</v>
      </c>
      <c r="H10" s="803">
        <f>VLOOKUP($D$3&amp;"_"&amp;H$3,データシート1!$A:$BT,MATCH($G$2&amp;"_"&amp;$C10,データシート1!$A$1:$BT$1,0),0)</f>
        <v>61</v>
      </c>
      <c r="I10" s="803">
        <f>VLOOKUP($D$3&amp;"_"&amp;I$3,データシート1!$A:$BT,MATCH($G$2&amp;"_"&amp;$C10,データシート1!$A$1:$BT$1,0),0)</f>
        <v>59</v>
      </c>
      <c r="J10" s="803">
        <f>VLOOKUP($D$3&amp;"_"&amp;J$3,データシート1!$A:$BT,MATCH($G$2&amp;"_"&amp;$C10,データシート1!$A$1:$BT$1,0),0)</f>
        <v>58</v>
      </c>
      <c r="K10" s="804">
        <f>VLOOKUP($D$3&amp;"_"&amp;K$3,データシート1!$A:$BT,MATCH($G$2&amp;"_"&amp;$C10,データシート1!$A$1:$BT$1,0),0)</f>
        <v>57</v>
      </c>
      <c r="L10" s="804">
        <f>VLOOKUP($D$3&amp;"_"&amp;L$3,データシート1!$A:$BT,MATCH($G$2&amp;"_"&amp;$C10,データシート1!$A$1:$BT$1,0),0)</f>
        <v>56</v>
      </c>
      <c r="M10" s="804">
        <f>VLOOKUP($D$3&amp;"_"&amp;M$3,データシート1!$A:$BT,MATCH($G$2&amp;"_"&amp;$C10,データシート1!$A$1:$BT$1,0),0)</f>
        <v>54</v>
      </c>
      <c r="N10" s="804">
        <f>VLOOKUP($D$3&amp;"_"&amp;N$3,データシート1!$A:$BT,MATCH($G$2&amp;"_"&amp;$C10,データシート1!$A$1:$BT$1,0),0)</f>
        <v>59</v>
      </c>
      <c r="O10" s="804">
        <f>VLOOKUP($D$3&amp;"_"&amp;O$3,データシート1!$A:$BT,MATCH($G$2&amp;"_"&amp;$C10,データシート1!$A$1:$BT$1,0),0)</f>
        <v>58</v>
      </c>
      <c r="P10" s="804">
        <f>VLOOKUP($D$3&amp;"_"&amp;P$3,データシート1!$A:$BT,MATCH($G$2&amp;"_"&amp;$C10,データシート1!$A$1:$BT$1,0),0)</f>
        <v>58</v>
      </c>
      <c r="Q10" s="805">
        <f>VLOOKUP($D$3&amp;"_"&amp;Q$3,データシート1!$A:$BT,MATCH($G$2&amp;"_"&amp;$C10,データシート1!$A$1:$BT$1,0),0)</f>
        <v>57</v>
      </c>
      <c r="R10" s="1034">
        <f>VLOOKUP($D$3&amp;"_"&amp;R$3,データシート1!$A:$BT,MATCH($R$2&amp;"_"&amp;$C10,データシート1!$A$1:$BT$1,0),0)</f>
        <v>5182.7060000000001</v>
      </c>
      <c r="S10" s="1035">
        <f>VLOOKUP($D$3&amp;"_"&amp;S$3,データシート1!$A:$BT,MATCH($R$2&amp;"_"&amp;$C10,データシート1!$A$1:$BT$1,0),0)</f>
        <v>5371.9089999999997</v>
      </c>
      <c r="T10" s="1035">
        <f>VLOOKUP($D$3&amp;"_"&amp;T$3,データシート1!$A:$BT,MATCH($R$2&amp;"_"&amp;$C10,データシート1!$A$1:$BT$1,0),0)</f>
        <v>5311.08</v>
      </c>
      <c r="U10" s="1035">
        <f>VLOOKUP($D$3&amp;"_"&amp;U$3,データシート1!$A:$BT,MATCH($R$2&amp;"_"&amp;$C10,データシート1!$A$1:$BT$1,0),0)</f>
        <v>5283.482</v>
      </c>
      <c r="V10" s="1035">
        <f>VLOOKUP($D$3&amp;"_"&amp;V$3,データシート1!$A:$BT,MATCH($R$2&amp;"_"&amp;$C10,データシート1!$A$1:$BT$1,0),0)</f>
        <v>5286.8159999999998</v>
      </c>
      <c r="W10" s="1035">
        <f>VLOOKUP($D$3&amp;"_"&amp;W$3,データシート1!$A:$BT,MATCH($R$2&amp;"_"&amp;$C10,データシート1!$A$1:$BT$1,0),0)</f>
        <v>5521.915</v>
      </c>
      <c r="X10" s="1035">
        <f>VLOOKUP($D$3&amp;"_"&amp;X$3,データシート1!$A:$BT,MATCH($R$2&amp;"_"&amp;$C10,データシート1!$A$1:$BT$1,0),0)</f>
        <v>4887.7359999999999</v>
      </c>
      <c r="Y10" s="1035">
        <f>VLOOKUP($D$3&amp;"_"&amp;Y$3,データシート1!$A:$BT,MATCH($R$2&amp;"_"&amp;$C10,データシート1!$A$1:$BT$1,0),0)</f>
        <v>6128.3429999999998</v>
      </c>
      <c r="Z10" s="1035">
        <f>VLOOKUP($D$3&amp;"_"&amp;Z$3,データシート1!$A:$BT,MATCH($R$2&amp;"_"&amp;$C10,データシート1!$A$1:$BT$1,0),0)</f>
        <v>6535.0169999999998</v>
      </c>
      <c r="AA10" s="1035">
        <f>VLOOKUP($D$3&amp;"_"&amp;AA$3,データシート1!$A:$BT,MATCH($R$2&amp;"_"&amp;$C10,データシート1!$A$1:$BT$1,0),0)</f>
        <v>6472.7650000000003</v>
      </c>
      <c r="AB10" s="1036">
        <f>VLOOKUP($D$3&amp;"_"&amp;AB$3,データシート1!$A:$BT,MATCH($R$2&amp;"_"&amp;$C10,データシート1!$A$1:$BT$1,0),0)</f>
        <v>6116.5780000000004</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13</v>
      </c>
      <c r="H11" s="803">
        <f>VLOOKUP($D$3&amp;"_"&amp;H$3,データシート1!$A:$BT,MATCH($G$2&amp;"_"&amp;$C11,データシート1!$A$1:$BT$1,0),0)</f>
        <v>12</v>
      </c>
      <c r="I11" s="803">
        <f>VLOOKUP($D$3&amp;"_"&amp;I$3,データシート1!$A:$BT,MATCH($G$2&amp;"_"&amp;$C11,データシート1!$A$1:$BT$1,0),0)</f>
        <v>13</v>
      </c>
      <c r="J11" s="803">
        <f>VLOOKUP($D$3&amp;"_"&amp;J$3,データシート1!$A:$BT,MATCH($G$2&amp;"_"&amp;$C11,データシート1!$A$1:$BT$1,0),0)</f>
        <v>13</v>
      </c>
      <c r="K11" s="804">
        <f>VLOOKUP($D$3&amp;"_"&amp;K$3,データシート1!$A:$BT,MATCH($G$2&amp;"_"&amp;$C11,データシート1!$A$1:$BT$1,0),0)</f>
        <v>14</v>
      </c>
      <c r="L11" s="804">
        <f>VLOOKUP($D$3&amp;"_"&amp;L$3,データシート1!$A:$BT,MATCH($G$2&amp;"_"&amp;$C11,データシート1!$A$1:$BT$1,0),0)</f>
        <v>14</v>
      </c>
      <c r="M11" s="804">
        <f>VLOOKUP($D$3&amp;"_"&amp;M$3,データシート1!$A:$BT,MATCH($G$2&amp;"_"&amp;$C11,データシート1!$A$1:$BT$1,0),0)</f>
        <v>15</v>
      </c>
      <c r="N11" s="804">
        <f>VLOOKUP($D$3&amp;"_"&amp;N$3,データシート1!$A:$BT,MATCH($G$2&amp;"_"&amp;$C11,データシート1!$A$1:$BT$1,0),0)</f>
        <v>13</v>
      </c>
      <c r="O11" s="804">
        <f>VLOOKUP($D$3&amp;"_"&amp;O$3,データシート1!$A:$BT,MATCH($G$2&amp;"_"&amp;$C11,データシート1!$A$1:$BT$1,0),0)</f>
        <v>13</v>
      </c>
      <c r="P11" s="804">
        <f>VLOOKUP($D$3&amp;"_"&amp;P$3,データシート1!$A:$BT,MATCH($G$2&amp;"_"&amp;$C11,データシート1!$A$1:$BT$1,0),0)</f>
        <v>12</v>
      </c>
      <c r="Q11" s="805">
        <f>VLOOKUP($D$3&amp;"_"&amp;Q$3,データシート1!$A:$BT,MATCH($G$2&amp;"_"&amp;$C11,データシート1!$A$1:$BT$1,0),0)</f>
        <v>11</v>
      </c>
      <c r="R11" s="1034">
        <f>VLOOKUP($D$3&amp;"_"&amp;R$3,データシート1!$A:$BT,MATCH($R$2&amp;"_"&amp;$C11,データシート1!$A$1:$BT$1,0),0)</f>
        <v>170.34399999999999</v>
      </c>
      <c r="S11" s="1035">
        <f>VLOOKUP($D$3&amp;"_"&amp;S$3,データシート1!$A:$BT,MATCH($R$2&amp;"_"&amp;$C11,データシート1!$A$1:$BT$1,0),0)</f>
        <v>132.98099999999999</v>
      </c>
      <c r="T11" s="1035">
        <f>VLOOKUP($D$3&amp;"_"&amp;T$3,データシート1!$A:$BT,MATCH($R$2&amp;"_"&amp;$C11,データシート1!$A$1:$BT$1,0),0)</f>
        <v>163.92099999999999</v>
      </c>
      <c r="U11" s="1035">
        <f>VLOOKUP($D$3&amp;"_"&amp;U$3,データシート1!$A:$BT,MATCH($R$2&amp;"_"&amp;$C11,データシート1!$A$1:$BT$1,0),0)</f>
        <v>164.75299999999999</v>
      </c>
      <c r="V11" s="1035">
        <f>VLOOKUP($D$3&amp;"_"&amp;V$3,データシート1!$A:$BT,MATCH($R$2&amp;"_"&amp;$C11,データシート1!$A$1:$BT$1,0),0)</f>
        <v>179.13300000000001</v>
      </c>
      <c r="W11" s="1035">
        <f>VLOOKUP($D$3&amp;"_"&amp;W$3,データシート1!$A:$BT,MATCH($R$2&amp;"_"&amp;$C11,データシート1!$A$1:$BT$1,0),0)</f>
        <v>196.59100000000001</v>
      </c>
      <c r="X11" s="1035">
        <f>VLOOKUP($D$3&amp;"_"&amp;X$3,データシート1!$A:$BT,MATCH($R$2&amp;"_"&amp;$C11,データシート1!$A$1:$BT$1,0),0)</f>
        <v>243.154</v>
      </c>
      <c r="Y11" s="1035">
        <f>VLOOKUP($D$3&amp;"_"&amp;Y$3,データシート1!$A:$BT,MATCH($R$2&amp;"_"&amp;$C11,データシート1!$A$1:$BT$1,0),0)</f>
        <v>155.548</v>
      </c>
      <c r="Z11" s="1035">
        <f>VLOOKUP($D$3&amp;"_"&amp;Z$3,データシート1!$A:$BT,MATCH($R$2&amp;"_"&amp;$C11,データシート1!$A$1:$BT$1,0),0)</f>
        <v>153.28100000000001</v>
      </c>
      <c r="AA11" s="1035">
        <f>VLOOKUP($D$3&amp;"_"&amp;AA$3,データシート1!$A:$BT,MATCH($R$2&amp;"_"&amp;$C11,データシート1!$A$1:$BT$1,0),0)</f>
        <v>111.371</v>
      </c>
      <c r="AB11" s="1036">
        <f>VLOOKUP($D$3&amp;"_"&amp;AB$3,データシート1!$A:$BT,MATCH($R$2&amp;"_"&amp;$C11,データシート1!$A$1:$BT$1,0),0)</f>
        <v>136.76600000000002</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7</v>
      </c>
      <c r="H12" s="811">
        <f>VLOOKUP($D$3&amp;"_"&amp;H$3,データシート1!$A:$BT,MATCH($G$2&amp;"_"&amp;$C12,データシート1!$A$1:$BT$1,0),0)</f>
        <v>7</v>
      </c>
      <c r="I12" s="811">
        <f>VLOOKUP($D$3&amp;"_"&amp;I$3,データシート1!$A:$BT,MATCH($G$2&amp;"_"&amp;$C12,データシート1!$A$1:$BT$1,0),0)</f>
        <v>7</v>
      </c>
      <c r="J12" s="811">
        <f>VLOOKUP($D$3&amp;"_"&amp;J$3,データシート1!$A:$BT,MATCH($G$2&amp;"_"&amp;$C12,データシート1!$A$1:$BT$1,0),0)</f>
        <v>7</v>
      </c>
      <c r="K12" s="812">
        <f>VLOOKUP($D$3&amp;"_"&amp;K$3,データシート1!$A:$BT,MATCH($G$2&amp;"_"&amp;$C12,データシート1!$A$1:$BT$1,0),0)</f>
        <v>7</v>
      </c>
      <c r="L12" s="812">
        <f>VLOOKUP($D$3&amp;"_"&amp;L$3,データシート1!$A:$BT,MATCH($G$2&amp;"_"&amp;$C12,データシート1!$A$1:$BT$1,0),0)</f>
        <v>7</v>
      </c>
      <c r="M12" s="812">
        <f>VLOOKUP($D$3&amp;"_"&amp;M$3,データシート1!$A:$BT,MATCH($G$2&amp;"_"&amp;$C12,データシート1!$A$1:$BT$1,0),0)</f>
        <v>7</v>
      </c>
      <c r="N12" s="812">
        <f>VLOOKUP($D$3&amp;"_"&amp;N$3,データシート1!$A:$BT,MATCH($G$2&amp;"_"&amp;$C12,データシート1!$A$1:$BT$1,0),0)</f>
        <v>7</v>
      </c>
      <c r="O12" s="812">
        <f>VLOOKUP($D$3&amp;"_"&amp;O$3,データシート1!$A:$BT,MATCH($G$2&amp;"_"&amp;$C12,データシート1!$A$1:$BT$1,0),0)</f>
        <v>7</v>
      </c>
      <c r="P12" s="812">
        <f>VLOOKUP($D$3&amp;"_"&amp;P$3,データシート1!$A:$BT,MATCH($G$2&amp;"_"&amp;$C12,データシート1!$A$1:$BT$1,0),0)</f>
        <v>6</v>
      </c>
      <c r="Q12" s="813">
        <f>VLOOKUP($D$3&amp;"_"&amp;Q$3,データシート1!$A:$BT,MATCH($G$2&amp;"_"&amp;$C12,データシート1!$A$1:$BT$1,0),0)</f>
        <v>7</v>
      </c>
      <c r="R12" s="1037">
        <f>VLOOKUP($D$3&amp;"_"&amp;R$3,データシート1!$A:$BT,MATCH($R$2&amp;"_"&amp;$C12,データシート1!$A$1:$BT$1,0),0)</f>
        <v>2593.962</v>
      </c>
      <c r="S12" s="1038">
        <f>VLOOKUP($D$3&amp;"_"&amp;S$3,データシート1!$A:$BT,MATCH($R$2&amp;"_"&amp;$C12,データシート1!$A$1:$BT$1,0),0)</f>
        <v>2884.9380000000001</v>
      </c>
      <c r="T12" s="1038">
        <f>VLOOKUP($D$3&amp;"_"&amp;T$3,データシート1!$A:$BT,MATCH($R$2&amp;"_"&amp;$C12,データシート1!$A$1:$BT$1,0),0)</f>
        <v>2785.0129999999999</v>
      </c>
      <c r="U12" s="1038">
        <f>VLOOKUP($D$3&amp;"_"&amp;U$3,データシート1!$A:$BT,MATCH($R$2&amp;"_"&amp;$C12,データシート1!$A$1:$BT$1,0),0)</f>
        <v>2686.0059999999999</v>
      </c>
      <c r="V12" s="1038">
        <f>VLOOKUP($D$3&amp;"_"&amp;V$3,データシート1!$A:$BT,MATCH($R$2&amp;"_"&amp;$C12,データシート1!$A$1:$BT$1,0),0)</f>
        <v>2699.605</v>
      </c>
      <c r="W12" s="1038">
        <f>VLOOKUP($D$3&amp;"_"&amp;W$3,データシート1!$A:$BT,MATCH($R$2&amp;"_"&amp;$C12,データシート1!$A$1:$BT$1,0),0)</f>
        <v>2737.3040000000001</v>
      </c>
      <c r="X12" s="1038">
        <f>VLOOKUP($D$3&amp;"_"&amp;X$3,データシート1!$A:$BT,MATCH($R$2&amp;"_"&amp;$C12,データシート1!$A$1:$BT$1,0),0)</f>
        <v>2603.402</v>
      </c>
      <c r="Y12" s="1038">
        <f>VLOOKUP($D$3&amp;"_"&amp;Y$3,データシート1!$A:$BT,MATCH($R$2&amp;"_"&amp;$C12,データシート1!$A$1:$BT$1,0),0)</f>
        <v>2575.759</v>
      </c>
      <c r="Z12" s="1038">
        <f>VLOOKUP($D$3&amp;"_"&amp;Z$3,データシート1!$A:$BT,MATCH($R$2&amp;"_"&amp;$C12,データシート1!$A$1:$BT$1,0),0)</f>
        <v>2746.0189999999998</v>
      </c>
      <c r="AA12" s="1038">
        <f>VLOOKUP($D$3&amp;"_"&amp;AA$3,データシート1!$A:$BT,MATCH($R$2&amp;"_"&amp;$C12,データシート1!$A$1:$BT$1,0),0)</f>
        <v>2602.6179999999999</v>
      </c>
      <c r="AB12" s="1039">
        <f>VLOOKUP($D$3&amp;"_"&amp;AB$3,データシート1!$A:$BT,MATCH($R$2&amp;"_"&amp;$C12,データシート1!$A$1:$BT$1,0),0)</f>
        <v>2497.4499999999998</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61</v>
      </c>
      <c r="H26" s="829">
        <f>VLOOKUP($D$3&amp;"_"&amp;H$3,データシート2!$A:$SI,MATCH($G$2&amp;"_"&amp;$B26,データシート2!$A$1:$SI$1,0),0)</f>
        <v>63</v>
      </c>
      <c r="I26" s="829">
        <f>VLOOKUP($D$3&amp;"_"&amp;I$3,データシート2!$A:$SI,MATCH($G$2&amp;"_"&amp;$B26,データシート2!$A$1:$SI$1,0),0)</f>
        <v>61</v>
      </c>
      <c r="J26" s="829">
        <f>VLOOKUP($D$3&amp;"_"&amp;J$3,データシート2!$A:$SI,MATCH($G$2&amp;"_"&amp;$B26,データシート2!$A$1:$SI$1,0),0)</f>
        <v>60</v>
      </c>
      <c r="K26" s="830">
        <f>VLOOKUP($D$3&amp;"_"&amp;K$3,データシート2!$A:$SI,MATCH($G$2&amp;"_"&amp;$B26,データシート2!$A$1:$SI$1,0),0)</f>
        <v>59</v>
      </c>
      <c r="L26" s="830">
        <f>VLOOKUP($D$3&amp;"_"&amp;L$3,データシート2!$A:$SI,MATCH($G$2&amp;"_"&amp;$B26,データシート2!$A$1:$SI$1,0),0)</f>
        <v>58</v>
      </c>
      <c r="M26" s="830">
        <f>VLOOKUP($D$3&amp;"_"&amp;M$3,データシート2!$A:$SI,MATCH($G$2&amp;"_"&amp;$B26,データシート2!$A$1:$SI$1,0),0)</f>
        <v>56</v>
      </c>
      <c r="N26" s="830">
        <f>VLOOKUP($D$3&amp;"_"&amp;N$3,データシート2!$A:$SI,MATCH($G$2&amp;"_"&amp;$B26,データシート2!$A$1:$SI$1,0),0)</f>
        <v>61</v>
      </c>
      <c r="O26" s="830">
        <f>VLOOKUP($D$3&amp;"_"&amp;O$3,データシート2!$A:$SI,MATCH($G$2&amp;"_"&amp;$B26,データシート2!$A$1:$SI$1,0),0)</f>
        <v>60</v>
      </c>
      <c r="P26" s="830">
        <f>VLOOKUP($D$3&amp;"_"&amp;P$3,データシート2!$A:$SI,MATCH($G$2&amp;"_"&amp;$B26,データシート2!$A$1:$SI$1,0),0)</f>
        <v>61</v>
      </c>
      <c r="Q26" s="831">
        <f>VLOOKUP($D$3&amp;"_"&amp;Q$3,データシート2!$A:$SI,MATCH($G$2&amp;"_"&amp;$B26,データシート2!$A$1:$SI$1,0),0)</f>
        <v>59</v>
      </c>
      <c r="R26" s="1043">
        <f>VLOOKUP($D$3&amp;"_"&amp;R$3,データシート2!$A:$SI,MATCH($R$2&amp;"_"&amp;$B26,データシート2!$A$1:$SI$1,0),0)</f>
        <v>7564.3829999999998</v>
      </c>
      <c r="S26" s="1044">
        <f>VLOOKUP($D$3&amp;"_"&amp;S$3,データシート2!$A:$SI,MATCH($R$2&amp;"_"&amp;$B26,データシート2!$A$1:$SI$1,0),0)</f>
        <v>7936.6890000000003</v>
      </c>
      <c r="T26" s="1044">
        <f>VLOOKUP($D$3&amp;"_"&amp;T$3,データシート2!$A:$SI,MATCH($R$2&amp;"_"&amp;$B26,データシート2!$A$1:$SI$1,0),0)</f>
        <v>7830.2780000000002</v>
      </c>
      <c r="U26" s="1044">
        <f>VLOOKUP($D$3&amp;"_"&amp;U$3,データシート2!$A:$SI,MATCH($R$2&amp;"_"&amp;$B26,データシート2!$A$1:$SI$1,0),0)</f>
        <v>7681.8310000000001</v>
      </c>
      <c r="V26" s="1044">
        <f>VLOOKUP($D$3&amp;"_"&amp;V$3,データシート2!$A:$SI,MATCH($R$2&amp;"_"&amp;$B26,データシート2!$A$1:$SI$1,0),0)</f>
        <v>7825.085</v>
      </c>
      <c r="W26" s="1044">
        <f>VLOOKUP($D$3&amp;"_"&amp;W$3,データシート2!$A:$SI,MATCH($R$2&amp;"_"&amp;$B26,データシート2!$A$1:$SI$1,0),0)</f>
        <v>8120.2089999999998</v>
      </c>
      <c r="X26" s="1044">
        <f>VLOOKUP($D$3&amp;"_"&amp;X$3,データシート2!$A:$SI,MATCH($R$2&amp;"_"&amp;$B26,データシート2!$A$1:$SI$1,0),0)</f>
        <v>7371.8630000000003</v>
      </c>
      <c r="Y26" s="1044">
        <f>VLOOKUP($D$3&amp;"_"&amp;Y$3,データシート2!$A:$SI,MATCH($R$2&amp;"_"&amp;$B26,データシート2!$A$1:$SI$1,0),0)</f>
        <v>8453.8150000000005</v>
      </c>
      <c r="Z26" s="1044">
        <f>VLOOKUP($D$3&amp;"_"&amp;Z$3,データシート2!$A:$SI,MATCH($R$2&amp;"_"&amp;$B26,データシート2!$A$1:$SI$1,0),0)</f>
        <v>8922.85</v>
      </c>
      <c r="AA26" s="1044">
        <f>VLOOKUP($D$3&amp;"_"&amp;AA$3,データシート2!$A:$SI,MATCH($R$2&amp;"_"&amp;$B26,データシート2!$A$1:$SI$1,0),0)</f>
        <v>9021.6880000000001</v>
      </c>
      <c r="AB26" s="1045">
        <f>VLOOKUP($D$3&amp;"_"&amp;AB$3,データシート2!$A:$SI,MATCH($R$2&amp;"_"&amp;$B26,データシート2!$A$1:$SI$1,0),0)</f>
        <v>8364.0110000000004</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8</v>
      </c>
      <c r="H27" s="838">
        <f>VLOOKUP($D$3&amp;"_"&amp;H$3,データシート2!$A:$SI,MATCH($G$2&amp;"_"&amp;$C27,データシート2!$A$1:$SI$1,0),0)</f>
        <v>8</v>
      </c>
      <c r="I27" s="838">
        <f>VLOOKUP($D$3&amp;"_"&amp;I$3,データシート2!$A:$SI,MATCH($G$2&amp;"_"&amp;$C27,データシート2!$A$1:$SI$1,0),0)</f>
        <v>8</v>
      </c>
      <c r="J27" s="838">
        <f>VLOOKUP($D$3&amp;"_"&amp;J$3,データシート2!$A:$SI,MATCH($G$2&amp;"_"&amp;$C27,データシート2!$A$1:$SI$1,0),0)</f>
        <v>8</v>
      </c>
      <c r="K27" s="839">
        <f>VLOOKUP($D$3&amp;"_"&amp;K$3,データシート2!$A:$SI,MATCH($G$2&amp;"_"&amp;$C27,データシート2!$A$1:$SI$1,0),0)</f>
        <v>8</v>
      </c>
      <c r="L27" s="839">
        <f>VLOOKUP($D$3&amp;"_"&amp;L$3,データシート2!$A:$SI,MATCH($G$2&amp;"_"&amp;$C27,データシート2!$A$1:$SI$1,0),0)</f>
        <v>8</v>
      </c>
      <c r="M27" s="839">
        <f>VLOOKUP($D$3&amp;"_"&amp;M$3,データシート2!$A:$SI,MATCH($G$2&amp;"_"&amp;$C27,データシート2!$A$1:$SI$1,0),0)</f>
        <v>7</v>
      </c>
      <c r="N27" s="839">
        <f>VLOOKUP($D$3&amp;"_"&amp;N$3,データシート2!$A:$SI,MATCH($G$2&amp;"_"&amp;$C27,データシート2!$A$1:$SI$1,0),0)</f>
        <v>7</v>
      </c>
      <c r="O27" s="839">
        <f>VLOOKUP($D$3&amp;"_"&amp;O$3,データシート2!$A:$SI,MATCH($G$2&amp;"_"&amp;$C27,データシート2!$A$1:$SI$1,0),0)</f>
        <v>7</v>
      </c>
      <c r="P27" s="839">
        <f>VLOOKUP($D$3&amp;"_"&amp;P$3,データシート2!$A:$SI,MATCH($G$2&amp;"_"&amp;$C27,データシート2!$A$1:$SI$1,0),0)</f>
        <v>6</v>
      </c>
      <c r="Q27" s="840">
        <f>VLOOKUP($D$3&amp;"_"&amp;Q$3,データシート2!$A:$SI,MATCH($G$2&amp;"_"&amp;$C27,データシート2!$A$1:$SI$1,0),0)</f>
        <v>5</v>
      </c>
      <c r="R27" s="1052">
        <f>VLOOKUP($D$3&amp;"_"&amp;R$3,データシート2!$A:$SI,MATCH($R$2&amp;"_"&amp;$C27,データシート2!$A$1:$SI$1,0),0)</f>
        <v>125.21</v>
      </c>
      <c r="S27" s="1047">
        <f>VLOOKUP($D$3&amp;"_"&amp;S$3,データシート2!$A:$SI,MATCH($R$2&amp;"_"&amp;$C27,データシート2!$A$1:$SI$1,0),0)</f>
        <v>122.405</v>
      </c>
      <c r="T27" s="1047">
        <f>VLOOKUP($D$3&amp;"_"&amp;T$3,データシート2!$A:$SI,MATCH($R$2&amp;"_"&amp;$C27,データシート2!$A$1:$SI$1,0),0)</f>
        <v>99.978999999999999</v>
      </c>
      <c r="U27" s="1047">
        <f>VLOOKUP($D$3&amp;"_"&amp;U$3,データシート2!$A:$SI,MATCH($R$2&amp;"_"&amp;$C27,データシート2!$A$1:$SI$1,0),0)</f>
        <v>115.03400000000001</v>
      </c>
      <c r="V27" s="1047">
        <f>VLOOKUP($D$3&amp;"_"&amp;V$3,データシート2!$A:$SI,MATCH($R$2&amp;"_"&amp;$C27,データシート2!$A$1:$SI$1,0),0)</f>
        <v>100.479</v>
      </c>
      <c r="W27" s="1047">
        <f>VLOOKUP($D$3&amp;"_"&amp;W$3,データシート2!$A:$SI,MATCH($R$2&amp;"_"&amp;$C27,データシート2!$A$1:$SI$1,0),0)</f>
        <v>103.301</v>
      </c>
      <c r="X27" s="1047">
        <f>VLOOKUP($D$3&amp;"_"&amp;X$3,データシート2!$A:$SI,MATCH($R$2&amp;"_"&amp;$C27,データシート2!$A$1:$SI$1,0),0)</f>
        <v>103.783</v>
      </c>
      <c r="Y27" s="1047">
        <f>VLOOKUP($D$3&amp;"_"&amp;Y$3,データシート2!$A:$SI,MATCH($R$2&amp;"_"&amp;$C27,データシート2!$A$1:$SI$1,0),0)</f>
        <v>106.996</v>
      </c>
      <c r="Z27" s="1047">
        <f>VLOOKUP($D$3&amp;"_"&amp;Z$3,データシート2!$A:$SI,MATCH($R$2&amp;"_"&amp;$C27,データシート2!$A$1:$SI$1,0),0)</f>
        <v>108.78</v>
      </c>
      <c r="AA27" s="1047">
        <f>VLOOKUP($D$3&amp;"_"&amp;AA$3,データシート2!$A:$SI,MATCH($R$2&amp;"_"&amp;$C27,データシート2!$A$1:$SI$1,0),0)</f>
        <v>105.098</v>
      </c>
      <c r="AB27" s="1048">
        <f>VLOOKUP($D$3&amp;"_"&amp;AB$3,データシート2!$A:$SI,MATCH($R$2&amp;"_"&amp;$C27,データシート2!$A$1:$SI$1,0),0)</f>
        <v>109.794</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1</v>
      </c>
      <c r="H28" s="866">
        <f>VLOOKUP($D$3&amp;"_"&amp;H$3,データシート2!$A:$SI,MATCH($G$2&amp;"_"&amp;$C28,データシート2!$A$1:$SI$1,0),0)</f>
        <v>1</v>
      </c>
      <c r="I28" s="866">
        <f>VLOOKUP($D$3&amp;"_"&amp;I$3,データシート2!$A:$SI,MATCH($G$2&amp;"_"&amp;$C28,データシート2!$A$1:$SI$1,0),0)</f>
        <v>1</v>
      </c>
      <c r="J28" s="866">
        <f>VLOOKUP($D$3&amp;"_"&amp;J$3,データシート2!$A:$SI,MATCH($G$2&amp;"_"&amp;$C28,データシート2!$A$1:$SI$1,0),0)</f>
        <v>1</v>
      </c>
      <c r="K28" s="867">
        <f>VLOOKUP($D$3&amp;"_"&amp;K$3,データシート2!$A:$SI,MATCH($G$2&amp;"_"&amp;$C28,データシート2!$A$1:$SI$1,0),0)</f>
        <v>1</v>
      </c>
      <c r="L28" s="867">
        <f>VLOOKUP($D$3&amp;"_"&amp;L$3,データシート2!$A:$SI,MATCH($G$2&amp;"_"&amp;$C28,データシート2!$A$1:$SI$1,0),0)</f>
        <v>1</v>
      </c>
      <c r="M28" s="867">
        <f>VLOOKUP($D$3&amp;"_"&amp;M$3,データシート2!$A:$SI,MATCH($G$2&amp;"_"&amp;$C28,データシート2!$A$1:$SI$1,0),0)</f>
        <v>1</v>
      </c>
      <c r="N28" s="867">
        <f>VLOOKUP($D$3&amp;"_"&amp;N$3,データシート2!$A:$SI,MATCH($G$2&amp;"_"&amp;$C28,データシート2!$A$1:$SI$1,0),0)</f>
        <v>1</v>
      </c>
      <c r="O28" s="867">
        <f>VLOOKUP($D$3&amp;"_"&amp;O$3,データシート2!$A:$SI,MATCH($G$2&amp;"_"&amp;$C28,データシート2!$A$1:$SI$1,0),0)</f>
        <v>1</v>
      </c>
      <c r="P28" s="867">
        <f>VLOOKUP($D$3&amp;"_"&amp;P$3,データシート2!$A:$SI,MATCH($G$2&amp;"_"&amp;$C28,データシート2!$A$1:$SI$1,0),0)</f>
        <v>1</v>
      </c>
      <c r="Q28" s="868">
        <f>VLOOKUP($D$3&amp;"_"&amp;Q$3,データシート2!$A:$SI,MATCH($G$2&amp;"_"&amp;$C28,データシート2!$A$1:$SI$1,0),0)</f>
        <v>1</v>
      </c>
      <c r="R28" s="1056">
        <f>VLOOKUP($D$3&amp;"_"&amp;R$3,データシート2!$A:$SI,MATCH($R$2&amp;"_"&amp;$C28,データシート2!$A$1:$SI$1,0),0)</f>
        <v>13.1</v>
      </c>
      <c r="S28" s="1057">
        <f>VLOOKUP($D$3&amp;"_"&amp;S$3,データシート2!$A:$SI,MATCH($R$2&amp;"_"&amp;$C28,データシート2!$A$1:$SI$1,0),0)</f>
        <v>12.686999999999999</v>
      </c>
      <c r="T28" s="1057">
        <f>VLOOKUP($D$3&amp;"_"&amp;T$3,データシート2!$A:$SI,MATCH($R$2&amp;"_"&amp;$C28,データシート2!$A$1:$SI$1,0),0)</f>
        <v>12.538</v>
      </c>
      <c r="U28" s="1057">
        <f>VLOOKUP($D$3&amp;"_"&amp;U$3,データシート2!$A:$SI,MATCH($R$2&amp;"_"&amp;$C28,データシート2!$A$1:$SI$1,0),0)</f>
        <v>12.154</v>
      </c>
      <c r="V28" s="1057">
        <f>VLOOKUP($D$3&amp;"_"&amp;V$3,データシート2!$A:$SI,MATCH($R$2&amp;"_"&amp;$C28,データシート2!$A$1:$SI$1,0),0)</f>
        <v>10.353999999999999</v>
      </c>
      <c r="W28" s="1057">
        <f>VLOOKUP($D$3&amp;"_"&amp;W$3,データシート2!$A:$SI,MATCH($R$2&amp;"_"&amp;$C28,データシート2!$A$1:$SI$1,0),0)</f>
        <v>10.231999999999999</v>
      </c>
      <c r="X28" s="1057">
        <f>VLOOKUP($D$3&amp;"_"&amp;X$3,データシート2!$A:$SI,MATCH($R$2&amp;"_"&amp;$C28,データシート2!$A$1:$SI$1,0),0)</f>
        <v>10.835000000000001</v>
      </c>
      <c r="Y28" s="1057">
        <f>VLOOKUP($D$3&amp;"_"&amp;Y$3,データシート2!$A:$SI,MATCH($R$2&amp;"_"&amp;$C28,データシート2!$A$1:$SI$1,0),0)</f>
        <v>11.132999999999999</v>
      </c>
      <c r="Z28" s="1057">
        <f>VLOOKUP($D$3&amp;"_"&amp;Z$3,データシート2!$A:$SI,MATCH($R$2&amp;"_"&amp;$C28,データシート2!$A$1:$SI$1,0),0)</f>
        <v>11.332000000000001</v>
      </c>
      <c r="AA28" s="1057">
        <f>VLOOKUP($D$3&amp;"_"&amp;AA$3,データシート2!$A:$SI,MATCH($R$2&amp;"_"&amp;$C28,データシート2!$A$1:$SI$1,0),0)</f>
        <v>11.531000000000001</v>
      </c>
      <c r="AB28" s="1058">
        <f>VLOOKUP($D$3&amp;"_"&amp;AB$3,データシート2!$A:$SI,MATCH($R$2&amp;"_"&amp;$C28,データシート2!$A$1:$SI$1,0),0)</f>
        <v>11.429</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3</v>
      </c>
      <c r="H29" s="866">
        <f>VLOOKUP($D$3&amp;"_"&amp;H$3,データシート2!$A:$SI,MATCH($G$2&amp;"_"&amp;$C29,データシート2!$A$1:$SI$1,0),0)</f>
        <v>3</v>
      </c>
      <c r="I29" s="866">
        <f>VLOOKUP($D$3&amp;"_"&amp;I$3,データシート2!$A:$SI,MATCH($G$2&amp;"_"&amp;$C29,データシート2!$A$1:$SI$1,0),0)</f>
        <v>3</v>
      </c>
      <c r="J29" s="866">
        <f>VLOOKUP($D$3&amp;"_"&amp;J$3,データシート2!$A:$SI,MATCH($G$2&amp;"_"&amp;$C29,データシート2!$A$1:$SI$1,0),0)</f>
        <v>3</v>
      </c>
      <c r="K29" s="867">
        <f>VLOOKUP($D$3&amp;"_"&amp;K$3,データシート2!$A:$SI,MATCH($G$2&amp;"_"&amp;$C29,データシート2!$A$1:$SI$1,0),0)</f>
        <v>3</v>
      </c>
      <c r="L29" s="867">
        <f>VLOOKUP($D$3&amp;"_"&amp;L$3,データシート2!$A:$SI,MATCH($G$2&amp;"_"&amp;$C29,データシート2!$A$1:$SI$1,0),0)</f>
        <v>3</v>
      </c>
      <c r="M29" s="867">
        <f>VLOOKUP($D$3&amp;"_"&amp;M$3,データシート2!$A:$SI,MATCH($G$2&amp;"_"&amp;$C29,データシート2!$A$1:$SI$1,0),0)</f>
        <v>3</v>
      </c>
      <c r="N29" s="867">
        <f>VLOOKUP($D$3&amp;"_"&amp;N$3,データシート2!$A:$SI,MATCH($G$2&amp;"_"&amp;$C29,データシート2!$A$1:$SI$1,0),0)</f>
        <v>3</v>
      </c>
      <c r="O29" s="867">
        <f>VLOOKUP($D$3&amp;"_"&amp;O$3,データシート2!$A:$SI,MATCH($G$2&amp;"_"&amp;$C29,データシート2!$A$1:$SI$1,0),0)</f>
        <v>3</v>
      </c>
      <c r="P29" s="867">
        <f>VLOOKUP($D$3&amp;"_"&amp;P$3,データシート2!$A:$SI,MATCH($G$2&amp;"_"&amp;$C29,データシート2!$A$1:$SI$1,0),0)</f>
        <v>3</v>
      </c>
      <c r="Q29" s="868">
        <f>VLOOKUP($D$3&amp;"_"&amp;Q$3,データシート2!$A:$SI,MATCH($G$2&amp;"_"&amp;$C29,データシート2!$A$1:$SI$1,0),0)</f>
        <v>3</v>
      </c>
      <c r="R29" s="1056">
        <f>VLOOKUP($D$3&amp;"_"&amp;R$3,データシート2!$A:$SI,MATCH($R$2&amp;"_"&amp;$C29,データシート2!$A$1:$SI$1,0),0)</f>
        <v>46.692999999999998</v>
      </c>
      <c r="S29" s="1057">
        <f>VLOOKUP($D$3&amp;"_"&amp;S$3,データシート2!$A:$SI,MATCH($R$2&amp;"_"&amp;$C29,データシート2!$A$1:$SI$1,0),0)</f>
        <v>49.366</v>
      </c>
      <c r="T29" s="1057">
        <f>VLOOKUP($D$3&amp;"_"&amp;T$3,データシート2!$A:$SI,MATCH($R$2&amp;"_"&amp;$C29,データシート2!$A$1:$SI$1,0),0)</f>
        <v>58.444000000000003</v>
      </c>
      <c r="U29" s="1057">
        <f>VLOOKUP($D$3&amp;"_"&amp;U$3,データシート2!$A:$SI,MATCH($R$2&amp;"_"&amp;$C29,データシート2!$A$1:$SI$1,0),0)</f>
        <v>61.209000000000003</v>
      </c>
      <c r="V29" s="1057">
        <f>VLOOKUP($D$3&amp;"_"&amp;V$3,データシート2!$A:$SI,MATCH($R$2&amp;"_"&amp;$C29,データシート2!$A$1:$SI$1,0),0)</f>
        <v>60.106999999999999</v>
      </c>
      <c r="W29" s="1057">
        <f>VLOOKUP($D$3&amp;"_"&amp;W$3,データシート2!$A:$SI,MATCH($R$2&amp;"_"&amp;$C29,データシート2!$A$1:$SI$1,0),0)</f>
        <v>58.786999999999999</v>
      </c>
      <c r="X29" s="1057">
        <f>VLOOKUP($D$3&amp;"_"&amp;X$3,データシート2!$A:$SI,MATCH($R$2&amp;"_"&amp;$C29,データシート2!$A$1:$SI$1,0),0)</f>
        <v>53.323</v>
      </c>
      <c r="Y29" s="1057">
        <f>VLOOKUP($D$3&amp;"_"&amp;Y$3,データシート2!$A:$SI,MATCH($R$2&amp;"_"&amp;$C29,データシート2!$A$1:$SI$1,0),0)</f>
        <v>54.284999999999997</v>
      </c>
      <c r="Z29" s="1057">
        <f>VLOOKUP($D$3&amp;"_"&amp;Z$3,データシート2!$A:$SI,MATCH($R$2&amp;"_"&amp;$C29,データシート2!$A$1:$SI$1,0),0)</f>
        <v>39.398000000000003</v>
      </c>
      <c r="AA29" s="1057">
        <f>VLOOKUP($D$3&amp;"_"&amp;AA$3,データシート2!$A:$SI,MATCH($R$2&amp;"_"&amp;$C29,データシート2!$A$1:$SI$1,0),0)</f>
        <v>36.131999999999998</v>
      </c>
      <c r="AB29" s="1058">
        <f>VLOOKUP($D$3&amp;"_"&amp;AB$3,データシート2!$A:$SI,MATCH($R$2&amp;"_"&amp;$C29,データシート2!$A$1:$SI$1,0),0)</f>
        <v>41.503</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27</v>
      </c>
      <c r="H34" s="866">
        <f>VLOOKUP($D$3&amp;"_"&amp;H$3,データシート2!$A:$SI,MATCH($G$2&amp;"_"&amp;$C34,データシート2!$A$1:$SI$1,0),0)</f>
        <v>29</v>
      </c>
      <c r="I34" s="866">
        <f>VLOOKUP($D$3&amp;"_"&amp;I$3,データシート2!$A:$SI,MATCH($G$2&amp;"_"&amp;$C34,データシート2!$A$1:$SI$1,0),0)</f>
        <v>29</v>
      </c>
      <c r="J34" s="866">
        <f>VLOOKUP($D$3&amp;"_"&amp;J$3,データシート2!$A:$SI,MATCH($G$2&amp;"_"&amp;$C34,データシート2!$A$1:$SI$1,0),0)</f>
        <v>28</v>
      </c>
      <c r="K34" s="867">
        <f>VLOOKUP($D$3&amp;"_"&amp;K$3,データシート2!$A:$SI,MATCH($G$2&amp;"_"&amp;$C34,データシート2!$A$1:$SI$1,0),0)</f>
        <v>27</v>
      </c>
      <c r="L34" s="867">
        <f>VLOOKUP($D$3&amp;"_"&amp;L$3,データシート2!$A:$SI,MATCH($G$2&amp;"_"&amp;$C34,データシート2!$A$1:$SI$1,0),0)</f>
        <v>27</v>
      </c>
      <c r="M34" s="867">
        <f>VLOOKUP($D$3&amp;"_"&amp;M$3,データシート2!$A:$SI,MATCH($G$2&amp;"_"&amp;$C34,データシート2!$A$1:$SI$1,0),0)</f>
        <v>26</v>
      </c>
      <c r="N34" s="867">
        <f>VLOOKUP($D$3&amp;"_"&amp;N$3,データシート2!$A:$SI,MATCH($G$2&amp;"_"&amp;$C34,データシート2!$A$1:$SI$1,0),0)</f>
        <v>29</v>
      </c>
      <c r="O34" s="867">
        <f>VLOOKUP($D$3&amp;"_"&amp;O$3,データシート2!$A:$SI,MATCH($G$2&amp;"_"&amp;$C34,データシート2!$A$1:$SI$1,0),0)</f>
        <v>29</v>
      </c>
      <c r="P34" s="867">
        <f>VLOOKUP($D$3&amp;"_"&amp;P$3,データシート2!$A:$SI,MATCH($G$2&amp;"_"&amp;$C34,データシート2!$A$1:$SI$1,0),0)</f>
        <v>27</v>
      </c>
      <c r="Q34" s="868">
        <f>VLOOKUP($D$3&amp;"_"&amp;Q$3,データシート2!$A:$SI,MATCH($G$2&amp;"_"&amp;$C34,データシート2!$A$1:$SI$1,0),0)</f>
        <v>31</v>
      </c>
      <c r="R34" s="1056">
        <f>VLOOKUP($D$3&amp;"_"&amp;R$3,データシート2!$A:$SI,MATCH($R$2&amp;"_"&amp;$C34,データシート2!$A$1:$SI$1,0),0)</f>
        <v>4187.6840000000002</v>
      </c>
      <c r="S34" s="1057">
        <f>VLOOKUP($D$3&amp;"_"&amp;S$3,データシート2!$A:$SI,MATCH($R$2&amp;"_"&amp;$C34,データシート2!$A$1:$SI$1,0),0)</f>
        <v>4393.8540000000003</v>
      </c>
      <c r="T34" s="1057">
        <f>VLOOKUP($D$3&amp;"_"&amp;T$3,データシート2!$A:$SI,MATCH($R$2&amp;"_"&amp;$C34,データシート2!$A$1:$SI$1,0),0)</f>
        <v>4265.1049999999996</v>
      </c>
      <c r="U34" s="1057">
        <f>VLOOKUP($D$3&amp;"_"&amp;U$3,データシート2!$A:$SI,MATCH($R$2&amp;"_"&amp;$C34,データシート2!$A$1:$SI$1,0),0)</f>
        <v>4218.8339999999998</v>
      </c>
      <c r="V34" s="1057">
        <f>VLOOKUP($D$3&amp;"_"&amp;V$3,データシート2!$A:$SI,MATCH($R$2&amp;"_"&amp;$C34,データシート2!$A$1:$SI$1,0),0)</f>
        <v>4120.701</v>
      </c>
      <c r="W34" s="1057">
        <f>VLOOKUP($D$3&amp;"_"&amp;W$3,データシート2!$A:$SI,MATCH($R$2&amp;"_"&amp;$C34,データシート2!$A$1:$SI$1,0),0)</f>
        <v>4196.5050000000001</v>
      </c>
      <c r="X34" s="1057">
        <f>VLOOKUP($D$3&amp;"_"&amp;X$3,データシート2!$A:$SI,MATCH($R$2&amp;"_"&amp;$C34,データシート2!$A$1:$SI$1,0),0)</f>
        <v>3425.8310000000001</v>
      </c>
      <c r="Y34" s="1057">
        <f>VLOOKUP($D$3&amp;"_"&amp;Y$3,データシート2!$A:$SI,MATCH($R$2&amp;"_"&amp;$C34,データシート2!$A$1:$SI$1,0),0)</f>
        <v>4294.5379999999996</v>
      </c>
      <c r="Z34" s="1057">
        <f>VLOOKUP($D$3&amp;"_"&amp;Z$3,データシート2!$A:$SI,MATCH($R$2&amp;"_"&amp;$C34,データシート2!$A$1:$SI$1,0),0)</f>
        <v>4255.9560000000001</v>
      </c>
      <c r="AA34" s="1057">
        <f>VLOOKUP($D$3&amp;"_"&amp;AA$3,データシート2!$A:$SI,MATCH($R$2&amp;"_"&amp;$C34,データシート2!$A$1:$SI$1,0),0)</f>
        <v>3937.973</v>
      </c>
      <c r="AB34" s="1058">
        <f>VLOOKUP($D$3&amp;"_"&amp;AB$3,データシート2!$A:$SI,MATCH($R$2&amp;"_"&amp;$C34,データシート2!$A$1:$SI$1,0),0)</f>
        <v>3731.76</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2</v>
      </c>
      <c r="H35" s="866">
        <f>VLOOKUP($D$3&amp;"_"&amp;H$3,データシート2!$A:$SI,MATCH($G$2&amp;"_"&amp;$C35,データシート2!$A$1:$SI$1,0),0)</f>
        <v>2</v>
      </c>
      <c r="I35" s="866">
        <f>VLOOKUP($D$3&amp;"_"&amp;I$3,データシート2!$A:$SI,MATCH($G$2&amp;"_"&amp;$C35,データシート2!$A$1:$SI$1,0),0)</f>
        <v>2</v>
      </c>
      <c r="J35" s="866">
        <f>VLOOKUP($D$3&amp;"_"&amp;J$3,データシート2!$A:$SI,MATCH($G$2&amp;"_"&amp;$C35,データシート2!$A$1:$SI$1,0),0)</f>
        <v>2</v>
      </c>
      <c r="K35" s="867">
        <f>VLOOKUP($D$3&amp;"_"&amp;K$3,データシート2!$A:$SI,MATCH($G$2&amp;"_"&amp;$C35,データシート2!$A$1:$SI$1,0),0)</f>
        <v>2</v>
      </c>
      <c r="L35" s="867">
        <f>VLOOKUP($D$3&amp;"_"&amp;L$3,データシート2!$A:$SI,MATCH($G$2&amp;"_"&amp;$C35,データシート2!$A$1:$SI$1,0),0)</f>
        <v>2</v>
      </c>
      <c r="M35" s="867">
        <f>VLOOKUP($D$3&amp;"_"&amp;M$3,データシート2!$A:$SI,MATCH($G$2&amp;"_"&amp;$C35,データシート2!$A$1:$SI$1,0),0)</f>
        <v>2</v>
      </c>
      <c r="N35" s="867">
        <f>VLOOKUP($D$3&amp;"_"&amp;N$3,データシート2!$A:$SI,MATCH($G$2&amp;"_"&amp;$C35,データシート2!$A$1:$SI$1,0),0)</f>
        <v>2</v>
      </c>
      <c r="O35" s="867">
        <f>VLOOKUP($D$3&amp;"_"&amp;O$3,データシート2!$A:$SI,MATCH($G$2&amp;"_"&amp;$C35,データシート2!$A$1:$SI$1,0),0)</f>
        <v>2</v>
      </c>
      <c r="P35" s="867">
        <f>VLOOKUP($D$3&amp;"_"&amp;P$3,データシート2!$A:$SI,MATCH($G$2&amp;"_"&amp;$C35,データシート2!$A$1:$SI$1,0),0)</f>
        <v>3</v>
      </c>
      <c r="Q35" s="868">
        <f>VLOOKUP($D$3&amp;"_"&amp;Q$3,データシート2!$A:$SI,MATCH($G$2&amp;"_"&amp;$C35,データシート2!$A$1:$SI$1,0),0)</f>
        <v>2</v>
      </c>
      <c r="R35" s="1056">
        <f>VLOOKUP($D$3&amp;"_"&amp;R$3,データシート2!$A:$SI,MATCH($R$2&amp;"_"&amp;$C35,データシート2!$A$1:$SI$1,0),0)</f>
        <v>2381.6770000000001</v>
      </c>
      <c r="S35" s="1057">
        <f>VLOOKUP($D$3&amp;"_"&amp;S$3,データシート2!$A:$SI,MATCH($R$2&amp;"_"&amp;$C35,データシート2!$A$1:$SI$1,0),0)</f>
        <v>2564.7800000000002</v>
      </c>
      <c r="T35" s="1057">
        <f>VLOOKUP($D$3&amp;"_"&amp;T$3,データシート2!$A:$SI,MATCH($R$2&amp;"_"&amp;$C35,データシート2!$A$1:$SI$1,0),0)</f>
        <v>2519.1979999999999</v>
      </c>
      <c r="U35" s="1057">
        <f>VLOOKUP($D$3&amp;"_"&amp;U$3,データシート2!$A:$SI,MATCH($R$2&amp;"_"&amp;$C35,データシート2!$A$1:$SI$1,0),0)</f>
        <v>2398.3490000000002</v>
      </c>
      <c r="V35" s="1057">
        <f>VLOOKUP($D$3&amp;"_"&amp;V$3,データシート2!$A:$SI,MATCH($R$2&amp;"_"&amp;$C35,データシート2!$A$1:$SI$1,0),0)</f>
        <v>2538.2689999999998</v>
      </c>
      <c r="W35" s="1057">
        <f>VLOOKUP($D$3&amp;"_"&amp;W$3,データシート2!$A:$SI,MATCH($R$2&amp;"_"&amp;$C35,データシート2!$A$1:$SI$1,0),0)</f>
        <v>2598.2939999999999</v>
      </c>
      <c r="X35" s="1057">
        <f>VLOOKUP($D$3&amp;"_"&amp;X$3,データシート2!$A:$SI,MATCH($R$2&amp;"_"&amp;$C35,データシート2!$A$1:$SI$1,0),0)</f>
        <v>2484.127</v>
      </c>
      <c r="Y35" s="1057">
        <f>VLOOKUP($D$3&amp;"_"&amp;Y$3,データシート2!$A:$SI,MATCH($R$2&amp;"_"&amp;$C35,データシート2!$A$1:$SI$1,0),0)</f>
        <v>2325.4720000000002</v>
      </c>
      <c r="Z35" s="1057">
        <f>VLOOKUP($D$3&amp;"_"&amp;Z$3,データシート2!$A:$SI,MATCH($R$2&amp;"_"&amp;$C35,データシート2!$A$1:$SI$1,0),0)</f>
        <v>2387.8330000000001</v>
      </c>
      <c r="AA35" s="1057">
        <f>VLOOKUP($D$3&amp;"_"&amp;AA$3,データシート2!$A:$SI,MATCH($R$2&amp;"_"&amp;$C35,データシート2!$A$1:$SI$1,0),0)</f>
        <v>2548.9229999999998</v>
      </c>
      <c r="AB35" s="1058">
        <f>VLOOKUP($D$3&amp;"_"&amp;AB$3,データシート2!$A:$SI,MATCH($R$2&amp;"_"&amp;$C35,データシート2!$A$1:$SI$1,0),0)</f>
        <v>2247.433</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2</v>
      </c>
      <c r="H36" s="1087">
        <f>VLOOKUP($D$3&amp;"_"&amp;H$3,データシート2!$A:$SI,MATCH($G$2&amp;"_"&amp;$E36,データシート2!$A$1:$SI$1,0),0)</f>
        <v>2</v>
      </c>
      <c r="I36" s="1087">
        <f>VLOOKUP($D$3&amp;"_"&amp;I$3,データシート2!$A:$SI,MATCH($G$2&amp;"_"&amp;$E36,データシート2!$A$1:$SI$1,0),0)</f>
        <v>2</v>
      </c>
      <c r="J36" s="1087">
        <f>VLOOKUP($D$3&amp;"_"&amp;J$3,データシート2!$A:$SI,MATCH($G$2&amp;"_"&amp;$E36,データシート2!$A$1:$SI$1,0),0)</f>
        <v>2</v>
      </c>
      <c r="K36" s="1088">
        <f>VLOOKUP($D$3&amp;"_"&amp;K$3,データシート2!$A:$SI,MATCH($G$2&amp;"_"&amp;$E36,データシート2!$A$1:$SI$1,0),0)</f>
        <v>2</v>
      </c>
      <c r="L36" s="1088">
        <f>VLOOKUP($D$3&amp;"_"&amp;L$3,データシート2!$A:$SI,MATCH($G$2&amp;"_"&amp;$E36,データシート2!$A$1:$SI$1,0),0)</f>
        <v>2</v>
      </c>
      <c r="M36" s="1088">
        <f>VLOOKUP($D$3&amp;"_"&amp;M$3,データシート2!$A:$SI,MATCH($G$2&amp;"_"&amp;$E36,データシート2!$A$1:$SI$1,0),0)</f>
        <v>2</v>
      </c>
      <c r="N36" s="1088">
        <f>VLOOKUP($D$3&amp;"_"&amp;N$3,データシート2!$A:$SI,MATCH($G$2&amp;"_"&amp;$E36,データシート2!$A$1:$SI$1,0),0)</f>
        <v>2</v>
      </c>
      <c r="O36" s="1088">
        <f>VLOOKUP($D$3&amp;"_"&amp;O$3,データシート2!$A:$SI,MATCH($G$2&amp;"_"&amp;$E36,データシート2!$A$1:$SI$1,0),0)</f>
        <v>2</v>
      </c>
      <c r="P36" s="1088">
        <f>VLOOKUP($D$3&amp;"_"&amp;P$3,データシート2!$A:$SI,MATCH($G$2&amp;"_"&amp;$E36,データシート2!$A$1:$SI$1,0),0)</f>
        <v>3</v>
      </c>
      <c r="Q36" s="1089">
        <f>VLOOKUP($D$3&amp;"_"&amp;Q$3,データシート2!$A:$SI,MATCH($G$2&amp;"_"&amp;$E36,データシート2!$A$1:$SI$1,0),0)</f>
        <v>2</v>
      </c>
      <c r="R36" s="1090">
        <f>VLOOKUP($D$3&amp;"_"&amp;R$3,データシート2!$A:$SI,MATCH($R$2&amp;"_"&amp;$E36,データシート2!$A$1:$SI$1,0),0)</f>
        <v>2381.6770000000001</v>
      </c>
      <c r="S36" s="1091">
        <f>VLOOKUP($D$3&amp;"_"&amp;S$3,データシート2!$A:$SI,MATCH($R$2&amp;"_"&amp;$E36,データシート2!$A$1:$SI$1,0),0)</f>
        <v>2564.7800000000002</v>
      </c>
      <c r="T36" s="1091">
        <f>VLOOKUP($D$3&amp;"_"&amp;T$3,データシート2!$A:$SI,MATCH($R$2&amp;"_"&amp;$E36,データシート2!$A$1:$SI$1,0),0)</f>
        <v>2519.1979999999999</v>
      </c>
      <c r="U36" s="1091">
        <f>VLOOKUP($D$3&amp;"_"&amp;U$3,データシート2!$A:$SI,MATCH($R$2&amp;"_"&amp;$E36,データシート2!$A$1:$SI$1,0),0)</f>
        <v>2398.3490000000002</v>
      </c>
      <c r="V36" s="1091">
        <f>VLOOKUP($D$3&amp;"_"&amp;V$3,データシート2!$A:$SI,MATCH($R$2&amp;"_"&amp;$E36,データシート2!$A$1:$SI$1,0),0)</f>
        <v>2538.2689999999998</v>
      </c>
      <c r="W36" s="1091">
        <f>VLOOKUP($D$3&amp;"_"&amp;W$3,データシート2!$A:$SI,MATCH($R$2&amp;"_"&amp;$E36,データシート2!$A$1:$SI$1,0),0)</f>
        <v>2598.2939999999999</v>
      </c>
      <c r="X36" s="1091">
        <f>VLOOKUP($D$3&amp;"_"&amp;X$3,データシート2!$A:$SI,MATCH($R$2&amp;"_"&amp;$E36,データシート2!$A$1:$SI$1,0),0)</f>
        <v>2484.127</v>
      </c>
      <c r="Y36" s="1091">
        <f>VLOOKUP($D$3&amp;"_"&amp;Y$3,データシート2!$A:$SI,MATCH($R$2&amp;"_"&amp;$E36,データシート2!$A$1:$SI$1,0),0)</f>
        <v>2325.4720000000002</v>
      </c>
      <c r="Z36" s="1091">
        <f>VLOOKUP($D$3&amp;"_"&amp;Z$3,データシート2!$A:$SI,MATCH($R$2&amp;"_"&amp;$E36,データシート2!$A$1:$SI$1,0),0)</f>
        <v>2387.8330000000001</v>
      </c>
      <c r="AA36" s="1091">
        <f>VLOOKUP($D$3&amp;"_"&amp;AA$3,データシート2!$A:$SI,MATCH($R$2&amp;"_"&amp;$E36,データシート2!$A$1:$SI$1,0),0)</f>
        <v>2548.9229999999998</v>
      </c>
      <c r="AB36" s="1092">
        <f>VLOOKUP($D$3&amp;"_"&amp;AB$3,データシート2!$A:$SI,MATCH($R$2&amp;"_"&amp;$E36,データシート2!$A$1:$SI$1,0),0)</f>
        <v>2247.433</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5</v>
      </c>
      <c r="H38" s="866">
        <f>VLOOKUP($D$3&amp;"_"&amp;H$3,データシート2!$A:$SI,MATCH($G$2&amp;"_"&amp;$C38,データシート2!$A$1:$SI$1,0),0)</f>
        <v>5</v>
      </c>
      <c r="I38" s="866">
        <f>VLOOKUP($D$3&amp;"_"&amp;I$3,データシート2!$A:$SI,MATCH($G$2&amp;"_"&amp;$C38,データシート2!$A$1:$SI$1,0),0)</f>
        <v>5</v>
      </c>
      <c r="J38" s="866">
        <f>VLOOKUP($D$3&amp;"_"&amp;J$3,データシート2!$A:$SI,MATCH($G$2&amp;"_"&amp;$C38,データシート2!$A$1:$SI$1,0),0)</f>
        <v>5</v>
      </c>
      <c r="K38" s="867">
        <f>VLOOKUP($D$3&amp;"_"&amp;K$3,データシート2!$A:$SI,MATCH($G$2&amp;"_"&amp;$C38,データシート2!$A$1:$SI$1,0),0)</f>
        <v>5</v>
      </c>
      <c r="L38" s="867">
        <f>VLOOKUP($D$3&amp;"_"&amp;L$3,データシート2!$A:$SI,MATCH($G$2&amp;"_"&amp;$C38,データシート2!$A$1:$SI$1,0),0)</f>
        <v>5</v>
      </c>
      <c r="M38" s="867">
        <f>VLOOKUP($D$3&amp;"_"&amp;M$3,データシート2!$A:$SI,MATCH($G$2&amp;"_"&amp;$C38,データシート2!$A$1:$SI$1,0),0)</f>
        <v>5</v>
      </c>
      <c r="N38" s="867">
        <f>VLOOKUP($D$3&amp;"_"&amp;N$3,データシート2!$A:$SI,MATCH($G$2&amp;"_"&amp;$C38,データシート2!$A$1:$SI$1,0),0)</f>
        <v>5</v>
      </c>
      <c r="O38" s="867">
        <f>VLOOKUP($D$3&amp;"_"&amp;O$3,データシート2!$A:$SI,MATCH($G$2&amp;"_"&amp;$C38,データシート2!$A$1:$SI$1,0),0)</f>
        <v>5</v>
      </c>
      <c r="P38" s="867">
        <f>VLOOKUP($D$3&amp;"_"&amp;P$3,データシート2!$A:$SI,MATCH($G$2&amp;"_"&amp;$C38,データシート2!$A$1:$SI$1,0),0)</f>
        <v>4</v>
      </c>
      <c r="Q38" s="868">
        <f>VLOOKUP($D$3&amp;"_"&amp;Q$3,データシート2!$A:$SI,MATCH($G$2&amp;"_"&amp;$C38,データシート2!$A$1:$SI$1,0),0)</f>
        <v>4</v>
      </c>
      <c r="R38" s="1056">
        <f>VLOOKUP($D$3&amp;"_"&amp;R$3,データシート2!$A:$SI,MATCH($R$2&amp;"_"&amp;$C38,データシート2!$A$1:$SI$1,0),0)</f>
        <v>35.084000000000003</v>
      </c>
      <c r="S38" s="1057">
        <f>VLOOKUP($D$3&amp;"_"&amp;S$3,データシート2!$A:$SI,MATCH($R$2&amp;"_"&amp;$C38,データシート2!$A$1:$SI$1,0),0)</f>
        <v>35.023000000000003</v>
      </c>
      <c r="T38" s="1057">
        <f>VLOOKUP($D$3&amp;"_"&amp;T$3,データシート2!$A:$SI,MATCH($R$2&amp;"_"&amp;$C38,データシート2!$A$1:$SI$1,0),0)</f>
        <v>36.792999999999999</v>
      </c>
      <c r="U38" s="1057">
        <f>VLOOKUP($D$3&amp;"_"&amp;U$3,データシート2!$A:$SI,MATCH($R$2&amp;"_"&amp;$C38,データシート2!$A$1:$SI$1,0),0)</f>
        <v>36.671999999999997</v>
      </c>
      <c r="V38" s="1057">
        <f>VLOOKUP($D$3&amp;"_"&amp;V$3,データシート2!$A:$SI,MATCH($R$2&amp;"_"&amp;$C38,データシート2!$A$1:$SI$1,0),0)</f>
        <v>34.298999999999999</v>
      </c>
      <c r="W38" s="1057">
        <f>VLOOKUP($D$3&amp;"_"&amp;W$3,データシート2!$A:$SI,MATCH($R$2&amp;"_"&amp;$C38,データシート2!$A$1:$SI$1,0),0)</f>
        <v>32.180999999999997</v>
      </c>
      <c r="X38" s="1057">
        <f>VLOOKUP($D$3&amp;"_"&amp;X$3,データシート2!$A:$SI,MATCH($R$2&amp;"_"&amp;$C38,データシート2!$A$1:$SI$1,0),0)</f>
        <v>32.104999999999997</v>
      </c>
      <c r="Y38" s="1057">
        <f>VLOOKUP($D$3&amp;"_"&amp;Y$3,データシート2!$A:$SI,MATCH($R$2&amp;"_"&amp;$C38,データシート2!$A$1:$SI$1,0),0)</f>
        <v>32.683999999999997</v>
      </c>
      <c r="Z38" s="1057">
        <f>VLOOKUP($D$3&amp;"_"&amp;Z$3,データシート2!$A:$SI,MATCH($R$2&amp;"_"&amp;$C38,データシート2!$A$1:$SI$1,0),0)</f>
        <v>33.74</v>
      </c>
      <c r="AA38" s="1057">
        <f>VLOOKUP($D$3&amp;"_"&amp;AA$3,データシート2!$A:$SI,MATCH($R$2&amp;"_"&amp;$C38,データシート2!$A$1:$SI$1,0),0)</f>
        <v>28.524999999999999</v>
      </c>
      <c r="AB38" s="1058">
        <f>VLOOKUP($D$3&amp;"_"&amp;AB$3,データシート2!$A:$SI,MATCH($R$2&amp;"_"&amp;$C38,データシート2!$A$1:$SI$1,0),0)</f>
        <v>25.291</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2</v>
      </c>
      <c r="H39" s="866">
        <f>VLOOKUP($D$3&amp;"_"&amp;H$3,データシート2!$A:$SI,MATCH($G$2&amp;"_"&amp;$C39,データシート2!$A$1:$SI$1,0),0)</f>
        <v>2</v>
      </c>
      <c r="I39" s="866">
        <f>VLOOKUP($D$3&amp;"_"&amp;I$3,データシート2!$A:$SI,MATCH($G$2&amp;"_"&amp;$C39,データシート2!$A$1:$SI$1,0),0)</f>
        <v>2</v>
      </c>
      <c r="J39" s="866">
        <f>VLOOKUP($D$3&amp;"_"&amp;J$3,データシート2!$A:$SI,MATCH($G$2&amp;"_"&amp;$C39,データシート2!$A$1:$SI$1,0),0)</f>
        <v>2</v>
      </c>
      <c r="K39" s="867">
        <f>VLOOKUP($D$3&amp;"_"&amp;K$3,データシート2!$A:$SI,MATCH($G$2&amp;"_"&amp;$C39,データシート2!$A$1:$SI$1,0),0)</f>
        <v>2</v>
      </c>
      <c r="L39" s="867">
        <f>VLOOKUP($D$3&amp;"_"&amp;L$3,データシート2!$A:$SI,MATCH($G$2&amp;"_"&amp;$C39,データシート2!$A$1:$SI$1,0),0)</f>
        <v>2</v>
      </c>
      <c r="M39" s="867">
        <f>VLOOKUP($D$3&amp;"_"&amp;M$3,データシート2!$A:$SI,MATCH($G$2&amp;"_"&amp;$C39,データシート2!$A$1:$SI$1,0),0)</f>
        <v>2</v>
      </c>
      <c r="N39" s="867">
        <f>VLOOKUP($D$3&amp;"_"&amp;N$3,データシート2!$A:$SI,MATCH($G$2&amp;"_"&amp;$C39,データシート2!$A$1:$SI$1,0),0)</f>
        <v>2</v>
      </c>
      <c r="O39" s="867">
        <f>VLOOKUP($D$3&amp;"_"&amp;O$3,データシート2!$A:$SI,MATCH($G$2&amp;"_"&amp;$C39,データシート2!$A$1:$SI$1,0),0)</f>
        <v>2</v>
      </c>
      <c r="P39" s="867">
        <f>VLOOKUP($D$3&amp;"_"&amp;P$3,データシート2!$A:$SI,MATCH($G$2&amp;"_"&amp;$C39,データシート2!$A$1:$SI$1,0),0)</f>
        <v>2</v>
      </c>
      <c r="Q39" s="868">
        <f>VLOOKUP($D$3&amp;"_"&amp;Q$3,データシート2!$A:$SI,MATCH($G$2&amp;"_"&amp;$C39,データシート2!$A$1:$SI$1,0),0)</f>
        <v>2</v>
      </c>
      <c r="R39" s="1056">
        <f>VLOOKUP($D$3&amp;"_"&amp;R$3,データシート2!$A:$SI,MATCH($R$2&amp;"_"&amp;$C39,データシート2!$A$1:$SI$1,0),0)</f>
        <v>10.773999999999999</v>
      </c>
      <c r="S39" s="1057">
        <f>VLOOKUP($D$3&amp;"_"&amp;S$3,データシート2!$A:$SI,MATCH($R$2&amp;"_"&amp;$C39,データシート2!$A$1:$SI$1,0),0)</f>
        <v>11.023</v>
      </c>
      <c r="T39" s="1057">
        <f>VLOOKUP($D$3&amp;"_"&amp;T$3,データシート2!$A:$SI,MATCH($R$2&amp;"_"&amp;$C39,データシート2!$A$1:$SI$1,0),0)</f>
        <v>11.92</v>
      </c>
      <c r="U39" s="1057">
        <f>VLOOKUP($D$3&amp;"_"&amp;U$3,データシート2!$A:$SI,MATCH($R$2&amp;"_"&amp;$C39,データシート2!$A$1:$SI$1,0),0)</f>
        <v>11.21</v>
      </c>
      <c r="V39" s="1057">
        <f>VLOOKUP($D$3&amp;"_"&amp;V$3,データシート2!$A:$SI,MATCH($R$2&amp;"_"&amp;$C39,データシート2!$A$1:$SI$1,0),0)</f>
        <v>10.518000000000001</v>
      </c>
      <c r="W39" s="1057">
        <f>VLOOKUP($D$3&amp;"_"&amp;W$3,データシート2!$A:$SI,MATCH($R$2&amp;"_"&amp;$C39,データシート2!$A$1:$SI$1,0),0)</f>
        <v>10.196999999999999</v>
      </c>
      <c r="X39" s="1057">
        <f>VLOOKUP($D$3&amp;"_"&amp;X$3,データシート2!$A:$SI,MATCH($R$2&amp;"_"&amp;$C39,データシート2!$A$1:$SI$1,0),0)</f>
        <v>10.585000000000001</v>
      </c>
      <c r="Y39" s="1057">
        <f>VLOOKUP($D$3&amp;"_"&amp;Y$3,データシート2!$A:$SI,MATCH($R$2&amp;"_"&amp;$C39,データシート2!$A$1:$SI$1,0),0)</f>
        <v>10.545</v>
      </c>
      <c r="Z39" s="1057">
        <f>VLOOKUP($D$3&amp;"_"&amp;Z$3,データシート2!$A:$SI,MATCH($R$2&amp;"_"&amp;$C39,データシート2!$A$1:$SI$1,0),0)</f>
        <v>10.865</v>
      </c>
      <c r="AA39" s="1057">
        <f>VLOOKUP($D$3&amp;"_"&amp;AA$3,データシート2!$A:$SI,MATCH($R$2&amp;"_"&amp;$C39,データシート2!$A$1:$SI$1,0),0)</f>
        <v>10.694000000000001</v>
      </c>
      <c r="AB39" s="1058">
        <f>VLOOKUP($D$3&amp;"_"&amp;AB$3,データシート2!$A:$SI,MATCH($R$2&amp;"_"&amp;$C39,データシート2!$A$1:$SI$1,0),0)</f>
        <v>9.2850000000000001</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5</v>
      </c>
      <c r="H41" s="866">
        <f>VLOOKUP($D$3&amp;"_"&amp;H$3,データシート2!$A:$SI,MATCH($G$2&amp;"_"&amp;$C41,データシート2!$A$1:$SI$1,0),0)</f>
        <v>5</v>
      </c>
      <c r="I41" s="866">
        <f>VLOOKUP($D$3&amp;"_"&amp;I$3,データシート2!$A:$SI,MATCH($G$2&amp;"_"&amp;$C41,データシート2!$A$1:$SI$1,0),0)</f>
        <v>4</v>
      </c>
      <c r="J41" s="866">
        <f>VLOOKUP($D$3&amp;"_"&amp;J$3,データシート2!$A:$SI,MATCH($G$2&amp;"_"&amp;$C41,データシート2!$A$1:$SI$1,0),0)</f>
        <v>3</v>
      </c>
      <c r="K41" s="867">
        <f>VLOOKUP($D$3&amp;"_"&amp;K$3,データシート2!$A:$SI,MATCH($G$2&amp;"_"&amp;$C41,データシート2!$A$1:$SI$1,0),0)</f>
        <v>3</v>
      </c>
      <c r="L41" s="867">
        <f>VLOOKUP($D$3&amp;"_"&amp;L$3,データシート2!$A:$SI,MATCH($G$2&amp;"_"&amp;$C41,データシート2!$A$1:$SI$1,0),0)</f>
        <v>3</v>
      </c>
      <c r="M41" s="867">
        <f>VLOOKUP($D$3&amp;"_"&amp;M$3,データシート2!$A:$SI,MATCH($G$2&amp;"_"&amp;$C41,データシート2!$A$1:$SI$1,0),0)</f>
        <v>2</v>
      </c>
      <c r="N41" s="867">
        <f>VLOOKUP($D$3&amp;"_"&amp;N$3,データシート2!$A:$SI,MATCH($G$2&amp;"_"&amp;$C41,データシート2!$A$1:$SI$1,0),0)</f>
        <v>2</v>
      </c>
      <c r="O41" s="867">
        <f>VLOOKUP($D$3&amp;"_"&amp;O$3,データシート2!$A:$SI,MATCH($G$2&amp;"_"&amp;$C41,データシート2!$A$1:$SI$1,0),0)</f>
        <v>2</v>
      </c>
      <c r="P41" s="867">
        <f>VLOOKUP($D$3&amp;"_"&amp;P$3,データシート2!$A:$SI,MATCH($G$2&amp;"_"&amp;$C41,データシート2!$A$1:$SI$1,0),0)</f>
        <v>2</v>
      </c>
      <c r="Q41" s="868">
        <f>VLOOKUP($D$3&amp;"_"&amp;Q$3,データシート2!$A:$SI,MATCH($G$2&amp;"_"&amp;$C41,データシート2!$A$1:$SI$1,0),0)</f>
        <v>2</v>
      </c>
      <c r="R41" s="1056">
        <f>VLOOKUP($D$3&amp;"_"&amp;R$3,データシート2!$A:$SI,MATCH($R$2&amp;"_"&amp;$C41,データシート2!$A$1:$SI$1,0),0)</f>
        <v>42.127000000000002</v>
      </c>
      <c r="S41" s="1057">
        <f>VLOOKUP($D$3&amp;"_"&amp;S$3,データシート2!$A:$SI,MATCH($R$2&amp;"_"&amp;$C41,データシート2!$A$1:$SI$1,0),0)</f>
        <v>43.197000000000003</v>
      </c>
      <c r="T41" s="1057">
        <f>VLOOKUP($D$3&amp;"_"&amp;T$3,データシート2!$A:$SI,MATCH($R$2&amp;"_"&amp;$C41,データシート2!$A$1:$SI$1,0),0)</f>
        <v>31.68</v>
      </c>
      <c r="U41" s="1057">
        <f>VLOOKUP($D$3&amp;"_"&amp;U$3,データシート2!$A:$SI,MATCH($R$2&amp;"_"&amp;$C41,データシート2!$A$1:$SI$1,0),0)</f>
        <v>16.798999999999999</v>
      </c>
      <c r="V41" s="1057">
        <f>VLOOKUP($D$3&amp;"_"&amp;V$3,データシート2!$A:$SI,MATCH($R$2&amp;"_"&amp;$C41,データシート2!$A$1:$SI$1,0),0)</f>
        <v>14.141</v>
      </c>
      <c r="W41" s="1057">
        <f>VLOOKUP($D$3&amp;"_"&amp;W$3,データシート2!$A:$SI,MATCH($R$2&amp;"_"&amp;$C41,データシート2!$A$1:$SI$1,0),0)</f>
        <v>13.304</v>
      </c>
      <c r="X41" s="1057">
        <f>VLOOKUP($D$3&amp;"_"&amp;X$3,データシート2!$A:$SI,MATCH($R$2&amp;"_"&amp;$C41,データシート2!$A$1:$SI$1,0),0)</f>
        <v>10.677</v>
      </c>
      <c r="Y41" s="1057">
        <f>VLOOKUP($D$3&amp;"_"&amp;Y$3,データシート2!$A:$SI,MATCH($R$2&amp;"_"&amp;$C41,データシート2!$A$1:$SI$1,0),0)</f>
        <v>11.794</v>
      </c>
      <c r="Z41" s="1057">
        <f>VLOOKUP($D$3&amp;"_"&amp;Z$3,データシート2!$A:$SI,MATCH($R$2&amp;"_"&amp;$C41,データシート2!$A$1:$SI$1,0),0)</f>
        <v>10.933999999999999</v>
      </c>
      <c r="AA41" s="1057">
        <f>VLOOKUP($D$3&amp;"_"&amp;AA$3,データシート2!$A:$SI,MATCH($R$2&amp;"_"&amp;$C41,データシート2!$A$1:$SI$1,0),0)</f>
        <v>10.15</v>
      </c>
      <c r="AB41" s="1058">
        <f>VLOOKUP($D$3&amp;"_"&amp;AB$3,データシート2!$A:$SI,MATCH($R$2&amp;"_"&amp;$C41,データシート2!$A$1:$SI$1,0),0)</f>
        <v>9.7200000000000006</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1</v>
      </c>
      <c r="H43" s="866">
        <f>VLOOKUP($D$3&amp;"_"&amp;H$3,データシート2!$A:$SI,MATCH($G$2&amp;"_"&amp;$C43,データシート2!$A$1:$SI$1,0),0)</f>
        <v>1</v>
      </c>
      <c r="I43" s="866">
        <f>VLOOKUP($D$3&amp;"_"&amp;I$3,データシート2!$A:$SI,MATCH($G$2&amp;"_"&amp;$C43,データシート2!$A$1:$SI$1,0),0)</f>
        <v>1</v>
      </c>
      <c r="J43" s="866">
        <f>VLOOKUP($D$3&amp;"_"&amp;J$3,データシート2!$A:$SI,MATCH($G$2&amp;"_"&amp;$C43,データシート2!$A$1:$SI$1,0),0)</f>
        <v>1</v>
      </c>
      <c r="K43" s="867">
        <f>VLOOKUP($D$3&amp;"_"&amp;K$3,データシート2!$A:$SI,MATCH($G$2&amp;"_"&amp;$C43,データシート2!$A$1:$SI$1,0),0)</f>
        <v>1</v>
      </c>
      <c r="L43" s="867">
        <f>VLOOKUP($D$3&amp;"_"&amp;L$3,データシート2!$A:$SI,MATCH($G$2&amp;"_"&amp;$C43,データシート2!$A$1:$SI$1,0),0)</f>
        <v>1</v>
      </c>
      <c r="M43" s="867">
        <f>VLOOKUP($D$3&amp;"_"&amp;M$3,データシート2!$A:$SI,MATCH($G$2&amp;"_"&amp;$C43,データシート2!$A$1:$SI$1,0),0)</f>
        <v>1</v>
      </c>
      <c r="N43" s="867">
        <f>VLOOKUP($D$3&amp;"_"&amp;N$3,データシート2!$A:$SI,MATCH($G$2&amp;"_"&amp;$C43,データシート2!$A$1:$SI$1,0),0)</f>
        <v>1</v>
      </c>
      <c r="O43" s="867">
        <f>VLOOKUP($D$3&amp;"_"&amp;O$3,データシート2!$A:$SI,MATCH($G$2&amp;"_"&amp;$C43,データシート2!$A$1:$SI$1,0),0)</f>
        <v>1</v>
      </c>
      <c r="P43" s="867">
        <f>VLOOKUP($D$3&amp;"_"&amp;P$3,データシート2!$A:$SI,MATCH($G$2&amp;"_"&amp;$C43,データシート2!$A$1:$SI$1,0),0)</f>
        <v>2</v>
      </c>
      <c r="Q43" s="868">
        <f>VLOOKUP($D$3&amp;"_"&amp;Q$3,データシート2!$A:$SI,MATCH($G$2&amp;"_"&amp;$C43,データシート2!$A$1:$SI$1,0),0)</f>
        <v>1</v>
      </c>
      <c r="R43" s="1056">
        <f>VLOOKUP($D$3&amp;"_"&amp;R$3,データシート2!$A:$SI,MATCH($R$2&amp;"_"&amp;$C43,データシート2!$A$1:$SI$1,0),0)</f>
        <v>7.2960000000000003</v>
      </c>
      <c r="S43" s="1057">
        <f>VLOOKUP($D$3&amp;"_"&amp;S$3,データシート2!$A:$SI,MATCH($R$2&amp;"_"&amp;$C43,データシート2!$A$1:$SI$1,0),0)</f>
        <v>6.49</v>
      </c>
      <c r="T43" s="1057">
        <f>VLOOKUP($D$3&amp;"_"&amp;T$3,データシート2!$A:$SI,MATCH($R$2&amp;"_"&amp;$C43,データシート2!$A$1:$SI$1,0),0)</f>
        <v>7.141</v>
      </c>
      <c r="U43" s="1057">
        <f>VLOOKUP($D$3&amp;"_"&amp;U$3,データシート2!$A:$SI,MATCH($R$2&amp;"_"&amp;$C43,データシート2!$A$1:$SI$1,0),0)</f>
        <v>7.94</v>
      </c>
      <c r="V43" s="1057">
        <f>VLOOKUP($D$3&amp;"_"&amp;V$3,データシート2!$A:$SI,MATCH($R$2&amp;"_"&amp;$C43,データシート2!$A$1:$SI$1,0),0)</f>
        <v>8.0850000000000009</v>
      </c>
      <c r="W43" s="1057">
        <f>VLOOKUP($D$3&amp;"_"&amp;W$3,データシート2!$A:$SI,MATCH($R$2&amp;"_"&amp;$C43,データシート2!$A$1:$SI$1,0),0)</f>
        <v>7.6429999999999998</v>
      </c>
      <c r="X43" s="1057">
        <f>VLOOKUP($D$3&amp;"_"&amp;X$3,データシート2!$A:$SI,MATCH($R$2&amp;"_"&amp;$C43,データシート2!$A$1:$SI$1,0),0)</f>
        <v>7.8609999999999998</v>
      </c>
      <c r="Y43" s="1057">
        <f>VLOOKUP($D$3&amp;"_"&amp;Y$3,データシート2!$A:$SI,MATCH($R$2&amp;"_"&amp;$C43,データシート2!$A$1:$SI$1,0),0)</f>
        <v>8.5500000000000007</v>
      </c>
      <c r="Z43" s="1057">
        <f>VLOOKUP($D$3&amp;"_"&amp;Z$3,データシート2!$A:$SI,MATCH($R$2&amp;"_"&amp;$C43,データシート2!$A$1:$SI$1,0),0)</f>
        <v>7.7210000000000001</v>
      </c>
      <c r="AA43" s="1057">
        <f>VLOOKUP($D$3&amp;"_"&amp;AA$3,データシート2!$A:$SI,MATCH($R$2&amp;"_"&amp;$C43,データシート2!$A$1:$SI$1,0),0)</f>
        <v>167.68700000000001</v>
      </c>
      <c r="AB43" s="1058">
        <f>VLOOKUP($D$3&amp;"_"&amp;AB$3,データシート2!$A:$SI,MATCH($R$2&amp;"_"&amp;$C43,データシート2!$A$1:$SI$1,0),0)</f>
        <v>5.0510000000000002</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1</v>
      </c>
      <c r="H45" s="866">
        <f>VLOOKUP($D$3&amp;"_"&amp;H$3,データシート2!$A:$SI,MATCH($G$2&amp;"_"&amp;$C45,データシート2!$A$1:$SI$1,0),0)</f>
        <v>1</v>
      </c>
      <c r="I45" s="866">
        <f>VLOOKUP($D$3&amp;"_"&amp;I$3,データシート2!$A:$SI,MATCH($G$2&amp;"_"&amp;$C45,データシート2!$A$1:$SI$1,0),0)</f>
        <v>1</v>
      </c>
      <c r="J45" s="866">
        <f>VLOOKUP($D$3&amp;"_"&amp;J$3,データシート2!$A:$SI,MATCH($G$2&amp;"_"&amp;$C45,データシート2!$A$1:$SI$1,0),0)</f>
        <v>1</v>
      </c>
      <c r="K45" s="867">
        <f>VLOOKUP($D$3&amp;"_"&amp;K$3,データシート2!$A:$SI,MATCH($G$2&amp;"_"&amp;$C45,データシート2!$A$1:$SI$1,0),0)</f>
        <v>1</v>
      </c>
      <c r="L45" s="867">
        <f>VLOOKUP($D$3&amp;"_"&amp;L$3,データシート2!$A:$SI,MATCH($G$2&amp;"_"&amp;$C45,データシート2!$A$1:$SI$1,0),0)</f>
        <v>1</v>
      </c>
      <c r="M45" s="867">
        <f>VLOOKUP($D$3&amp;"_"&amp;M$3,データシート2!$A:$SI,MATCH($G$2&amp;"_"&amp;$C45,データシート2!$A$1:$SI$1,0),0)</f>
        <v>1</v>
      </c>
      <c r="N45" s="867">
        <f>VLOOKUP($D$3&amp;"_"&amp;N$3,データシート2!$A:$SI,MATCH($G$2&amp;"_"&amp;$C45,データシート2!$A$1:$SI$1,0),0)</f>
        <v>1</v>
      </c>
      <c r="O45" s="867">
        <f>VLOOKUP($D$3&amp;"_"&amp;O$3,データシート2!$A:$SI,MATCH($G$2&amp;"_"&amp;$C45,データシート2!$A$1:$SI$1,0),0)</f>
        <v>1</v>
      </c>
      <c r="P45" s="867">
        <f>VLOOKUP($D$3&amp;"_"&amp;P$3,データシート2!$A:$SI,MATCH($G$2&amp;"_"&amp;$C45,データシート2!$A$1:$SI$1,0),0)</f>
        <v>1</v>
      </c>
      <c r="Q45" s="868">
        <f>VLOOKUP($D$3&amp;"_"&amp;Q$3,データシート2!$A:$SI,MATCH($G$2&amp;"_"&amp;$C45,データシート2!$A$1:$SI$1,0),0)</f>
        <v>1</v>
      </c>
      <c r="R45" s="1056">
        <f>VLOOKUP($D$3&amp;"_"&amp;R$3,データシート2!$A:$SI,MATCH($R$2&amp;"_"&amp;$C45,データシート2!$A$1:$SI$1,0),0)</f>
        <v>7.16</v>
      </c>
      <c r="S45" s="1057">
        <f>VLOOKUP($D$3&amp;"_"&amp;S$3,データシート2!$A:$SI,MATCH($R$2&amp;"_"&amp;$C45,データシート2!$A$1:$SI$1,0),0)</f>
        <v>7.266</v>
      </c>
      <c r="T45" s="1057">
        <f>VLOOKUP($D$3&amp;"_"&amp;T$3,データシート2!$A:$SI,MATCH($R$2&amp;"_"&amp;$C45,データシート2!$A$1:$SI$1,0),0)</f>
        <v>6.9749999999999996</v>
      </c>
      <c r="U45" s="1057">
        <f>VLOOKUP($D$3&amp;"_"&amp;U$3,データシート2!$A:$SI,MATCH($R$2&amp;"_"&amp;$C45,データシート2!$A$1:$SI$1,0),0)</f>
        <v>7.4749999999999996</v>
      </c>
      <c r="V45" s="1057">
        <f>VLOOKUP($D$3&amp;"_"&amp;V$3,データシート2!$A:$SI,MATCH($R$2&amp;"_"&amp;$C45,データシート2!$A$1:$SI$1,0),0)</f>
        <v>9.0960000000000001</v>
      </c>
      <c r="W45" s="1057">
        <f>VLOOKUP($D$3&amp;"_"&amp;W$3,データシート2!$A:$SI,MATCH($R$2&amp;"_"&amp;$C45,データシート2!$A$1:$SI$1,0),0)</f>
        <v>8.0749999999999993</v>
      </c>
      <c r="X45" s="1057">
        <f>VLOOKUP($D$3&amp;"_"&amp;X$3,データシート2!$A:$SI,MATCH($R$2&amp;"_"&amp;$C45,データシート2!$A$1:$SI$1,0),0)</f>
        <v>8.0730000000000004</v>
      </c>
      <c r="Y45" s="1057">
        <f>VLOOKUP($D$3&amp;"_"&amp;Y$3,データシート2!$A:$SI,MATCH($R$2&amp;"_"&amp;$C45,データシート2!$A$1:$SI$1,0),0)</f>
        <v>8.7110000000000003</v>
      </c>
      <c r="Z45" s="1057">
        <f>VLOOKUP($D$3&amp;"_"&amp;Z$3,データシート2!$A:$SI,MATCH($R$2&amp;"_"&amp;$C45,データシート2!$A$1:$SI$1,0),0)</f>
        <v>8.2899999999999991</v>
      </c>
      <c r="AA45" s="1057">
        <f>VLOOKUP($D$3&amp;"_"&amp;AA$3,データシート2!$A:$SI,MATCH($R$2&amp;"_"&amp;$C45,データシート2!$A$1:$SI$1,0),0)</f>
        <v>7.3150000000000004</v>
      </c>
      <c r="AB45" s="1058">
        <f>VLOOKUP($D$3&amp;"_"&amp;AB$3,データシート2!$A:$SI,MATCH($R$2&amp;"_"&amp;$C45,データシート2!$A$1:$SI$1,0),0)</f>
        <v>7.1150000000000002</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1</v>
      </c>
      <c r="H46" s="866">
        <f>VLOOKUP($D$3&amp;"_"&amp;H$3,データシート2!$A:$SI,MATCH($G$2&amp;"_"&amp;$C46,データシート2!$A$1:$SI$1,0),0)</f>
        <v>1</v>
      </c>
      <c r="I46" s="866">
        <f>VLOOKUP($D$3&amp;"_"&amp;I$3,データシート2!$A:$SI,MATCH($G$2&amp;"_"&amp;$C46,データシート2!$A$1:$SI$1,0),0)</f>
        <v>1</v>
      </c>
      <c r="J46" s="866">
        <f>VLOOKUP($D$3&amp;"_"&amp;J$3,データシート2!$A:$SI,MATCH($G$2&amp;"_"&amp;$C46,データシート2!$A$1:$SI$1,0),0)</f>
        <v>1</v>
      </c>
      <c r="K46" s="867">
        <f>VLOOKUP($D$3&amp;"_"&amp;K$3,データシート2!$A:$SI,MATCH($G$2&amp;"_"&amp;$C46,データシート2!$A$1:$SI$1,0),0)</f>
        <v>1</v>
      </c>
      <c r="L46" s="867">
        <f>VLOOKUP($D$3&amp;"_"&amp;L$3,データシート2!$A:$SI,MATCH($G$2&amp;"_"&amp;$C46,データシート2!$A$1:$SI$1,0),0)</f>
        <v>1</v>
      </c>
      <c r="M46" s="867">
        <f>VLOOKUP($D$3&amp;"_"&amp;M$3,データシート2!$A:$SI,MATCH($G$2&amp;"_"&amp;$C46,データシート2!$A$1:$SI$1,0),0)</f>
        <v>1</v>
      </c>
      <c r="N46" s="867">
        <f>VLOOKUP($D$3&amp;"_"&amp;N$3,データシート2!$A:$SI,MATCH($G$2&amp;"_"&amp;$C46,データシート2!$A$1:$SI$1,0),0)</f>
        <v>1</v>
      </c>
      <c r="O46" s="867">
        <f>VLOOKUP($D$3&amp;"_"&amp;O$3,データシート2!$A:$SI,MATCH($G$2&amp;"_"&amp;$C46,データシート2!$A$1:$SI$1,0),0)</f>
        <v>1</v>
      </c>
      <c r="P46" s="867">
        <f>VLOOKUP($D$3&amp;"_"&amp;P$3,データシート2!$A:$SI,MATCH($G$2&amp;"_"&amp;$C46,データシート2!$A$1:$SI$1,0),0)</f>
        <v>2</v>
      </c>
      <c r="Q46" s="868">
        <f>VLOOKUP($D$3&amp;"_"&amp;Q$3,データシート2!$A:$SI,MATCH($G$2&amp;"_"&amp;$C46,データシート2!$A$1:$SI$1,0),0)</f>
        <v>1</v>
      </c>
      <c r="R46" s="1056">
        <f>VLOOKUP($D$3&amp;"_"&amp;R$3,データシート2!$A:$SI,MATCH($R$2&amp;"_"&amp;$C46,データシート2!$A$1:$SI$1,0),0)</f>
        <v>7.8689999999999998</v>
      </c>
      <c r="S46" s="1057">
        <f>VLOOKUP($D$3&amp;"_"&amp;S$3,データシート2!$A:$SI,MATCH($R$2&amp;"_"&amp;$C46,データシート2!$A$1:$SI$1,0),0)</f>
        <v>8.5440000000000005</v>
      </c>
      <c r="T46" s="1057">
        <f>VLOOKUP($D$3&amp;"_"&amp;T$3,データシート2!$A:$SI,MATCH($R$2&amp;"_"&amp;$C46,データシート2!$A$1:$SI$1,0),0)</f>
        <v>7.7690000000000001</v>
      </c>
      <c r="U46" s="1057">
        <f>VLOOKUP($D$3&amp;"_"&amp;U$3,データシート2!$A:$SI,MATCH($R$2&amp;"_"&amp;$C46,データシート2!$A$1:$SI$1,0),0)</f>
        <v>9.2449999999999992</v>
      </c>
      <c r="V46" s="1057">
        <f>VLOOKUP($D$3&amp;"_"&amp;V$3,データシート2!$A:$SI,MATCH($R$2&amp;"_"&amp;$C46,データシート2!$A$1:$SI$1,0),0)</f>
        <v>9.3209999999999997</v>
      </c>
      <c r="W46" s="1057">
        <f>VLOOKUP($D$3&amp;"_"&amp;W$3,データシート2!$A:$SI,MATCH($R$2&amp;"_"&amp;$C46,データシート2!$A$1:$SI$1,0),0)</f>
        <v>8.3040000000000003</v>
      </c>
      <c r="X46" s="1057">
        <f>VLOOKUP($D$3&amp;"_"&amp;X$3,データシート2!$A:$SI,MATCH($R$2&amp;"_"&amp;$C46,データシート2!$A$1:$SI$1,0),0)</f>
        <v>8.17</v>
      </c>
      <c r="Y46" s="1057">
        <f>VLOOKUP($D$3&amp;"_"&amp;Y$3,データシート2!$A:$SI,MATCH($R$2&amp;"_"&amp;$C46,データシート2!$A$1:$SI$1,0),0)</f>
        <v>8.9890000000000008</v>
      </c>
      <c r="Z46" s="1057">
        <f>VLOOKUP($D$3&amp;"_"&amp;Z$3,データシート2!$A:$SI,MATCH($R$2&amp;"_"&amp;$C46,データシート2!$A$1:$SI$1,0),0)</f>
        <v>8.6880000000000006</v>
      </c>
      <c r="AA46" s="1057">
        <f>VLOOKUP($D$3&amp;"_"&amp;AA$3,データシート2!$A:$SI,MATCH($R$2&amp;"_"&amp;$C46,データシート2!$A$1:$SI$1,0),0)</f>
        <v>46.223999999999997</v>
      </c>
      <c r="AB46" s="1058">
        <f>VLOOKUP($D$3&amp;"_"&amp;AB$3,データシート2!$A:$SI,MATCH($R$2&amp;"_"&amp;$C46,データシート2!$A$1:$SI$1,0),0)</f>
        <v>5.7759999999999998</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1</v>
      </c>
      <c r="H47" s="866">
        <f>VLOOKUP($D$3&amp;"_"&amp;H$3,データシート2!$A:$SI,MATCH($G$2&amp;"_"&amp;$C47,データシート2!$A$1:$SI$1,0),0)</f>
        <v>1</v>
      </c>
      <c r="I47" s="866">
        <f>VLOOKUP($D$3&amp;"_"&amp;I$3,データシート2!$A:$SI,MATCH($G$2&amp;"_"&amp;$C47,データシート2!$A$1:$SI$1,0),0)</f>
        <v>0</v>
      </c>
      <c r="J47" s="866">
        <f>VLOOKUP($D$3&amp;"_"&amp;J$3,データシート2!$A:$SI,MATCH($G$2&amp;"_"&amp;$C47,データシート2!$A$1:$SI$1,0),0)</f>
        <v>1</v>
      </c>
      <c r="K47" s="867">
        <f>VLOOKUP($D$3&amp;"_"&amp;K$3,データシート2!$A:$SI,MATCH($G$2&amp;"_"&amp;$C47,データシート2!$A$1:$SI$1,0),0)</f>
        <v>1</v>
      </c>
      <c r="L47" s="867">
        <f>VLOOKUP($D$3&amp;"_"&amp;L$3,データシート2!$A:$SI,MATCH($G$2&amp;"_"&amp;$C47,データシート2!$A$1:$SI$1,0),0)</f>
        <v>0</v>
      </c>
      <c r="M47" s="867">
        <f>VLOOKUP($D$3&amp;"_"&amp;M$3,データシート2!$A:$SI,MATCH($G$2&amp;"_"&amp;$C47,データシート2!$A$1:$SI$1,0),0)</f>
        <v>1</v>
      </c>
      <c r="N47" s="867">
        <f>VLOOKUP($D$3&amp;"_"&amp;N$3,データシート2!$A:$SI,MATCH($G$2&amp;"_"&amp;$C47,データシート2!$A$1:$SI$1,0),0)</f>
        <v>1</v>
      </c>
      <c r="O47" s="867">
        <f>VLOOKUP($D$3&amp;"_"&amp;O$3,データシート2!$A:$SI,MATCH($G$2&amp;"_"&amp;$C47,データシート2!$A$1:$SI$1,0),0)</f>
        <v>1</v>
      </c>
      <c r="P47" s="867">
        <f>VLOOKUP($D$3&amp;"_"&amp;P$3,データシート2!$A:$SI,MATCH($G$2&amp;"_"&amp;$C47,データシート2!$A$1:$SI$1,0),0)</f>
        <v>0</v>
      </c>
      <c r="Q47" s="868">
        <f>VLOOKUP($D$3&amp;"_"&amp;Q$3,データシート2!$A:$SI,MATCH($G$2&amp;"_"&amp;$C47,データシート2!$A$1:$SI$1,0),0)</f>
        <v>1</v>
      </c>
      <c r="R47" s="1056">
        <f>VLOOKUP($D$3&amp;"_"&amp;R$3,データシート2!$A:$SI,MATCH($R$2&amp;"_"&amp;$C47,データシート2!$A$1:$SI$1,0),0)</f>
        <v>16.885000000000002</v>
      </c>
      <c r="S47" s="1057">
        <f>VLOOKUP($D$3&amp;"_"&amp;S$3,データシート2!$A:$SI,MATCH($R$2&amp;"_"&amp;$C47,データシート2!$A$1:$SI$1,0),0)</f>
        <v>16.884</v>
      </c>
      <c r="T47" s="1057">
        <f>VLOOKUP($D$3&amp;"_"&amp;T$3,データシート2!$A:$SI,MATCH($R$2&amp;"_"&amp;$C47,データシート2!$A$1:$SI$1,0),0)</f>
        <v>0</v>
      </c>
      <c r="U47" s="1057">
        <f>VLOOKUP($D$3&amp;"_"&amp;U$3,データシート2!$A:$SI,MATCH($R$2&amp;"_"&amp;$C47,データシート2!$A$1:$SI$1,0),0)</f>
        <v>20.064</v>
      </c>
      <c r="V47" s="1057">
        <f>VLOOKUP($D$3&amp;"_"&amp;V$3,データシート2!$A:$SI,MATCH($R$2&amp;"_"&amp;$C47,データシート2!$A$1:$SI$1,0),0)</f>
        <v>19.100000000000001</v>
      </c>
      <c r="W47" s="1057">
        <f>VLOOKUP($D$3&amp;"_"&amp;W$3,データシート2!$A:$SI,MATCH($R$2&amp;"_"&amp;$C47,データシート2!$A$1:$SI$1,0),0)</f>
        <v>0</v>
      </c>
      <c r="X47" s="1057">
        <f>VLOOKUP($D$3&amp;"_"&amp;X$3,データシート2!$A:$SI,MATCH($R$2&amp;"_"&amp;$C47,データシート2!$A$1:$SI$1,0),0)</f>
        <v>17.02</v>
      </c>
      <c r="Y47" s="1057">
        <f>VLOOKUP($D$3&amp;"_"&amp;Y$3,データシート2!$A:$SI,MATCH($R$2&amp;"_"&amp;$C47,データシート2!$A$1:$SI$1,0),0)</f>
        <v>17.468</v>
      </c>
      <c r="Z47" s="1057">
        <f>VLOOKUP($D$3&amp;"_"&amp;Z$3,データシート2!$A:$SI,MATCH($R$2&amp;"_"&amp;$C47,データシート2!$A$1:$SI$1,0),0)</f>
        <v>17.693000000000001</v>
      </c>
      <c r="AA47" s="1057">
        <f>VLOOKUP($D$3&amp;"_"&amp;AA$3,データシート2!$A:$SI,MATCH($R$2&amp;"_"&amp;$C47,データシート2!$A$1:$SI$1,0),0)</f>
        <v>0</v>
      </c>
      <c r="AB47" s="1058">
        <f>VLOOKUP($D$3&amp;"_"&amp;AB$3,データシート2!$A:$SI,MATCH($R$2&amp;"_"&amp;$C47,データシート2!$A$1:$SI$1,0),0)</f>
        <v>12.98</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1</v>
      </c>
      <c r="H48" s="866">
        <f>VLOOKUP($D$3&amp;"_"&amp;H$3,データシート2!$A:$SI,MATCH($G$2&amp;"_"&amp;$C48,データシート2!$A$1:$SI$1,0),0)</f>
        <v>1</v>
      </c>
      <c r="I48" s="866">
        <f>VLOOKUP($D$3&amp;"_"&amp;I$3,データシート2!$A:$SI,MATCH($G$2&amp;"_"&amp;$C48,データシート2!$A$1:$SI$1,0),0)</f>
        <v>1</v>
      </c>
      <c r="J48" s="866">
        <f>VLOOKUP($D$3&amp;"_"&amp;J$3,データシート2!$A:$SI,MATCH($G$2&amp;"_"&amp;$C48,データシート2!$A$1:$SI$1,0),0)</f>
        <v>1</v>
      </c>
      <c r="K48" s="867">
        <f>VLOOKUP($D$3&amp;"_"&amp;K$3,データシート2!$A:$SI,MATCH($G$2&amp;"_"&amp;$C48,データシート2!$A$1:$SI$1,0),0)</f>
        <v>1</v>
      </c>
      <c r="L48" s="867">
        <f>VLOOKUP($D$3&amp;"_"&amp;L$3,データシート2!$A:$SI,MATCH($G$2&amp;"_"&amp;$C48,データシート2!$A$1:$SI$1,0),0)</f>
        <v>1</v>
      </c>
      <c r="M48" s="867">
        <f>VLOOKUP($D$3&amp;"_"&amp;M$3,データシート2!$A:$SI,MATCH($G$2&amp;"_"&amp;$C48,データシート2!$A$1:$SI$1,0),0)</f>
        <v>1</v>
      </c>
      <c r="N48" s="867">
        <f>VLOOKUP($D$3&amp;"_"&amp;N$3,データシート2!$A:$SI,MATCH($G$2&amp;"_"&amp;$C48,データシート2!$A$1:$SI$1,0),0)</f>
        <v>2</v>
      </c>
      <c r="O48" s="867">
        <f>VLOOKUP($D$3&amp;"_"&amp;O$3,データシート2!$A:$SI,MATCH($G$2&amp;"_"&amp;$C48,データシート2!$A$1:$SI$1,0),0)</f>
        <v>1</v>
      </c>
      <c r="P48" s="867">
        <f>VLOOKUP($D$3&amp;"_"&amp;P$3,データシート2!$A:$SI,MATCH($G$2&amp;"_"&amp;$C48,データシート2!$A$1:$SI$1,0),0)</f>
        <v>1</v>
      </c>
      <c r="Q48" s="868">
        <f>VLOOKUP($D$3&amp;"_"&amp;Q$3,データシート2!$A:$SI,MATCH($G$2&amp;"_"&amp;$C48,データシート2!$A$1:$SI$1,0),0)</f>
        <v>1</v>
      </c>
      <c r="R48" s="1056">
        <f>VLOOKUP($D$3&amp;"_"&amp;R$3,データシート2!$A:$SI,MATCH($R$2&amp;"_"&amp;$C48,データシート2!$A$1:$SI$1,0),0)</f>
        <v>647.99400000000003</v>
      </c>
      <c r="S48" s="1057">
        <f>VLOOKUP($D$3&amp;"_"&amp;S$3,データシート2!$A:$SI,MATCH($R$2&amp;"_"&amp;$C48,データシート2!$A$1:$SI$1,0),0)</f>
        <v>632.63199999999995</v>
      </c>
      <c r="T48" s="1057">
        <f>VLOOKUP($D$3&amp;"_"&amp;T$3,データシート2!$A:$SI,MATCH($R$2&amp;"_"&amp;$C48,データシート2!$A$1:$SI$1,0),0)</f>
        <v>743.93399999999997</v>
      </c>
      <c r="U48" s="1057">
        <f>VLOOKUP($D$3&amp;"_"&amp;U$3,データシート2!$A:$SI,MATCH($R$2&amp;"_"&amp;$C48,データシート2!$A$1:$SI$1,0),0)</f>
        <v>738.35</v>
      </c>
      <c r="V48" s="1057">
        <f>VLOOKUP($D$3&amp;"_"&amp;V$3,データシート2!$A:$SI,MATCH($R$2&amp;"_"&amp;$C48,データシート2!$A$1:$SI$1,0),0)</f>
        <v>866.28300000000002</v>
      </c>
      <c r="W48" s="1057">
        <f>VLOOKUP($D$3&amp;"_"&amp;W$3,データシート2!$A:$SI,MATCH($R$2&amp;"_"&amp;$C48,データシート2!$A$1:$SI$1,0),0)</f>
        <v>1049.354</v>
      </c>
      <c r="X48" s="1057">
        <f>VLOOKUP($D$3&amp;"_"&amp;X$3,データシート2!$A:$SI,MATCH($R$2&amp;"_"&amp;$C48,データシート2!$A$1:$SI$1,0),0)</f>
        <v>1178.1849999999999</v>
      </c>
      <c r="Y48" s="1057">
        <f>VLOOKUP($D$3&amp;"_"&amp;Y$3,データシート2!$A:$SI,MATCH($R$2&amp;"_"&amp;$C48,データシート2!$A$1:$SI$1,0),0)</f>
        <v>1440.422</v>
      </c>
      <c r="Z48" s="1057">
        <f>VLOOKUP($D$3&amp;"_"&amp;Z$3,データシート2!$A:$SI,MATCH($R$2&amp;"_"&amp;$C48,データシート2!$A$1:$SI$1,0),0)</f>
        <v>1881.2929999999999</v>
      </c>
      <c r="AA48" s="1057">
        <f>VLOOKUP($D$3&amp;"_"&amp;AA$3,データシート2!$A:$SI,MATCH($R$2&amp;"_"&amp;$C48,データシート2!$A$1:$SI$1,0),0)</f>
        <v>1936.1659999999999</v>
      </c>
      <c r="AB48" s="1058">
        <f>VLOOKUP($D$3&amp;"_"&amp;AB$3,データシート2!$A:$SI,MATCH($R$2&amp;"_"&amp;$C48,データシート2!$A$1:$SI$1,0),0)</f>
        <v>2000.6990000000001</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1</v>
      </c>
      <c r="H49" s="866">
        <f>VLOOKUP($D$3&amp;"_"&amp;H$3,データシート2!$A:$SI,MATCH($G$2&amp;"_"&amp;$C49,データシート2!$A$1:$SI$1,0),0)</f>
        <v>1</v>
      </c>
      <c r="I49" s="866">
        <f>VLOOKUP($D$3&amp;"_"&amp;I$3,データシート2!$A:$SI,MATCH($G$2&amp;"_"&amp;$C49,データシート2!$A$1:$SI$1,0),0)</f>
        <v>1</v>
      </c>
      <c r="J49" s="866">
        <f>VLOOKUP($D$3&amp;"_"&amp;J$3,データシート2!$A:$SI,MATCH($G$2&amp;"_"&amp;$C49,データシート2!$A$1:$SI$1,0),0)</f>
        <v>1</v>
      </c>
      <c r="K49" s="867">
        <f>VLOOKUP($D$3&amp;"_"&amp;K$3,データシート2!$A:$SI,MATCH($G$2&amp;"_"&amp;$C49,データシート2!$A$1:$SI$1,0),0)</f>
        <v>1</v>
      </c>
      <c r="L49" s="867">
        <f>VLOOKUP($D$3&amp;"_"&amp;L$3,データシート2!$A:$SI,MATCH($G$2&amp;"_"&amp;$C49,データシート2!$A$1:$SI$1,0),0)</f>
        <v>1</v>
      </c>
      <c r="M49" s="867">
        <f>VLOOKUP($D$3&amp;"_"&amp;M$3,データシート2!$A:$SI,MATCH($G$2&amp;"_"&amp;$C49,データシート2!$A$1:$SI$1,0),0)</f>
        <v>1</v>
      </c>
      <c r="N49" s="867">
        <f>VLOOKUP($D$3&amp;"_"&amp;N$3,データシート2!$A:$SI,MATCH($G$2&amp;"_"&amp;$C49,データシート2!$A$1:$SI$1,0),0)</f>
        <v>1</v>
      </c>
      <c r="O49" s="867">
        <f>VLOOKUP($D$3&amp;"_"&amp;O$3,データシート2!$A:$SI,MATCH($G$2&amp;"_"&amp;$C49,データシート2!$A$1:$SI$1,0),0)</f>
        <v>1</v>
      </c>
      <c r="P49" s="867">
        <f>VLOOKUP($D$3&amp;"_"&amp;P$3,データシート2!$A:$SI,MATCH($G$2&amp;"_"&amp;$C49,データシート2!$A$1:$SI$1,0),0)</f>
        <v>2</v>
      </c>
      <c r="Q49" s="868">
        <f>VLOOKUP($D$3&amp;"_"&amp;Q$3,データシート2!$A:$SI,MATCH($G$2&amp;"_"&amp;$C49,データシート2!$A$1:$SI$1,0),0)</f>
        <v>0</v>
      </c>
      <c r="R49" s="1056">
        <f>VLOOKUP($D$3&amp;"_"&amp;R$3,データシート2!$A:$SI,MATCH($R$2&amp;"_"&amp;$C49,データシート2!$A$1:$SI$1,0),0)</f>
        <v>3.91</v>
      </c>
      <c r="S49" s="1057">
        <f>VLOOKUP($D$3&amp;"_"&amp;S$3,データシート2!$A:$SI,MATCH($R$2&amp;"_"&amp;$C49,データシート2!$A$1:$SI$1,0),0)</f>
        <v>3.6120000000000001</v>
      </c>
      <c r="T49" s="1057">
        <f>VLOOKUP($D$3&amp;"_"&amp;T$3,データシート2!$A:$SI,MATCH($R$2&amp;"_"&amp;$C49,データシート2!$A$1:$SI$1,0),0)</f>
        <v>3.9780000000000002</v>
      </c>
      <c r="U49" s="1057">
        <f>VLOOKUP($D$3&amp;"_"&amp;U$3,データシート2!$A:$SI,MATCH($R$2&amp;"_"&amp;$C49,データシート2!$A$1:$SI$1,0),0)</f>
        <v>3.9660000000000002</v>
      </c>
      <c r="V49" s="1057">
        <f>VLOOKUP($D$3&amp;"_"&amp;V$3,データシート2!$A:$SI,MATCH($R$2&amp;"_"&amp;$C49,データシート2!$A$1:$SI$1,0),0)</f>
        <v>4.1630000000000003</v>
      </c>
      <c r="W49" s="1057">
        <f>VLOOKUP($D$3&amp;"_"&amp;W$3,データシート2!$A:$SI,MATCH($R$2&amp;"_"&amp;$C49,データシート2!$A$1:$SI$1,0),0)</f>
        <v>4.048</v>
      </c>
      <c r="X49" s="1057">
        <f>VLOOKUP($D$3&amp;"_"&amp;X$3,データシート2!$A:$SI,MATCH($R$2&amp;"_"&amp;$C49,データシート2!$A$1:$SI$1,0),0)</f>
        <v>4.0940000000000003</v>
      </c>
      <c r="Y49" s="1057">
        <f>VLOOKUP($D$3&amp;"_"&amp;Y$3,データシート2!$A:$SI,MATCH($R$2&amp;"_"&amp;$C49,データシート2!$A$1:$SI$1,0),0)</f>
        <v>4.0579999999999998</v>
      </c>
      <c r="Z49" s="1057">
        <f>VLOOKUP($D$3&amp;"_"&amp;Z$3,データシート2!$A:$SI,MATCH($R$2&amp;"_"&amp;$C49,データシート2!$A$1:$SI$1,0),0)</f>
        <v>3.9990000000000001</v>
      </c>
      <c r="AA49" s="1057">
        <f>VLOOKUP($D$3&amp;"_"&amp;AA$3,データシート2!$A:$SI,MATCH($R$2&amp;"_"&amp;$C49,データシート2!$A$1:$SI$1,0),0)</f>
        <v>20.731999999999999</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2</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16.725999999999999</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2</v>
      </c>
      <c r="H51" s="866">
        <f>VLOOKUP($D$3&amp;"_"&amp;H$3,データシート2!$A:$SI,MATCH($G$2&amp;"_"&amp;$C51,データシート2!$A$1:$SI$1,0),0)</f>
        <v>2</v>
      </c>
      <c r="I51" s="866">
        <f>VLOOKUP($D$3&amp;"_"&amp;I$3,データシート2!$A:$SI,MATCH($G$2&amp;"_"&amp;$C51,データシート2!$A$1:$SI$1,0),0)</f>
        <v>2</v>
      </c>
      <c r="J51" s="866">
        <f>VLOOKUP($D$3&amp;"_"&amp;J$3,データシート2!$A:$SI,MATCH($G$2&amp;"_"&amp;$C51,データシート2!$A$1:$SI$1,0),0)</f>
        <v>2</v>
      </c>
      <c r="K51" s="867">
        <f>VLOOKUP($D$3&amp;"_"&amp;K$3,データシート2!$A:$SI,MATCH($G$2&amp;"_"&amp;$C51,データシート2!$A$1:$SI$1,0),0)</f>
        <v>2</v>
      </c>
      <c r="L51" s="867">
        <f>VLOOKUP($D$3&amp;"_"&amp;L$3,データシート2!$A:$SI,MATCH($G$2&amp;"_"&amp;$C51,データシート2!$A$1:$SI$1,0),0)</f>
        <v>2</v>
      </c>
      <c r="M51" s="867">
        <f>VLOOKUP($D$3&amp;"_"&amp;M$3,データシート2!$A:$SI,MATCH($G$2&amp;"_"&amp;$C51,データシート2!$A$1:$SI$1,0),0)</f>
        <v>2</v>
      </c>
      <c r="N51" s="867">
        <f>VLOOKUP($D$3&amp;"_"&amp;N$3,データシート2!$A:$SI,MATCH($G$2&amp;"_"&amp;$C51,データシート2!$A$1:$SI$1,0),0)</f>
        <v>2</v>
      </c>
      <c r="O51" s="867">
        <f>VLOOKUP($D$3&amp;"_"&amp;O$3,データシート2!$A:$SI,MATCH($G$2&amp;"_"&amp;$C51,データシート2!$A$1:$SI$1,0),0)</f>
        <v>2</v>
      </c>
      <c r="P51" s="867">
        <f>VLOOKUP($D$3&amp;"_"&amp;P$3,データシート2!$A:$SI,MATCH($G$2&amp;"_"&amp;$C51,データシート2!$A$1:$SI$1,0),0)</f>
        <v>2</v>
      </c>
      <c r="Q51" s="868">
        <f>VLOOKUP($D$3&amp;"_"&amp;Q$3,データシート2!$A:$SI,MATCH($G$2&amp;"_"&amp;$C51,データシート2!$A$1:$SI$1,0),0)</f>
        <v>3</v>
      </c>
      <c r="R51" s="1056">
        <f>VLOOKUP($D$3&amp;"_"&amp;R$3,データシート2!$A:$SI,MATCH($R$2&amp;"_"&amp;$C51,データシート2!$A$1:$SI$1,0),0)</f>
        <v>30.92</v>
      </c>
      <c r="S51" s="1057">
        <f>VLOOKUP($D$3&amp;"_"&amp;S$3,データシート2!$A:$SI,MATCH($R$2&amp;"_"&amp;$C51,データシート2!$A$1:$SI$1,0),0)</f>
        <v>28.925999999999998</v>
      </c>
      <c r="T51" s="1057">
        <f>VLOOKUP($D$3&amp;"_"&amp;T$3,データシート2!$A:$SI,MATCH($R$2&amp;"_"&amp;$C51,データシート2!$A$1:$SI$1,0),0)</f>
        <v>24.824000000000002</v>
      </c>
      <c r="U51" s="1057">
        <f>VLOOKUP($D$3&amp;"_"&amp;U$3,データシート2!$A:$SI,MATCH($R$2&amp;"_"&amp;$C51,データシート2!$A$1:$SI$1,0),0)</f>
        <v>24.53</v>
      </c>
      <c r="V51" s="1057">
        <f>VLOOKUP($D$3&amp;"_"&amp;V$3,データシート2!$A:$SI,MATCH($R$2&amp;"_"&amp;$C51,データシート2!$A$1:$SI$1,0),0)</f>
        <v>20.169</v>
      </c>
      <c r="W51" s="1057">
        <f>VLOOKUP($D$3&amp;"_"&amp;W$3,データシート2!$A:$SI,MATCH($R$2&amp;"_"&amp;$C51,データシート2!$A$1:$SI$1,0),0)</f>
        <v>19.984000000000002</v>
      </c>
      <c r="X51" s="1057">
        <f>VLOOKUP($D$3&amp;"_"&amp;X$3,データシート2!$A:$SI,MATCH($R$2&amp;"_"&amp;$C51,データシート2!$A$1:$SI$1,0),0)</f>
        <v>17.193999999999999</v>
      </c>
      <c r="Y51" s="1057">
        <f>VLOOKUP($D$3&amp;"_"&amp;Y$3,データシート2!$A:$SI,MATCH($R$2&amp;"_"&amp;$C51,データシート2!$A$1:$SI$1,0),0)</f>
        <v>15.503</v>
      </c>
      <c r="Z51" s="1057">
        <f>VLOOKUP($D$3&amp;"_"&amp;Z$3,データシート2!$A:$SI,MATCH($R$2&amp;"_"&amp;$C51,データシート2!$A$1:$SI$1,0),0)</f>
        <v>13.994</v>
      </c>
      <c r="AA51" s="1057">
        <f>VLOOKUP($D$3&amp;"_"&amp;AA$3,データシート2!$A:$SI,MATCH($R$2&amp;"_"&amp;$C51,データシート2!$A$1:$SI$1,0),0)</f>
        <v>12.505000000000001</v>
      </c>
      <c r="AB51" s="1058">
        <f>VLOOKUP($D$3&amp;"_"&amp;AB$3,データシート2!$A:$SI,MATCH($R$2&amp;"_"&amp;$C51,データシート2!$A$1:$SI$1,0),0)</f>
        <v>18.45</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1</v>
      </c>
      <c r="O52" s="850">
        <f>VLOOKUP($D$3&amp;"_"&amp;O$3,データシート2!$A:$SI,MATCH($G$2&amp;"_"&amp;$C52,データシート2!$A$1:$SI$1,0),0)</f>
        <v>1</v>
      </c>
      <c r="P52" s="850">
        <f>VLOOKUP($D$3&amp;"_"&amp;P$3,データシート2!$A:$SI,MATCH($G$2&amp;"_"&amp;$C52,データシート2!$A$1:$SI$1,0),0)</f>
        <v>1</v>
      </c>
      <c r="Q52" s="851">
        <f>VLOOKUP($D$3&amp;"_"&amp;Q$3,データシート2!$A:$SI,MATCH($G$2&amp;"_"&amp;$C52,データシート2!$A$1:$SI$1,0),0)</f>
        <v>1</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102.667</v>
      </c>
      <c r="Z52" s="1050">
        <f>VLOOKUP($D$3&amp;"_"&amp;Z$3,データシート2!$A:$SI,MATCH($R$2&amp;"_"&amp;$C52,データシート2!$A$1:$SI$1,0),0)</f>
        <v>122.334</v>
      </c>
      <c r="AA52" s="1050">
        <f>VLOOKUP($D$3&amp;"_"&amp;AA$3,データシート2!$A:$SI,MATCH($R$2&amp;"_"&amp;$C52,データシート2!$A$1:$SI$1,0),0)</f>
        <v>125.307</v>
      </c>
      <c r="AB52" s="1051">
        <f>VLOOKUP($D$3&amp;"_"&amp;AB$3,データシート2!$A:$SI,MATCH($R$2&amp;"_"&amp;$C52,データシート2!$A$1:$SI$1,0),0)</f>
        <v>127.72499999999999</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7</v>
      </c>
      <c r="H53" s="829">
        <f>VLOOKUP($D$3&amp;"_"&amp;H$3,データシート2!$A:$SI,MATCH($G$2&amp;"_"&amp;$B53,データシート2!$A$1:$SI$1,0),0)</f>
        <v>7</v>
      </c>
      <c r="I53" s="829">
        <f>VLOOKUP($D$3&amp;"_"&amp;I$3,データシート2!$A:$SI,MATCH($G$2&amp;"_"&amp;$B53,データシート2!$A$1:$SI$1,0),0)</f>
        <v>7</v>
      </c>
      <c r="J53" s="829">
        <f>VLOOKUP($D$3&amp;"_"&amp;J$3,データシート2!$A:$SI,MATCH($G$2&amp;"_"&amp;$B53,データシート2!$A$1:$SI$1,0),0)</f>
        <v>7</v>
      </c>
      <c r="K53" s="830">
        <f>VLOOKUP($D$3&amp;"_"&amp;K$3,データシート2!$A:$SI,MATCH($G$2&amp;"_"&amp;$B53,データシート2!$A$1:$SI$1,0),0)</f>
        <v>7</v>
      </c>
      <c r="L53" s="830">
        <f>VLOOKUP($D$3&amp;"_"&amp;L$3,データシート2!$A:$SI,MATCH($G$2&amp;"_"&amp;$B53,データシート2!$A$1:$SI$1,0),0)</f>
        <v>7</v>
      </c>
      <c r="M53" s="830">
        <f>VLOOKUP($D$3&amp;"_"&amp;M$3,データシート2!$A:$SI,MATCH($G$2&amp;"_"&amp;$B53,データシート2!$A$1:$SI$1,0),0)</f>
        <v>7</v>
      </c>
      <c r="N53" s="830">
        <f>VLOOKUP($D$3&amp;"_"&amp;N$3,データシート2!$A:$SI,MATCH($G$2&amp;"_"&amp;$B53,データシート2!$A$1:$SI$1,0),0)</f>
        <v>7</v>
      </c>
      <c r="O53" s="830">
        <f>VLOOKUP($D$3&amp;"_"&amp;O$3,データシート2!$A:$SI,MATCH($G$2&amp;"_"&amp;$B53,データシート2!$A$1:$SI$1,0),0)</f>
        <v>7</v>
      </c>
      <c r="P53" s="830">
        <f>VLOOKUP($D$3&amp;"_"&amp;P$3,データシート2!$A:$SI,MATCH($G$2&amp;"_"&amp;$B53,データシート2!$A$1:$SI$1,0),0)</f>
        <v>4</v>
      </c>
      <c r="Q53" s="831">
        <f>VLOOKUP($D$3&amp;"_"&amp;Q$3,データシート2!$A:$SI,MATCH($G$2&amp;"_"&amp;$B53,データシート2!$A$1:$SI$1,0),0)</f>
        <v>7</v>
      </c>
      <c r="R53" s="1043">
        <f>VLOOKUP($D$3&amp;"_"&amp;R$3,データシート2!$A:$SI,MATCH($R$2&amp;"_"&amp;$B53,データシート2!$A$1:$SI$1,0),0)</f>
        <v>221.005</v>
      </c>
      <c r="S53" s="1044">
        <f>VLOOKUP($D$3&amp;"_"&amp;S$3,データシート2!$A:$SI,MATCH($R$2&amp;"_"&amp;$B53,データシート2!$A$1:$SI$1,0),0)</f>
        <v>329.05500000000001</v>
      </c>
      <c r="T53" s="1044">
        <f>VLOOKUP($D$3&amp;"_"&amp;T$3,データシート2!$A:$SI,MATCH($R$2&amp;"_"&amp;$B53,データシート2!$A$1:$SI$1,0),0)</f>
        <v>275.92099999999999</v>
      </c>
      <c r="U53" s="1044">
        <f>VLOOKUP($D$3&amp;"_"&amp;U$3,データシート2!$A:$SI,MATCH($R$2&amp;"_"&amp;$B53,データシート2!$A$1:$SI$1,0),0)</f>
        <v>297.72500000000002</v>
      </c>
      <c r="V53" s="1044">
        <f>VLOOKUP($D$3&amp;"_"&amp;V$3,データシート2!$A:$SI,MATCH($R$2&amp;"_"&amp;$B53,データシート2!$A$1:$SI$1,0),0)</f>
        <v>171.44499999999999</v>
      </c>
      <c r="W53" s="1044">
        <f>VLOOKUP($D$3&amp;"_"&amp;W$3,データシート2!$A:$SI,MATCH($R$2&amp;"_"&amp;$B53,データシート2!$A$1:$SI$1,0),0)</f>
        <v>153.983</v>
      </c>
      <c r="X53" s="1044">
        <f>VLOOKUP($D$3&amp;"_"&amp;X$3,データシート2!$A:$SI,MATCH($R$2&amp;"_"&amp;$B53,データシート2!$A$1:$SI$1,0),0)</f>
        <v>132.679</v>
      </c>
      <c r="Y53" s="1044">
        <f>VLOOKUP($D$3&amp;"_"&amp;Y$3,データシート2!$A:$SI,MATCH($R$2&amp;"_"&amp;$B53,データシート2!$A$1:$SI$1,0),0)</f>
        <v>264.57499999999999</v>
      </c>
      <c r="Z53" s="1044">
        <f>VLOOKUP($D$3&amp;"_"&amp;Z$3,データシート2!$A:$SI,MATCH($R$2&amp;"_"&amp;$B53,データシート2!$A$1:$SI$1,0),0)</f>
        <v>368.90199999999999</v>
      </c>
      <c r="AA53" s="1044">
        <f>VLOOKUP($D$3&amp;"_"&amp;AA$3,データシート2!$A:$SI,MATCH($R$2&amp;"_"&amp;$B53,データシート2!$A$1:$SI$1,0),0)</f>
        <v>59.671999999999997</v>
      </c>
      <c r="AB53" s="1045">
        <f>VLOOKUP($D$3&amp;"_"&amp;AB$3,データシート2!$A:$SI,MATCH($R$2&amp;"_"&amp;$B53,データシート2!$A$1:$SI$1,0),0)</f>
        <v>259.392</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4</v>
      </c>
      <c r="H54" s="838">
        <f>VLOOKUP($D$3&amp;"_"&amp;H$3,データシート2!$A:$SI,MATCH($G$2&amp;"_"&amp;$C54,データシート2!$A$1:$SI$1,0),0)</f>
        <v>4</v>
      </c>
      <c r="I54" s="838">
        <f>VLOOKUP($D$3&amp;"_"&amp;I$3,データシート2!$A:$SI,MATCH($G$2&amp;"_"&amp;$C54,データシート2!$A$1:$SI$1,0),0)</f>
        <v>4</v>
      </c>
      <c r="J54" s="838">
        <f>VLOOKUP($D$3&amp;"_"&amp;J$3,データシート2!$A:$SI,MATCH($G$2&amp;"_"&amp;$C54,データシート2!$A$1:$SI$1,0),0)</f>
        <v>4</v>
      </c>
      <c r="K54" s="839">
        <f>VLOOKUP($D$3&amp;"_"&amp;K$3,データシート2!$A:$SI,MATCH($G$2&amp;"_"&amp;$C54,データシート2!$A$1:$SI$1,0),0)</f>
        <v>4</v>
      </c>
      <c r="L54" s="839">
        <f>VLOOKUP($D$3&amp;"_"&amp;L$3,データシート2!$A:$SI,MATCH($G$2&amp;"_"&amp;$C54,データシート2!$A$1:$SI$1,0),0)</f>
        <v>4</v>
      </c>
      <c r="M54" s="839">
        <f>VLOOKUP($D$3&amp;"_"&amp;M$3,データシート2!$A:$SI,MATCH($G$2&amp;"_"&amp;$C54,データシート2!$A$1:$SI$1,0),0)</f>
        <v>4</v>
      </c>
      <c r="N54" s="839">
        <f>VLOOKUP($D$3&amp;"_"&amp;N$3,データシート2!$A:$SI,MATCH($G$2&amp;"_"&amp;$C54,データシート2!$A$1:$SI$1,0),0)</f>
        <v>4</v>
      </c>
      <c r="O54" s="839">
        <f>VLOOKUP($D$3&amp;"_"&amp;O$3,データシート2!$A:$SI,MATCH($G$2&amp;"_"&amp;$C54,データシート2!$A$1:$SI$1,0),0)</f>
        <v>4</v>
      </c>
      <c r="P54" s="839">
        <f>VLOOKUP($D$3&amp;"_"&amp;P$3,データシート2!$A:$SI,MATCH($G$2&amp;"_"&amp;$C54,データシート2!$A$1:$SI$1,0),0)</f>
        <v>2</v>
      </c>
      <c r="Q54" s="840">
        <f>VLOOKUP($D$3&amp;"_"&amp;Q$3,データシート2!$A:$SI,MATCH($G$2&amp;"_"&amp;$C54,データシート2!$A$1:$SI$1,0),0)</f>
        <v>3</v>
      </c>
      <c r="R54" s="1052">
        <f>VLOOKUP($D$3&amp;"_"&amp;R$3,データシート2!$A:$SI,MATCH($R$2&amp;"_"&amp;$C54,データシート2!$A$1:$SI$1,0),0)</f>
        <v>206.07499999999999</v>
      </c>
      <c r="S54" s="1047">
        <f>VLOOKUP($D$3&amp;"_"&amp;S$3,データシート2!$A:$SI,MATCH($R$2&amp;"_"&amp;$C54,データシート2!$A$1:$SI$1,0),0)</f>
        <v>313.62099999999998</v>
      </c>
      <c r="T54" s="1047">
        <f>VLOOKUP($D$3&amp;"_"&amp;T$3,データシート2!$A:$SI,MATCH($R$2&amp;"_"&amp;$C54,データシート2!$A$1:$SI$1,0),0)</f>
        <v>258.88400000000001</v>
      </c>
      <c r="U54" s="1047">
        <f>VLOOKUP($D$3&amp;"_"&amp;U$3,データシート2!$A:$SI,MATCH($R$2&amp;"_"&amp;$C54,データシート2!$A$1:$SI$1,0),0)</f>
        <v>280.16899999999998</v>
      </c>
      <c r="V54" s="1047">
        <f>VLOOKUP($D$3&amp;"_"&amp;V$3,データシート2!$A:$SI,MATCH($R$2&amp;"_"&amp;$C54,データシート2!$A$1:$SI$1,0),0)</f>
        <v>153.96700000000001</v>
      </c>
      <c r="W54" s="1047">
        <f>VLOOKUP($D$3&amp;"_"&amp;W$3,データシート2!$A:$SI,MATCH($R$2&amp;"_"&amp;$C54,データシート2!$A$1:$SI$1,0),0)</f>
        <v>131.49199999999999</v>
      </c>
      <c r="X54" s="1047">
        <f>VLOOKUP($D$3&amp;"_"&amp;X$3,データシート2!$A:$SI,MATCH($R$2&amp;"_"&amp;$C54,データシート2!$A$1:$SI$1,0),0)</f>
        <v>112.545</v>
      </c>
      <c r="Y54" s="1047">
        <f>VLOOKUP($D$3&amp;"_"&amp;Y$3,データシート2!$A:$SI,MATCH($R$2&amp;"_"&amp;$C54,データシート2!$A$1:$SI$1,0),0)</f>
        <v>243.70099999999999</v>
      </c>
      <c r="Z54" s="1047">
        <f>VLOOKUP($D$3&amp;"_"&amp;Z$3,データシート2!$A:$SI,MATCH($R$2&amp;"_"&amp;$C54,データシート2!$A$1:$SI$1,0),0)</f>
        <v>348.82100000000003</v>
      </c>
      <c r="AA54" s="1047">
        <f>VLOOKUP($D$3&amp;"_"&amp;AA$3,データシート2!$A:$SI,MATCH($R$2&amp;"_"&amp;$C54,データシート2!$A$1:$SI$1,0),0)</f>
        <v>39.298000000000002</v>
      </c>
      <c r="AB54" s="1048">
        <f>VLOOKUP($D$3&amp;"_"&amp;AB$3,データシート2!$A:$SI,MATCH($R$2&amp;"_"&amp;$C54,データシート2!$A$1:$SI$1,0),0)</f>
        <v>212.791</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4</v>
      </c>
      <c r="H55" s="1094">
        <f>VLOOKUP($D$3&amp;"_"&amp;H$3,データシート2!$A:$SI,MATCH($G$2&amp;"_"&amp;$E55,データシート2!$A$1:$SI$1,0),0)</f>
        <v>4</v>
      </c>
      <c r="I55" s="1094">
        <f>VLOOKUP($D$3&amp;"_"&amp;I$3,データシート2!$A:$SI,MATCH($G$2&amp;"_"&amp;$E55,データシート2!$A$1:$SI$1,0),0)</f>
        <v>4</v>
      </c>
      <c r="J55" s="1094">
        <f>VLOOKUP($D$3&amp;"_"&amp;J$3,データシート2!$A:$SI,MATCH($G$2&amp;"_"&amp;$E55,データシート2!$A$1:$SI$1,0),0)</f>
        <v>4</v>
      </c>
      <c r="K55" s="1095">
        <f>VLOOKUP($D$3&amp;"_"&amp;K$3,データシート2!$A:$SI,MATCH($G$2&amp;"_"&amp;$E55,データシート2!$A$1:$SI$1,0),0)</f>
        <v>4</v>
      </c>
      <c r="L55" s="1095">
        <f>VLOOKUP($D$3&amp;"_"&amp;L$3,データシート2!$A:$SI,MATCH($G$2&amp;"_"&amp;$E55,データシート2!$A$1:$SI$1,0),0)</f>
        <v>4</v>
      </c>
      <c r="M55" s="1095">
        <f>VLOOKUP($D$3&amp;"_"&amp;M$3,データシート2!$A:$SI,MATCH($G$2&amp;"_"&amp;$E55,データシート2!$A$1:$SI$1,0),0)</f>
        <v>4</v>
      </c>
      <c r="N55" s="1095">
        <f>VLOOKUP($D$3&amp;"_"&amp;N$3,データシート2!$A:$SI,MATCH($G$2&amp;"_"&amp;$E55,データシート2!$A$1:$SI$1,0),0)</f>
        <v>4</v>
      </c>
      <c r="O55" s="1095">
        <f>VLOOKUP($D$3&amp;"_"&amp;O$3,データシート2!$A:$SI,MATCH($G$2&amp;"_"&amp;$E55,データシート2!$A$1:$SI$1,0),0)</f>
        <v>4</v>
      </c>
      <c r="P55" s="1095">
        <f>VLOOKUP($D$3&amp;"_"&amp;P$3,データシート2!$A:$SI,MATCH($G$2&amp;"_"&amp;$E55,データシート2!$A$1:$SI$1,0),0)</f>
        <v>2</v>
      </c>
      <c r="Q55" s="1096">
        <f>VLOOKUP($D$3&amp;"_"&amp;Q$3,データシート2!$A:$SI,MATCH($G$2&amp;"_"&amp;$E55,データシート2!$A$1:$SI$1,0),0)</f>
        <v>3</v>
      </c>
      <c r="R55" s="1097">
        <f>VLOOKUP($D$3&amp;"_"&amp;R$3,データシート2!$A:$SI,MATCH($R$2&amp;"_"&amp;$E55,データシート2!$A$1:$SI$1,0),0)</f>
        <v>206.07499999999999</v>
      </c>
      <c r="S55" s="1098">
        <f>VLOOKUP($D$3&amp;"_"&amp;S$3,データシート2!$A:$SI,MATCH($R$2&amp;"_"&amp;$E55,データシート2!$A$1:$SI$1,0),0)</f>
        <v>313.62099999999998</v>
      </c>
      <c r="T55" s="1098">
        <f>VLOOKUP($D$3&amp;"_"&amp;T$3,データシート2!$A:$SI,MATCH($R$2&amp;"_"&amp;$E55,データシート2!$A$1:$SI$1,0),0)</f>
        <v>258.88400000000001</v>
      </c>
      <c r="U55" s="1098">
        <f>VLOOKUP($D$3&amp;"_"&amp;U$3,データシート2!$A:$SI,MATCH($R$2&amp;"_"&amp;$E55,データシート2!$A$1:$SI$1,0),0)</f>
        <v>280.16899999999998</v>
      </c>
      <c r="V55" s="1098">
        <f>VLOOKUP($D$3&amp;"_"&amp;V$3,データシート2!$A:$SI,MATCH($R$2&amp;"_"&amp;$E55,データシート2!$A$1:$SI$1,0),0)</f>
        <v>153.96700000000001</v>
      </c>
      <c r="W55" s="1098">
        <f>VLOOKUP($D$3&amp;"_"&amp;W$3,データシート2!$A:$SI,MATCH($R$2&amp;"_"&amp;$E55,データシート2!$A$1:$SI$1,0),0)</f>
        <v>131.49199999999999</v>
      </c>
      <c r="X55" s="1098">
        <f>VLOOKUP($D$3&amp;"_"&amp;X$3,データシート2!$A:$SI,MATCH($R$2&amp;"_"&amp;$E55,データシート2!$A$1:$SI$1,0),0)</f>
        <v>112.545</v>
      </c>
      <c r="Y55" s="1098">
        <f>VLOOKUP($D$3&amp;"_"&amp;Y$3,データシート2!$A:$SI,MATCH($R$2&amp;"_"&amp;$E55,データシート2!$A$1:$SI$1,0),0)</f>
        <v>243.70099999999999</v>
      </c>
      <c r="Z55" s="1098">
        <f>VLOOKUP($D$3&amp;"_"&amp;Z$3,データシート2!$A:$SI,MATCH($R$2&amp;"_"&amp;$E55,データシート2!$A$1:$SI$1,0),0)</f>
        <v>348.82100000000003</v>
      </c>
      <c r="AA55" s="1098">
        <f>VLOOKUP($D$3&amp;"_"&amp;AA$3,データシート2!$A:$SI,MATCH($R$2&amp;"_"&amp;$E55,データシート2!$A$1:$SI$1,0),0)</f>
        <v>39.298000000000002</v>
      </c>
      <c r="AB55" s="1099">
        <f>VLOOKUP($D$3&amp;"_"&amp;AB$3,データシート2!$A:$SI,MATCH($R$2&amp;"_"&amp;$E55,データシート2!$A$1:$SI$1,0),0)</f>
        <v>212.791</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1</v>
      </c>
      <c r="H57" s="888">
        <f>VLOOKUP($D$3&amp;"_"&amp;H$3,データシート2!$A:$SI,MATCH($G$2&amp;"_"&amp;$C57,データシート2!$A$1:$SI$1,0),0)</f>
        <v>1</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1</v>
      </c>
      <c r="M57" s="889">
        <f>VLOOKUP($D$3&amp;"_"&amp;M$3,データシート2!$A:$SI,MATCH($G$2&amp;"_"&amp;$C57,データシート2!$A$1:$SI$1,0),0)</f>
        <v>1</v>
      </c>
      <c r="N57" s="889">
        <f>VLOOKUP($D$3&amp;"_"&amp;N$3,データシート2!$A:$SI,MATCH($G$2&amp;"_"&amp;$C57,データシート2!$A$1:$SI$1,0),0)</f>
        <v>1</v>
      </c>
      <c r="O57" s="889">
        <f>VLOOKUP($D$3&amp;"_"&amp;O$3,データシート2!$A:$SI,MATCH($G$2&amp;"_"&amp;$C57,データシート2!$A$1:$SI$1,0),0)</f>
        <v>1</v>
      </c>
      <c r="P57" s="889">
        <f>VLOOKUP($D$3&amp;"_"&amp;P$3,データシート2!$A:$SI,MATCH($G$2&amp;"_"&amp;$C57,データシート2!$A$1:$SI$1,0),0)</f>
        <v>1</v>
      </c>
      <c r="Q57" s="890">
        <f>VLOOKUP($D$3&amp;"_"&amp;Q$3,データシート2!$A:$SI,MATCH($G$2&amp;"_"&amp;$C57,データシート2!$A$1:$SI$1,0),0)</f>
        <v>2</v>
      </c>
      <c r="R57" s="1059">
        <f>VLOOKUP($D$3&amp;"_"&amp;R$3,データシート2!$A:$SI,MATCH($R$2&amp;"_"&amp;$C57,データシート2!$A$1:$SI$1,0),0)</f>
        <v>6.21</v>
      </c>
      <c r="S57" s="1060">
        <f>VLOOKUP($D$3&amp;"_"&amp;S$3,データシート2!$A:$SI,MATCH($R$2&amp;"_"&amp;$C57,データシート2!$A$1:$SI$1,0),0)</f>
        <v>6.5369999999999999</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7.5179999999999998</v>
      </c>
      <c r="X57" s="1060">
        <f>VLOOKUP($D$3&amp;"_"&amp;X$3,データシート2!$A:$SI,MATCH($R$2&amp;"_"&amp;$C57,データシート2!$A$1:$SI$1,0),0)</f>
        <v>6.73</v>
      </c>
      <c r="Y57" s="1060">
        <f>VLOOKUP($D$3&amp;"_"&amp;Y$3,データシート2!$A:$SI,MATCH($R$2&amp;"_"&amp;$C57,データシート2!$A$1:$SI$1,0),0)</f>
        <v>6.5860000000000003</v>
      </c>
      <c r="Z57" s="1060">
        <f>VLOOKUP($D$3&amp;"_"&amp;Z$3,データシート2!$A:$SI,MATCH($R$2&amp;"_"&amp;$C57,データシート2!$A$1:$SI$1,0),0)</f>
        <v>9.3650000000000002</v>
      </c>
      <c r="AA57" s="1060">
        <f>VLOOKUP($D$3&amp;"_"&amp;AA$3,データシート2!$A:$SI,MATCH($R$2&amp;"_"&amp;$C57,データシート2!$A$1:$SI$1,0),0)</f>
        <v>14.397</v>
      </c>
      <c r="AB57" s="1061">
        <f>VLOOKUP($D$3&amp;"_"&amp;AB$3,データシート2!$A:$SI,MATCH($R$2&amp;"_"&amp;$C57,データシート2!$A$1:$SI$1,0),0)</f>
        <v>37.225999999999999</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1</v>
      </c>
      <c r="H58" s="1087">
        <f>VLOOKUP($D$3&amp;"_"&amp;H$3,データシート2!$A:$SI,MATCH($G$2&amp;"_"&amp;$E58,データシート2!$A$1:$SI$1,0),0)</f>
        <v>1</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1</v>
      </c>
      <c r="M58" s="1088">
        <f>VLOOKUP($D$3&amp;"_"&amp;M$3,データシート2!$A:$SI,MATCH($G$2&amp;"_"&amp;$E58,データシート2!$A$1:$SI$1,0),0)</f>
        <v>1</v>
      </c>
      <c r="N58" s="1088">
        <f>VLOOKUP($D$3&amp;"_"&amp;N$3,データシート2!$A:$SI,MATCH($G$2&amp;"_"&amp;$E58,データシート2!$A$1:$SI$1,0),0)</f>
        <v>1</v>
      </c>
      <c r="O58" s="1088">
        <f>VLOOKUP($D$3&amp;"_"&amp;O$3,データシート2!$A:$SI,MATCH($G$2&amp;"_"&amp;$E58,データシート2!$A$1:$SI$1,0),0)</f>
        <v>1</v>
      </c>
      <c r="P58" s="1088">
        <f>VLOOKUP($D$3&amp;"_"&amp;P$3,データシート2!$A:$SI,MATCH($G$2&amp;"_"&amp;$E58,データシート2!$A$1:$SI$1,0),0)</f>
        <v>1</v>
      </c>
      <c r="Q58" s="1089">
        <f>VLOOKUP($D$3&amp;"_"&amp;Q$3,データシート2!$A:$SI,MATCH($G$2&amp;"_"&amp;$E58,データシート2!$A$1:$SI$1,0),0)</f>
        <v>2</v>
      </c>
      <c r="R58" s="1090">
        <f>VLOOKUP($D$3&amp;"_"&amp;R$3,データシート2!$A:$SI,MATCH($R$2&amp;"_"&amp;$E58,データシート2!$A$1:$SI$1,0),0)</f>
        <v>6.21</v>
      </c>
      <c r="S58" s="1091">
        <f>VLOOKUP($D$3&amp;"_"&amp;S$3,データシート2!$A:$SI,MATCH($R$2&amp;"_"&amp;$E58,データシート2!$A$1:$SI$1,0),0)</f>
        <v>6.5369999999999999</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7.5179999999999998</v>
      </c>
      <c r="X58" s="1091">
        <f>VLOOKUP($D$3&amp;"_"&amp;X$3,データシート2!$A:$SI,MATCH($R$2&amp;"_"&amp;$E58,データシート2!$A$1:$SI$1,0),0)</f>
        <v>6.73</v>
      </c>
      <c r="Y58" s="1091">
        <f>VLOOKUP($D$3&amp;"_"&amp;Y$3,データシート2!$A:$SI,MATCH($R$2&amp;"_"&amp;$E58,データシート2!$A$1:$SI$1,0),0)</f>
        <v>6.5860000000000003</v>
      </c>
      <c r="Z58" s="1091">
        <f>VLOOKUP($D$3&amp;"_"&amp;Z$3,データシート2!$A:$SI,MATCH($R$2&amp;"_"&amp;$E58,データシート2!$A$1:$SI$1,0),0)</f>
        <v>9.3650000000000002</v>
      </c>
      <c r="AA58" s="1091">
        <f>VLOOKUP($D$3&amp;"_"&amp;AA$3,データシート2!$A:$SI,MATCH($R$2&amp;"_"&amp;$E58,データシート2!$A$1:$SI$1,0),0)</f>
        <v>14.397</v>
      </c>
      <c r="AB58" s="1092">
        <f>VLOOKUP($D$3&amp;"_"&amp;AB$3,データシート2!$A:$SI,MATCH($R$2&amp;"_"&amp;$E58,データシート2!$A$1:$SI$1,0),0)</f>
        <v>37.225999999999999</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1</v>
      </c>
      <c r="J59" s="866">
        <f>VLOOKUP($D$3&amp;"_"&amp;J$3,データシート2!$A:$SI,MATCH($G$2&amp;"_"&amp;$C59,データシート2!$A$1:$SI$1,0),0)</f>
        <v>1</v>
      </c>
      <c r="K59" s="867">
        <f>VLOOKUP($D$3&amp;"_"&amp;K$3,データシート2!$A:$SI,MATCH($G$2&amp;"_"&amp;$C59,データシート2!$A$1:$SI$1,0),0)</f>
        <v>1</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6.931</v>
      </c>
      <c r="U59" s="1057">
        <f>VLOOKUP($D$3&amp;"_"&amp;U$3,データシート2!$A:$SI,MATCH($R$2&amp;"_"&amp;$C59,データシート2!$A$1:$SI$1,0),0)</f>
        <v>7.4880000000000004</v>
      </c>
      <c r="V59" s="1057">
        <f>VLOOKUP($D$3&amp;"_"&amp;V$3,データシート2!$A:$SI,MATCH($R$2&amp;"_"&amp;$C59,データシート2!$A$1:$SI$1,0),0)</f>
        <v>7.3689999999999998</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1</v>
      </c>
      <c r="J60" s="1087">
        <f>VLOOKUP($D$3&amp;"_"&amp;J$3,データシート2!$A:$SI,MATCH($G$2&amp;"_"&amp;$E60,データシート2!$A$1:$SI$1,0),0)</f>
        <v>1</v>
      </c>
      <c r="K60" s="1088">
        <f>VLOOKUP($D$3&amp;"_"&amp;K$3,データシート2!$A:$SI,MATCH($G$2&amp;"_"&amp;$E60,データシート2!$A$1:$SI$1,0),0)</f>
        <v>1</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6.931</v>
      </c>
      <c r="U60" s="1091">
        <f>VLOOKUP($D$3&amp;"_"&amp;U$3,データシート2!$A:$SI,MATCH($R$2&amp;"_"&amp;$E60,データシート2!$A$1:$SI$1,0),0)</f>
        <v>7.4880000000000004</v>
      </c>
      <c r="V60" s="1091">
        <f>VLOOKUP($D$3&amp;"_"&amp;V$3,データシート2!$A:$SI,MATCH($R$2&amp;"_"&amp;$E60,データシート2!$A$1:$SI$1,0),0)</f>
        <v>7.3689999999999998</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2</v>
      </c>
      <c r="H61" s="899">
        <f>VLOOKUP($D$3&amp;"_"&amp;H$3,データシート2!$A:$SI,MATCH($G$2&amp;"_"&amp;$C61,データシート2!$A$1:$SI$1,0),0)</f>
        <v>2</v>
      </c>
      <c r="I61" s="899">
        <f>VLOOKUP($D$3&amp;"_"&amp;I$3,データシート2!$A:$SI,MATCH($G$2&amp;"_"&amp;$C61,データシート2!$A$1:$SI$1,0),0)</f>
        <v>2</v>
      </c>
      <c r="J61" s="899">
        <f>VLOOKUP($D$3&amp;"_"&amp;J$3,データシート2!$A:$SI,MATCH($G$2&amp;"_"&amp;$C61,データシート2!$A$1:$SI$1,0),0)</f>
        <v>2</v>
      </c>
      <c r="K61" s="900">
        <f>VLOOKUP($D$3&amp;"_"&amp;K$3,データシート2!$A:$SI,MATCH($G$2&amp;"_"&amp;$C61,データシート2!$A$1:$SI$1,0),0)</f>
        <v>2</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1</v>
      </c>
      <c r="Q61" s="901">
        <f>VLOOKUP($D$3&amp;"_"&amp;Q$3,データシート2!$A:$SI,MATCH($G$2&amp;"_"&amp;$C61,データシート2!$A$1:$SI$1,0),0)</f>
        <v>2</v>
      </c>
      <c r="R61" s="1062">
        <f>VLOOKUP($D$3&amp;"_"&amp;R$3,データシート2!$A:$SI,MATCH($R$2&amp;"_"&amp;$C61,データシート2!$A$1:$SI$1,0),0)</f>
        <v>8.7200000000000006</v>
      </c>
      <c r="S61" s="1063">
        <f>VLOOKUP($D$3&amp;"_"&amp;S$3,データシート2!$A:$SI,MATCH($R$2&amp;"_"&amp;$C61,データシート2!$A$1:$SI$1,0),0)</f>
        <v>8.8970000000000002</v>
      </c>
      <c r="T61" s="1063">
        <f>VLOOKUP($D$3&amp;"_"&amp;T$3,データシート2!$A:$SI,MATCH($R$2&amp;"_"&amp;$C61,データシート2!$A$1:$SI$1,0),0)</f>
        <v>10.106</v>
      </c>
      <c r="U61" s="1063">
        <f>VLOOKUP($D$3&amp;"_"&amp;U$3,データシート2!$A:$SI,MATCH($R$2&amp;"_"&amp;$C61,データシート2!$A$1:$SI$1,0),0)</f>
        <v>10.068</v>
      </c>
      <c r="V61" s="1063">
        <f>VLOOKUP($D$3&amp;"_"&amp;V$3,データシート2!$A:$SI,MATCH($R$2&amp;"_"&amp;$C61,データシート2!$A$1:$SI$1,0),0)</f>
        <v>10.109</v>
      </c>
      <c r="W61" s="1063">
        <f>VLOOKUP($D$3&amp;"_"&amp;W$3,データシート2!$A:$SI,MATCH($R$2&amp;"_"&amp;$C61,データシート2!$A$1:$SI$1,0),0)</f>
        <v>14.973000000000001</v>
      </c>
      <c r="X61" s="1063">
        <f>VLOOKUP($D$3&amp;"_"&amp;X$3,データシート2!$A:$SI,MATCH($R$2&amp;"_"&amp;$C61,データシート2!$A$1:$SI$1,0),0)</f>
        <v>13.404</v>
      </c>
      <c r="Y61" s="1063">
        <f>VLOOKUP($D$3&amp;"_"&amp;Y$3,データシート2!$A:$SI,MATCH($R$2&amp;"_"&amp;$C61,データシート2!$A$1:$SI$1,0),0)</f>
        <v>14.288</v>
      </c>
      <c r="Z61" s="1063">
        <f>VLOOKUP($D$3&amp;"_"&amp;Z$3,データシート2!$A:$SI,MATCH($R$2&amp;"_"&amp;$C61,データシート2!$A$1:$SI$1,0),0)</f>
        <v>10.715999999999999</v>
      </c>
      <c r="AA61" s="1063">
        <f>VLOOKUP($D$3&amp;"_"&amp;AA$3,データシート2!$A:$SI,MATCH($R$2&amp;"_"&amp;$C61,データシート2!$A$1:$SI$1,0),0)</f>
        <v>5.9770000000000003</v>
      </c>
      <c r="AB61" s="1064">
        <f>VLOOKUP($D$3&amp;"_"&amp;AB$3,データシート2!$A:$SI,MATCH($R$2&amp;"_"&amp;$C61,データシート2!$A$1:$SI$1,0),0)</f>
        <v>9.375</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1</v>
      </c>
      <c r="I62" s="829">
        <f>VLOOKUP($D$3&amp;"_"&amp;I$3,データシート2!$A:$SI,MATCH($G$2&amp;"_"&amp;$B62,データシート2!$A$1:$SI$1,0),0)</f>
        <v>1</v>
      </c>
      <c r="J62" s="829">
        <f>VLOOKUP($D$3&amp;"_"&amp;J$3,データシート2!$A:$SI,MATCH($G$2&amp;"_"&amp;$B62,データシート2!$A$1:$SI$1,0),0)</f>
        <v>1</v>
      </c>
      <c r="K62" s="830">
        <f>VLOOKUP($D$3&amp;"_"&amp;K$3,データシート2!$A:$SI,MATCH($G$2&amp;"_"&amp;$B62,データシート2!$A$1:$SI$1,0),0)</f>
        <v>1</v>
      </c>
      <c r="L62" s="830">
        <f>VLOOKUP($D$3&amp;"_"&amp;L$3,データシート2!$A:$SI,MATCH($G$2&amp;"_"&amp;$B62,データシート2!$A$1:$SI$1,0),0)</f>
        <v>1</v>
      </c>
      <c r="M62" s="830">
        <f>VLOOKUP($D$3&amp;"_"&amp;M$3,データシート2!$A:$SI,MATCH($G$2&amp;"_"&amp;$B62,データシート2!$A$1:$SI$1,0),0)</f>
        <v>1</v>
      </c>
      <c r="N62" s="830">
        <f>VLOOKUP($D$3&amp;"_"&amp;N$3,データシート2!$A:$SI,MATCH($G$2&amp;"_"&amp;$B62,データシート2!$A$1:$SI$1,0),0)</f>
        <v>1</v>
      </c>
      <c r="O62" s="830">
        <f>VLOOKUP($D$3&amp;"_"&amp;O$3,データシート2!$A:$SI,MATCH($G$2&amp;"_"&amp;$B62,データシート2!$A$1:$SI$1,0),0)</f>
        <v>1</v>
      </c>
      <c r="P62" s="830">
        <f>VLOOKUP($D$3&amp;"_"&amp;P$3,データシート2!$A:$SI,MATCH($G$2&amp;"_"&amp;$B62,データシート2!$A$1:$SI$1,0),0)</f>
        <v>1</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3.0910000000000002</v>
      </c>
      <c r="T62" s="1044">
        <f>VLOOKUP($D$3&amp;"_"&amp;T$3,データシート2!$A:$SI,MATCH($R$2&amp;"_"&amp;$B62,データシート2!$A$1:$SI$1,0),0)</f>
        <v>3.1</v>
      </c>
      <c r="U62" s="1044">
        <f>VLOOKUP($D$3&amp;"_"&amp;U$3,データシート2!$A:$SI,MATCH($R$2&amp;"_"&amp;$B62,データシート2!$A$1:$SI$1,0),0)</f>
        <v>3.1280000000000001</v>
      </c>
      <c r="V62" s="1044">
        <f>VLOOKUP($D$3&amp;"_"&amp;V$3,データシート2!$A:$SI,MATCH($R$2&amp;"_"&amp;$B62,データシート2!$A$1:$SI$1,0),0)</f>
        <v>3.0910000000000002</v>
      </c>
      <c r="W62" s="1044">
        <f>VLOOKUP($D$3&amp;"_"&amp;W$3,データシート2!$A:$SI,MATCH($R$2&amp;"_"&amp;$B62,データシート2!$A$1:$SI$1,0),0)</f>
        <v>3.06</v>
      </c>
      <c r="X62" s="1044">
        <f>VLOOKUP($D$3&amp;"_"&amp;X$3,データシート2!$A:$SI,MATCH($R$2&amp;"_"&amp;$B62,データシート2!$A$1:$SI$1,0),0)</f>
        <v>2.9180000000000001</v>
      </c>
      <c r="Y62" s="1044">
        <f>VLOOKUP($D$3&amp;"_"&amp;Y$3,データシート2!$A:$SI,MATCH($R$2&amp;"_"&amp;$B62,データシート2!$A$1:$SI$1,0),0)</f>
        <v>2.7170000000000001</v>
      </c>
      <c r="Z62" s="1044">
        <f>VLOOKUP($D$3&amp;"_"&amp;Z$3,データシート2!$A:$SI,MATCH($R$2&amp;"_"&amp;$B62,データシート2!$A$1:$SI$1,0),0)</f>
        <v>2.6110000000000002</v>
      </c>
      <c r="AA62" s="1044">
        <f>VLOOKUP($D$3&amp;"_"&amp;AA$3,データシート2!$A:$SI,MATCH($R$2&amp;"_"&amp;$B62,データシート2!$A$1:$SI$1,0),0)</f>
        <v>2.3330000000000002</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1</v>
      </c>
      <c r="I63" s="838">
        <f>VLOOKUP($D$3&amp;"_"&amp;I$3,データシート2!$A:$SI,MATCH($G$2&amp;"_"&amp;$C63,データシート2!$A$1:$SI$1,0),0)</f>
        <v>1</v>
      </c>
      <c r="J63" s="838">
        <f>VLOOKUP($D$3&amp;"_"&amp;J$3,データシート2!$A:$SI,MATCH($G$2&amp;"_"&amp;$C63,データシート2!$A$1:$SI$1,0),0)</f>
        <v>1</v>
      </c>
      <c r="K63" s="839">
        <f>VLOOKUP($D$3&amp;"_"&amp;K$3,データシート2!$A:$SI,MATCH($G$2&amp;"_"&amp;$C63,データシート2!$A$1:$SI$1,0),0)</f>
        <v>1</v>
      </c>
      <c r="L63" s="839">
        <f>VLOOKUP($D$3&amp;"_"&amp;L$3,データシート2!$A:$SI,MATCH($G$2&amp;"_"&amp;$C63,データシート2!$A$1:$SI$1,0),0)</f>
        <v>1</v>
      </c>
      <c r="M63" s="839">
        <f>VLOOKUP($D$3&amp;"_"&amp;M$3,データシート2!$A:$SI,MATCH($G$2&amp;"_"&amp;$C63,データシート2!$A$1:$SI$1,0),0)</f>
        <v>1</v>
      </c>
      <c r="N63" s="839">
        <f>VLOOKUP($D$3&amp;"_"&amp;N$3,データシート2!$A:$SI,MATCH($G$2&amp;"_"&amp;$C63,データシート2!$A$1:$SI$1,0),0)</f>
        <v>1</v>
      </c>
      <c r="O63" s="839">
        <f>VLOOKUP($D$3&amp;"_"&amp;O$3,データシート2!$A:$SI,MATCH($G$2&amp;"_"&amp;$C63,データシート2!$A$1:$SI$1,0),0)</f>
        <v>1</v>
      </c>
      <c r="P63" s="839">
        <f>VLOOKUP($D$3&amp;"_"&amp;P$3,データシート2!$A:$SI,MATCH($G$2&amp;"_"&amp;$C63,データシート2!$A$1:$SI$1,0),0)</f>
        <v>1</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3.0910000000000002</v>
      </c>
      <c r="T63" s="1047">
        <f>VLOOKUP($D$3&amp;"_"&amp;T$3,データシート2!$A:$SI,MATCH($R$2&amp;"_"&amp;$C63,データシート2!$A$1:$SI$1,0),0)</f>
        <v>3.1</v>
      </c>
      <c r="U63" s="1047">
        <f>VLOOKUP($D$3&amp;"_"&amp;U$3,データシート2!$A:$SI,MATCH($R$2&amp;"_"&amp;$C63,データシート2!$A$1:$SI$1,0),0)</f>
        <v>3.1280000000000001</v>
      </c>
      <c r="V63" s="1047">
        <f>VLOOKUP($D$3&amp;"_"&amp;V$3,データシート2!$A:$SI,MATCH($R$2&amp;"_"&amp;$C63,データシート2!$A$1:$SI$1,0),0)</f>
        <v>3.0910000000000002</v>
      </c>
      <c r="W63" s="1047">
        <f>VLOOKUP($D$3&amp;"_"&amp;W$3,データシート2!$A:$SI,MATCH($R$2&amp;"_"&amp;$C63,データシート2!$A$1:$SI$1,0),0)</f>
        <v>3.06</v>
      </c>
      <c r="X63" s="1047">
        <f>VLOOKUP($D$3&amp;"_"&amp;X$3,データシート2!$A:$SI,MATCH($R$2&amp;"_"&amp;$C63,データシート2!$A$1:$SI$1,0),0)</f>
        <v>2.9180000000000001</v>
      </c>
      <c r="Y63" s="1047">
        <f>VLOOKUP($D$3&amp;"_"&amp;Y$3,データシート2!$A:$SI,MATCH($R$2&amp;"_"&amp;$C63,データシート2!$A$1:$SI$1,0),0)</f>
        <v>2.7170000000000001</v>
      </c>
      <c r="Z63" s="1047">
        <f>VLOOKUP($D$3&amp;"_"&amp;Z$3,データシート2!$A:$SI,MATCH($R$2&amp;"_"&amp;$C63,データシート2!$A$1:$SI$1,0),0)</f>
        <v>2.6110000000000002</v>
      </c>
      <c r="AA63" s="1047">
        <f>VLOOKUP($D$3&amp;"_"&amp;AA$3,データシート2!$A:$SI,MATCH($R$2&amp;"_"&amp;$C63,データシート2!$A$1:$SI$1,0),0)</f>
        <v>2.3330000000000002</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3</v>
      </c>
      <c r="H77" s="829">
        <f>VLOOKUP($D$3&amp;"_"&amp;H$3,データシート2!$A:$SI,MATCH($G$2&amp;"_"&amp;$B77,データシート2!$A$1:$SI$1,0),0)</f>
        <v>3</v>
      </c>
      <c r="I77" s="829">
        <f>VLOOKUP($D$3&amp;"_"&amp;I$3,データシート2!$A:$SI,MATCH($G$2&amp;"_"&amp;$B77,データシート2!$A$1:$SI$1,0),0)</f>
        <v>3</v>
      </c>
      <c r="J77" s="829">
        <f>VLOOKUP($D$3&amp;"_"&amp;J$3,データシート2!$A:$SI,MATCH($G$2&amp;"_"&amp;$B77,データシート2!$A$1:$SI$1,0),0)</f>
        <v>3</v>
      </c>
      <c r="K77" s="830">
        <f>VLOOKUP($D$3&amp;"_"&amp;K$3,データシート2!$A:$SI,MATCH($G$2&amp;"_"&amp;$B77,データシート2!$A$1:$SI$1,0),0)</f>
        <v>3</v>
      </c>
      <c r="L77" s="830">
        <f>VLOOKUP($D$3&amp;"_"&amp;L$3,データシート2!$A:$SI,MATCH($G$2&amp;"_"&amp;$B77,データシート2!$A$1:$SI$1,0),0)</f>
        <v>3</v>
      </c>
      <c r="M77" s="830">
        <f>VLOOKUP($D$3&amp;"_"&amp;M$3,データシート2!$A:$SI,MATCH($G$2&amp;"_"&amp;$B77,データシート2!$A$1:$SI$1,0),0)</f>
        <v>3</v>
      </c>
      <c r="N77" s="830">
        <f>VLOOKUP($D$3&amp;"_"&amp;N$3,データシート2!$A:$SI,MATCH($G$2&amp;"_"&amp;$B77,データシート2!$A$1:$SI$1,0),0)</f>
        <v>3</v>
      </c>
      <c r="O77" s="830">
        <f>VLOOKUP($D$3&amp;"_"&amp;O$3,データシート2!$A:$SI,MATCH($G$2&amp;"_"&amp;$B77,データシート2!$A$1:$SI$1,0),0)</f>
        <v>3</v>
      </c>
      <c r="P77" s="830">
        <f>VLOOKUP($D$3&amp;"_"&amp;P$3,データシート2!$A:$SI,MATCH($G$2&amp;"_"&amp;$B77,データシート2!$A$1:$SI$1,0),0)</f>
        <v>3</v>
      </c>
      <c r="Q77" s="831">
        <f>VLOOKUP($D$3&amp;"_"&amp;Q$3,データシート2!$A:$SI,MATCH($G$2&amp;"_"&amp;$B77,データシート2!$A$1:$SI$1,0),0)</f>
        <v>3</v>
      </c>
      <c r="R77" s="1043">
        <f>VLOOKUP($D$3&amp;"_"&amp;R$3,データシート2!$A:$SI,MATCH($R$2&amp;"_"&amp;$B77,データシート2!$A$1:$SI$1,0),0)</f>
        <v>19.68</v>
      </c>
      <c r="S77" s="1044">
        <f>VLOOKUP($D$3&amp;"_"&amp;S$3,データシート2!$A:$SI,MATCH($R$2&amp;"_"&amp;$B77,データシート2!$A$1:$SI$1,0),0)</f>
        <v>17.925000000000001</v>
      </c>
      <c r="T77" s="1044">
        <f>VLOOKUP($D$3&amp;"_"&amp;T$3,データシート2!$A:$SI,MATCH($R$2&amp;"_"&amp;$B77,データシート2!$A$1:$SI$1,0),0)</f>
        <v>17.140999999999998</v>
      </c>
      <c r="U77" s="1044">
        <f>VLOOKUP($D$3&amp;"_"&amp;U$3,データシート2!$A:$SI,MATCH($R$2&amp;"_"&amp;$B77,データシート2!$A$1:$SI$1,0),0)</f>
        <v>16.931999999999999</v>
      </c>
      <c r="V77" s="1044">
        <f>VLOOKUP($D$3&amp;"_"&amp;V$3,データシート2!$A:$SI,MATCH($R$2&amp;"_"&amp;$B77,データシート2!$A$1:$SI$1,0),0)</f>
        <v>16.449000000000002</v>
      </c>
      <c r="W77" s="1044">
        <f>VLOOKUP($D$3&amp;"_"&amp;W$3,データシート2!$A:$SI,MATCH($R$2&amp;"_"&amp;$B77,データシート2!$A$1:$SI$1,0),0)</f>
        <v>15.978999999999999</v>
      </c>
      <c r="X77" s="1044">
        <f>VLOOKUP($D$3&amp;"_"&amp;X$3,データシート2!$A:$SI,MATCH($R$2&amp;"_"&amp;$B77,データシート2!$A$1:$SI$1,0),0)</f>
        <v>15.814</v>
      </c>
      <c r="Y77" s="1044">
        <f>VLOOKUP($D$3&amp;"_"&amp;Y$3,データシート2!$A:$SI,MATCH($R$2&amp;"_"&amp;$B77,データシート2!$A$1:$SI$1,0),0)</f>
        <v>15.867000000000001</v>
      </c>
      <c r="Z77" s="1044">
        <f>VLOOKUP($D$3&amp;"_"&amp;Z$3,データシート2!$A:$SI,MATCH($R$2&amp;"_"&amp;$B77,データシート2!$A$1:$SI$1,0),0)</f>
        <v>15.228</v>
      </c>
      <c r="AA77" s="1044">
        <f>VLOOKUP($D$3&amp;"_"&amp;AA$3,データシート2!$A:$SI,MATCH($R$2&amp;"_"&amp;$B77,データシート2!$A$1:$SI$1,0),0)</f>
        <v>14.037000000000001</v>
      </c>
      <c r="AB77" s="1045">
        <f>VLOOKUP($D$3&amp;"_"&amp;AB$3,データシート2!$A:$SI,MATCH($R$2&amp;"_"&amp;$B77,データシート2!$A$1:$SI$1,0),0)</f>
        <v>12.42</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3</v>
      </c>
      <c r="H84" s="866">
        <f>VLOOKUP($D$3&amp;"_"&amp;H$3,データシート2!$A:$SI,MATCH($G$2&amp;"_"&amp;$C84,データシート2!$A$1:$SI$1,0),0)</f>
        <v>3</v>
      </c>
      <c r="I84" s="866">
        <f>VLOOKUP($D$3&amp;"_"&amp;I$3,データシート2!$A:$SI,MATCH($G$2&amp;"_"&amp;$C84,データシート2!$A$1:$SI$1,0),0)</f>
        <v>3</v>
      </c>
      <c r="J84" s="866">
        <f>VLOOKUP($D$3&amp;"_"&amp;J$3,データシート2!$A:$SI,MATCH($G$2&amp;"_"&amp;$C84,データシート2!$A$1:$SI$1,0),0)</f>
        <v>3</v>
      </c>
      <c r="K84" s="867">
        <f>VLOOKUP($D$3&amp;"_"&amp;K$3,データシート2!$A:$SI,MATCH($G$2&amp;"_"&amp;$C84,データシート2!$A$1:$SI$1,0),0)</f>
        <v>3</v>
      </c>
      <c r="L84" s="867">
        <f>VLOOKUP($D$3&amp;"_"&amp;L$3,データシート2!$A:$SI,MATCH($G$2&amp;"_"&amp;$C84,データシート2!$A$1:$SI$1,0),0)</f>
        <v>3</v>
      </c>
      <c r="M84" s="867">
        <f>VLOOKUP($D$3&amp;"_"&amp;M$3,データシート2!$A:$SI,MATCH($G$2&amp;"_"&amp;$C84,データシート2!$A$1:$SI$1,0),0)</f>
        <v>3</v>
      </c>
      <c r="N84" s="867">
        <f>VLOOKUP($D$3&amp;"_"&amp;N$3,データシート2!$A:$SI,MATCH($G$2&amp;"_"&amp;$C84,データシート2!$A$1:$SI$1,0),0)</f>
        <v>3</v>
      </c>
      <c r="O84" s="867">
        <f>VLOOKUP($D$3&amp;"_"&amp;O$3,データシート2!$A:$SI,MATCH($G$2&amp;"_"&amp;$C84,データシート2!$A$1:$SI$1,0),0)</f>
        <v>3</v>
      </c>
      <c r="P84" s="867">
        <f>VLOOKUP($D$3&amp;"_"&amp;P$3,データシート2!$A:$SI,MATCH($G$2&amp;"_"&amp;$C84,データシート2!$A$1:$SI$1,0),0)</f>
        <v>3</v>
      </c>
      <c r="Q84" s="868">
        <f>VLOOKUP($D$3&amp;"_"&amp;Q$3,データシート2!$A:$SI,MATCH($G$2&amp;"_"&amp;$C84,データシート2!$A$1:$SI$1,0),0)</f>
        <v>3</v>
      </c>
      <c r="R84" s="1056">
        <f>VLOOKUP($D$3&amp;"_"&amp;R$3,データシート2!$A:$SI,MATCH($R$2&amp;"_"&amp;$C84,データシート2!$A$1:$SI$1,0),0)</f>
        <v>19.68</v>
      </c>
      <c r="S84" s="1057">
        <f>VLOOKUP($D$3&amp;"_"&amp;S$3,データシート2!$A:$SI,MATCH($R$2&amp;"_"&amp;$C84,データシート2!$A$1:$SI$1,0),0)</f>
        <v>17.925000000000001</v>
      </c>
      <c r="T84" s="1057">
        <f>VLOOKUP($D$3&amp;"_"&amp;T$3,データシート2!$A:$SI,MATCH($R$2&amp;"_"&amp;$C84,データシート2!$A$1:$SI$1,0),0)</f>
        <v>17.140999999999998</v>
      </c>
      <c r="U84" s="1057">
        <f>VLOOKUP($D$3&amp;"_"&amp;U$3,データシート2!$A:$SI,MATCH($R$2&amp;"_"&amp;$C84,データシート2!$A$1:$SI$1,0),0)</f>
        <v>16.931999999999999</v>
      </c>
      <c r="V84" s="1057">
        <f>VLOOKUP($D$3&amp;"_"&amp;V$3,データシート2!$A:$SI,MATCH($R$2&amp;"_"&amp;$C84,データシート2!$A$1:$SI$1,0),0)</f>
        <v>16.449000000000002</v>
      </c>
      <c r="W84" s="1057">
        <f>VLOOKUP($D$3&amp;"_"&amp;W$3,データシート2!$A:$SI,MATCH($R$2&amp;"_"&amp;$C84,データシート2!$A$1:$SI$1,0),0)</f>
        <v>15.978999999999999</v>
      </c>
      <c r="X84" s="1057">
        <f>VLOOKUP($D$3&amp;"_"&amp;X$3,データシート2!$A:$SI,MATCH($R$2&amp;"_"&amp;$C84,データシート2!$A$1:$SI$1,0),0)</f>
        <v>15.814</v>
      </c>
      <c r="Y84" s="1057">
        <f>VLOOKUP($D$3&amp;"_"&amp;Y$3,データシート2!$A:$SI,MATCH($R$2&amp;"_"&amp;$C84,データシート2!$A$1:$SI$1,0),0)</f>
        <v>15.867000000000001</v>
      </c>
      <c r="Z84" s="1057">
        <f>VLOOKUP($D$3&amp;"_"&amp;Z$3,データシート2!$A:$SI,MATCH($R$2&amp;"_"&amp;$C84,データシート2!$A$1:$SI$1,0),0)</f>
        <v>15.228</v>
      </c>
      <c r="AA84" s="1057">
        <f>VLOOKUP($D$3&amp;"_"&amp;AA$3,データシート2!$A:$SI,MATCH($R$2&amp;"_"&amp;$C84,データシート2!$A$1:$SI$1,0),0)</f>
        <v>14.037000000000001</v>
      </c>
      <c r="AB84" s="1058">
        <f>VLOOKUP($D$3&amp;"_"&amp;AB$3,データシート2!$A:$SI,MATCH($R$2&amp;"_"&amp;$C84,データシート2!$A$1:$SI$1,0),0)</f>
        <v>12.42</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1</v>
      </c>
      <c r="H97" s="829">
        <f>VLOOKUP($D$3&amp;"_"&amp;H$3,データシート2!$A:$SI,MATCH($G$2&amp;"_"&amp;$B97,データシート2!$A$1:$SI$1,0),0)</f>
        <v>1</v>
      </c>
      <c r="I97" s="829">
        <f>VLOOKUP($D$3&amp;"_"&amp;I$3,データシート2!$A:$SI,MATCH($G$2&amp;"_"&amp;$B97,データシート2!$A$1:$SI$1,0),0)</f>
        <v>1</v>
      </c>
      <c r="J97" s="829">
        <f>VLOOKUP($D$3&amp;"_"&amp;J$3,データシート2!$A:$SI,MATCH($G$2&amp;"_"&amp;$B97,データシート2!$A$1:$SI$1,0),0)</f>
        <v>1</v>
      </c>
      <c r="K97" s="830">
        <f>VLOOKUP($D$3&amp;"_"&amp;K$3,データシート2!$A:$SI,MATCH($G$2&amp;"_"&amp;$B97,データシート2!$A$1:$SI$1,0),0)</f>
        <v>1</v>
      </c>
      <c r="L97" s="830">
        <f>VLOOKUP($D$3&amp;"_"&amp;L$3,データシート2!$A:$SI,MATCH($G$2&amp;"_"&amp;$B97,データシート2!$A$1:$SI$1,0),0)</f>
        <v>1</v>
      </c>
      <c r="M97" s="830">
        <f>VLOOKUP($D$3&amp;"_"&amp;M$3,データシート2!$A:$SI,MATCH($G$2&amp;"_"&amp;$B97,データシート2!$A$1:$SI$1,0),0)</f>
        <v>1</v>
      </c>
      <c r="N97" s="830">
        <f>VLOOKUP($D$3&amp;"_"&amp;N$3,データシート2!$A:$SI,MATCH($G$2&amp;"_"&amp;$B97,データシート2!$A$1:$SI$1,0),0)</f>
        <v>1</v>
      </c>
      <c r="O97" s="830">
        <f>VLOOKUP($D$3&amp;"_"&amp;O$3,データシート2!$A:$SI,MATCH($G$2&amp;"_"&amp;$B97,データシート2!$A$1:$SI$1,0),0)</f>
        <v>1</v>
      </c>
      <c r="P97" s="830">
        <f>VLOOKUP($D$3&amp;"_"&amp;P$3,データシート2!$A:$SI,MATCH($G$2&amp;"_"&amp;$B97,データシート2!$A$1:$SI$1,0),0)</f>
        <v>1</v>
      </c>
      <c r="Q97" s="831">
        <f>VLOOKUP($D$3&amp;"_"&amp;Q$3,データシート2!$A:$SI,MATCH($G$2&amp;"_"&amp;$B97,データシート2!$A$1:$SI$1,0),0)</f>
        <v>0</v>
      </c>
      <c r="R97" s="1043">
        <f>VLOOKUP($D$3&amp;"_"&amp;R$3,データシート2!$A:$SI,MATCH($R$2&amp;"_"&amp;$B97,データシート2!$A$1:$SI$1,0),0)</f>
        <v>8.3000000000000007</v>
      </c>
      <c r="S97" s="1044">
        <f>VLOOKUP($D$3&amp;"_"&amp;S$3,データシート2!$A:$SI,MATCH($R$2&amp;"_"&amp;$B97,データシート2!$A$1:$SI$1,0),0)</f>
        <v>6.6</v>
      </c>
      <c r="T97" s="1044">
        <f>VLOOKUP($D$3&amp;"_"&amp;T$3,データシート2!$A:$SI,MATCH($R$2&amp;"_"&amp;$B97,データシート2!$A$1:$SI$1,0),0)</f>
        <v>6.9409999999999998</v>
      </c>
      <c r="U97" s="1044">
        <f>VLOOKUP($D$3&amp;"_"&amp;U$3,データシート2!$A:$SI,MATCH($R$2&amp;"_"&amp;$B97,データシート2!$A$1:$SI$1,0),0)</f>
        <v>6.7169999999999996</v>
      </c>
      <c r="V97" s="1044">
        <f>VLOOKUP($D$3&amp;"_"&amp;V$3,データシート2!$A:$SI,MATCH($R$2&amp;"_"&amp;$B97,データシート2!$A$1:$SI$1,0),0)</f>
        <v>6.4359999999999999</v>
      </c>
      <c r="W97" s="1044">
        <f>VLOOKUP($D$3&amp;"_"&amp;W$3,データシート2!$A:$SI,MATCH($R$2&amp;"_"&amp;$B97,データシート2!$A$1:$SI$1,0),0)</f>
        <v>6.0510000000000002</v>
      </c>
      <c r="X97" s="1044">
        <f>VLOOKUP($D$3&amp;"_"&amp;X$3,データシート2!$A:$SI,MATCH($R$2&amp;"_"&amp;$B97,データシート2!$A$1:$SI$1,0),0)</f>
        <v>6.0060000000000002</v>
      </c>
      <c r="Y97" s="1044">
        <f>VLOOKUP($D$3&amp;"_"&amp;Y$3,データシート2!$A:$SI,MATCH($R$2&amp;"_"&amp;$B97,データシート2!$A$1:$SI$1,0),0)</f>
        <v>5.8259999999999996</v>
      </c>
      <c r="Z97" s="1044">
        <f>VLOOKUP($D$3&amp;"_"&amp;Z$3,データシート2!$A:$SI,MATCH($R$2&amp;"_"&amp;$B97,データシート2!$A$1:$SI$1,0),0)</f>
        <v>6.1520000000000001</v>
      </c>
      <c r="AA97" s="1044">
        <f>VLOOKUP($D$3&amp;"_"&amp;AA$3,データシート2!$A:$SI,MATCH($R$2&amp;"_"&amp;$B97,データシート2!$A$1:$SI$1,0),0)</f>
        <v>5.8689999999999998</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1</v>
      </c>
      <c r="H99" s="866">
        <f>VLOOKUP($D$3&amp;"_"&amp;H$3,データシート2!$A:$SI,MATCH($G$2&amp;"_"&amp;$C99,データシート2!$A$1:$SI$1,0),0)</f>
        <v>1</v>
      </c>
      <c r="I99" s="866">
        <f>VLOOKUP($D$3&amp;"_"&amp;I$3,データシート2!$A:$SI,MATCH($G$2&amp;"_"&amp;$C99,データシート2!$A$1:$SI$1,0),0)</f>
        <v>1</v>
      </c>
      <c r="J99" s="866">
        <f>VLOOKUP($D$3&amp;"_"&amp;J$3,データシート2!$A:$SI,MATCH($G$2&amp;"_"&amp;$C99,データシート2!$A$1:$SI$1,0),0)</f>
        <v>1</v>
      </c>
      <c r="K99" s="867">
        <f>VLOOKUP($D$3&amp;"_"&amp;K$3,データシート2!$A:$SI,MATCH($G$2&amp;"_"&amp;$C99,データシート2!$A$1:$SI$1,0),0)</f>
        <v>1</v>
      </c>
      <c r="L99" s="867">
        <f>VLOOKUP($D$3&amp;"_"&amp;L$3,データシート2!$A:$SI,MATCH($G$2&amp;"_"&amp;$C99,データシート2!$A$1:$SI$1,0),0)</f>
        <v>1</v>
      </c>
      <c r="M99" s="867">
        <f>VLOOKUP($D$3&amp;"_"&amp;M$3,データシート2!$A:$SI,MATCH($G$2&amp;"_"&amp;$C99,データシート2!$A$1:$SI$1,0),0)</f>
        <v>1</v>
      </c>
      <c r="N99" s="867">
        <f>VLOOKUP($D$3&amp;"_"&amp;N$3,データシート2!$A:$SI,MATCH($G$2&amp;"_"&amp;$C99,データシート2!$A$1:$SI$1,0),0)</f>
        <v>1</v>
      </c>
      <c r="O99" s="867">
        <f>VLOOKUP($D$3&amp;"_"&amp;O$3,データシート2!$A:$SI,MATCH($G$2&amp;"_"&amp;$C99,データシート2!$A$1:$SI$1,0),0)</f>
        <v>1</v>
      </c>
      <c r="P99" s="867">
        <f>VLOOKUP($D$3&amp;"_"&amp;P$3,データシート2!$A:$SI,MATCH($G$2&amp;"_"&amp;$C99,データシート2!$A$1:$SI$1,0),0)</f>
        <v>1</v>
      </c>
      <c r="Q99" s="868">
        <f>VLOOKUP($D$3&amp;"_"&amp;Q$3,データシート2!$A:$SI,MATCH($G$2&amp;"_"&amp;$C99,データシート2!$A$1:$SI$1,0),0)</f>
        <v>0</v>
      </c>
      <c r="R99" s="1056">
        <f>VLOOKUP($D$3&amp;"_"&amp;R$3,データシート2!$A:$SI,MATCH($R$2&amp;"_"&amp;$C99,データシート2!$A$1:$SI$1,0),0)</f>
        <v>8.3000000000000007</v>
      </c>
      <c r="S99" s="1057">
        <f>VLOOKUP($D$3&amp;"_"&amp;S$3,データシート2!$A:$SI,MATCH($R$2&amp;"_"&amp;$C99,データシート2!$A$1:$SI$1,0),0)</f>
        <v>6.6</v>
      </c>
      <c r="T99" s="1057">
        <f>VLOOKUP($D$3&amp;"_"&amp;T$3,データシート2!$A:$SI,MATCH($R$2&amp;"_"&amp;$C99,データシート2!$A$1:$SI$1,0),0)</f>
        <v>6.9409999999999998</v>
      </c>
      <c r="U99" s="1057">
        <f>VLOOKUP($D$3&amp;"_"&amp;U$3,データシート2!$A:$SI,MATCH($R$2&amp;"_"&amp;$C99,データシート2!$A$1:$SI$1,0),0)</f>
        <v>6.7169999999999996</v>
      </c>
      <c r="V99" s="1057">
        <f>VLOOKUP($D$3&amp;"_"&amp;V$3,データシート2!$A:$SI,MATCH($R$2&amp;"_"&amp;$C99,データシート2!$A$1:$SI$1,0),0)</f>
        <v>6.4359999999999999</v>
      </c>
      <c r="W99" s="1057">
        <f>VLOOKUP($D$3&amp;"_"&amp;W$3,データシート2!$A:$SI,MATCH($R$2&amp;"_"&amp;$C99,データシート2!$A$1:$SI$1,0),0)</f>
        <v>6.0510000000000002</v>
      </c>
      <c r="X99" s="1057">
        <f>VLOOKUP($D$3&amp;"_"&amp;X$3,データシート2!$A:$SI,MATCH($R$2&amp;"_"&amp;$C99,データシート2!$A$1:$SI$1,0),0)</f>
        <v>6.0060000000000002</v>
      </c>
      <c r="Y99" s="1057">
        <f>VLOOKUP($D$3&amp;"_"&amp;Y$3,データシート2!$A:$SI,MATCH($R$2&amp;"_"&amp;$C99,データシート2!$A$1:$SI$1,0),0)</f>
        <v>5.8259999999999996</v>
      </c>
      <c r="Z99" s="1057">
        <f>VLOOKUP($D$3&amp;"_"&amp;Z$3,データシート2!$A:$SI,MATCH($R$2&amp;"_"&amp;$C99,データシート2!$A$1:$SI$1,0),0)</f>
        <v>6.1520000000000001</v>
      </c>
      <c r="AA99" s="1057">
        <f>VLOOKUP($D$3&amp;"_"&amp;AA$3,データシート2!$A:$SI,MATCH($R$2&amp;"_"&amp;$C99,データシート2!$A$1:$SI$1,0),0)</f>
        <v>5.8689999999999998</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3</v>
      </c>
      <c r="H117" s="829">
        <f>VLOOKUP($D$3&amp;"_"&amp;H$3,データシート2!$A:$SI,MATCH($G$2&amp;"_"&amp;$B117,データシート2!$A$1:$SI$1,0),0)</f>
        <v>2</v>
      </c>
      <c r="I117" s="829">
        <f>VLOOKUP($D$3&amp;"_"&amp;I$3,データシート2!$A:$SI,MATCH($G$2&amp;"_"&amp;$B117,データシート2!$A$1:$SI$1,0),0)</f>
        <v>3</v>
      </c>
      <c r="J117" s="829">
        <f>VLOOKUP($D$3&amp;"_"&amp;J$3,データシート2!$A:$SI,MATCH($G$2&amp;"_"&amp;$B117,データシート2!$A$1:$SI$1,0),0)</f>
        <v>2</v>
      </c>
      <c r="K117" s="830">
        <f>VLOOKUP($D$3&amp;"_"&amp;K$3,データシート2!$A:$SI,MATCH($G$2&amp;"_"&amp;$B117,データシート2!$A$1:$SI$1,0),0)</f>
        <v>3</v>
      </c>
      <c r="L117" s="830">
        <f>VLOOKUP($D$3&amp;"_"&amp;L$3,データシート2!$A:$SI,MATCH($G$2&amp;"_"&amp;$B117,データシート2!$A$1:$SI$1,0),0)</f>
        <v>3</v>
      </c>
      <c r="M117" s="830">
        <f>VLOOKUP($D$3&amp;"_"&amp;M$3,データシート2!$A:$SI,MATCH($G$2&amp;"_"&amp;$B117,データシート2!$A$1:$SI$1,0),0)</f>
        <v>3</v>
      </c>
      <c r="N117" s="830">
        <f>VLOOKUP($D$3&amp;"_"&amp;N$3,データシート2!$A:$SI,MATCH($G$2&amp;"_"&amp;$B117,データシート2!$A$1:$SI$1,0),0)</f>
        <v>3</v>
      </c>
      <c r="O117" s="830">
        <f>VLOOKUP($D$3&amp;"_"&amp;O$3,データシート2!$A:$SI,MATCH($G$2&amp;"_"&amp;$B117,データシート2!$A$1:$SI$1,0),0)</f>
        <v>3</v>
      </c>
      <c r="P117" s="830">
        <f>VLOOKUP($D$3&amp;"_"&amp;P$3,データシート2!$A:$SI,MATCH($G$2&amp;"_"&amp;$B117,データシート2!$A$1:$SI$1,0),0)</f>
        <v>3</v>
      </c>
      <c r="Q117" s="831">
        <f>VLOOKUP($D$3&amp;"_"&amp;Q$3,データシート2!$A:$SI,MATCH($G$2&amp;"_"&amp;$B117,データシート2!$A$1:$SI$1,0),0)</f>
        <v>3</v>
      </c>
      <c r="R117" s="1043">
        <f>VLOOKUP($D$3&amp;"_"&amp;R$3,データシート2!$A:$SI,MATCH($R$2&amp;"_"&amp;$B117,データシート2!$A$1:$SI$1,0),0)</f>
        <v>18.620999999999999</v>
      </c>
      <c r="S117" s="1044">
        <f>VLOOKUP($D$3&amp;"_"&amp;S$3,データシート2!$A:$SI,MATCH($R$2&amp;"_"&amp;$B117,データシート2!$A$1:$SI$1,0),0)</f>
        <v>13.75</v>
      </c>
      <c r="T117" s="1044">
        <f>VLOOKUP($D$3&amp;"_"&amp;T$3,データシート2!$A:$SI,MATCH($R$2&amp;"_"&amp;$B117,データシート2!$A$1:$SI$1,0),0)</f>
        <v>17.864999999999998</v>
      </c>
      <c r="U117" s="1044">
        <f>VLOOKUP($D$3&amp;"_"&amp;U$3,データシート2!$A:$SI,MATCH($R$2&amp;"_"&amp;$B117,データシート2!$A$1:$SI$1,0),0)</f>
        <v>15.035</v>
      </c>
      <c r="V117" s="1044">
        <f>VLOOKUP($D$3&amp;"_"&amp;V$3,データシート2!$A:$SI,MATCH($R$2&amp;"_"&amp;$B117,データシート2!$A$1:$SI$1,0),0)</f>
        <v>18.946000000000002</v>
      </c>
      <c r="W117" s="1044">
        <f>VLOOKUP($D$3&amp;"_"&amp;W$3,データシート2!$A:$SI,MATCH($R$2&amp;"_"&amp;$B117,データシート2!$A$1:$SI$1,0),0)</f>
        <v>17.288</v>
      </c>
      <c r="X117" s="1044">
        <f>VLOOKUP($D$3&amp;"_"&amp;X$3,データシート2!$A:$SI,MATCH($R$2&amp;"_"&amp;$B117,データシート2!$A$1:$SI$1,0),0)</f>
        <v>19.027999999999999</v>
      </c>
      <c r="Y117" s="1044">
        <f>VLOOKUP($D$3&amp;"_"&amp;Y$3,データシート2!$A:$SI,MATCH($R$2&amp;"_"&amp;$B117,データシート2!$A$1:$SI$1,0),0)</f>
        <v>18.356999999999999</v>
      </c>
      <c r="Z117" s="1044">
        <f>VLOOKUP($D$3&amp;"_"&amp;Z$3,データシート2!$A:$SI,MATCH($R$2&amp;"_"&amp;$B117,データシート2!$A$1:$SI$1,0),0)</f>
        <v>17.416</v>
      </c>
      <c r="AA117" s="1044">
        <f>VLOOKUP($D$3&amp;"_"&amp;AA$3,データシート2!$A:$SI,MATCH($R$2&amp;"_"&amp;$B117,データシート2!$A$1:$SI$1,0),0)</f>
        <v>15.46</v>
      </c>
      <c r="AB117" s="1045">
        <f>VLOOKUP($D$3&amp;"_"&amp;AB$3,データシート2!$A:$SI,MATCH($R$2&amp;"_"&amp;$B117,データシート2!$A$1:$SI$1,0),0)</f>
        <v>15.773999999999999</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3</v>
      </c>
      <c r="H118" s="838">
        <f>VLOOKUP($D$3&amp;"_"&amp;H$3,データシート2!$A:$SI,MATCH($G$2&amp;"_"&amp;$C118,データシート2!$A$1:$SI$1,0),0)</f>
        <v>2</v>
      </c>
      <c r="I118" s="838">
        <f>VLOOKUP($D$3&amp;"_"&amp;I$3,データシート2!$A:$SI,MATCH($G$2&amp;"_"&amp;$C118,データシート2!$A$1:$SI$1,0),0)</f>
        <v>3</v>
      </c>
      <c r="J118" s="838">
        <f>VLOOKUP($D$3&amp;"_"&amp;J$3,データシート2!$A:$SI,MATCH($G$2&amp;"_"&amp;$C118,データシート2!$A$1:$SI$1,0),0)</f>
        <v>2</v>
      </c>
      <c r="K118" s="839">
        <f>VLOOKUP($D$3&amp;"_"&amp;K$3,データシート2!$A:$SI,MATCH($G$2&amp;"_"&amp;$C118,データシート2!$A$1:$SI$1,0),0)</f>
        <v>3</v>
      </c>
      <c r="L118" s="839">
        <f>VLOOKUP($D$3&amp;"_"&amp;L$3,データシート2!$A:$SI,MATCH($G$2&amp;"_"&amp;$C118,データシート2!$A$1:$SI$1,0),0)</f>
        <v>3</v>
      </c>
      <c r="M118" s="839">
        <f>VLOOKUP($D$3&amp;"_"&amp;M$3,データシート2!$A:$SI,MATCH($G$2&amp;"_"&amp;$C118,データシート2!$A$1:$SI$1,0),0)</f>
        <v>3</v>
      </c>
      <c r="N118" s="839">
        <f>VLOOKUP($D$3&amp;"_"&amp;N$3,データシート2!$A:$SI,MATCH($G$2&amp;"_"&amp;$C118,データシート2!$A$1:$SI$1,0),0)</f>
        <v>3</v>
      </c>
      <c r="O118" s="839">
        <f>VLOOKUP($D$3&amp;"_"&amp;O$3,データシート2!$A:$SI,MATCH($G$2&amp;"_"&amp;$C118,データシート2!$A$1:$SI$1,0),0)</f>
        <v>3</v>
      </c>
      <c r="P118" s="839">
        <f>VLOOKUP($D$3&amp;"_"&amp;P$3,データシート2!$A:$SI,MATCH($G$2&amp;"_"&amp;$C118,データシート2!$A$1:$SI$1,0),0)</f>
        <v>3</v>
      </c>
      <c r="Q118" s="840">
        <f>VLOOKUP($D$3&amp;"_"&amp;Q$3,データシート2!$A:$SI,MATCH($G$2&amp;"_"&amp;$C118,データシート2!$A$1:$SI$1,0),0)</f>
        <v>3</v>
      </c>
      <c r="R118" s="1052">
        <f>VLOOKUP($D$3&amp;"_"&amp;R$3,データシート2!$A:$SI,MATCH($R$2&amp;"_"&amp;$C118,データシート2!$A$1:$SI$1,0),0)</f>
        <v>18.620999999999999</v>
      </c>
      <c r="S118" s="1047">
        <f>VLOOKUP($D$3&amp;"_"&amp;S$3,データシート2!$A:$SI,MATCH($R$2&amp;"_"&amp;$C118,データシート2!$A$1:$SI$1,0),0)</f>
        <v>13.75</v>
      </c>
      <c r="T118" s="1047">
        <f>VLOOKUP($D$3&amp;"_"&amp;T$3,データシート2!$A:$SI,MATCH($R$2&amp;"_"&amp;$C118,データシート2!$A$1:$SI$1,0),0)</f>
        <v>17.864999999999998</v>
      </c>
      <c r="U118" s="1047">
        <f>VLOOKUP($D$3&amp;"_"&amp;U$3,データシート2!$A:$SI,MATCH($R$2&amp;"_"&amp;$C118,データシート2!$A$1:$SI$1,0),0)</f>
        <v>15.035</v>
      </c>
      <c r="V118" s="1047">
        <f>VLOOKUP($D$3&amp;"_"&amp;V$3,データシート2!$A:$SI,MATCH($R$2&amp;"_"&amp;$C118,データシート2!$A$1:$SI$1,0),0)</f>
        <v>18.946000000000002</v>
      </c>
      <c r="W118" s="1047">
        <f>VLOOKUP($D$3&amp;"_"&amp;W$3,データシート2!$A:$SI,MATCH($R$2&amp;"_"&amp;$C118,データシート2!$A$1:$SI$1,0),0)</f>
        <v>17.288</v>
      </c>
      <c r="X118" s="1047">
        <f>VLOOKUP($D$3&amp;"_"&amp;X$3,データシート2!$A:$SI,MATCH($R$2&amp;"_"&amp;$C118,データシート2!$A$1:$SI$1,0),0)</f>
        <v>19.027999999999999</v>
      </c>
      <c r="Y118" s="1047">
        <f>VLOOKUP($D$3&amp;"_"&amp;Y$3,データシート2!$A:$SI,MATCH($R$2&amp;"_"&amp;$C118,データシート2!$A$1:$SI$1,0),0)</f>
        <v>18.356999999999999</v>
      </c>
      <c r="Z118" s="1047">
        <f>VLOOKUP($D$3&amp;"_"&amp;Z$3,データシート2!$A:$SI,MATCH($R$2&amp;"_"&amp;$C118,データシート2!$A$1:$SI$1,0),0)</f>
        <v>17.416</v>
      </c>
      <c r="AA118" s="1047">
        <f>VLOOKUP($D$3&amp;"_"&amp;AA$3,データシート2!$A:$SI,MATCH($R$2&amp;"_"&amp;$C118,データシート2!$A$1:$SI$1,0),0)</f>
        <v>15.46</v>
      </c>
      <c r="AB118" s="1048">
        <f>VLOOKUP($D$3&amp;"_"&amp;AB$3,データシート2!$A:$SI,MATCH($R$2&amp;"_"&amp;$C118,データシート2!$A$1:$SI$1,0),0)</f>
        <v>15.773999999999999</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4</v>
      </c>
      <c r="H124" s="829">
        <f>VLOOKUP($D$3&amp;"_"&amp;H$3,データシート2!$A:$SI,MATCH($G$2&amp;"_"&amp;$B124,データシート2!$A$1:$SI$1,0),0)</f>
        <v>3</v>
      </c>
      <c r="I124" s="829">
        <f>VLOOKUP($D$3&amp;"_"&amp;I$3,データシート2!$A:$SI,MATCH($G$2&amp;"_"&amp;$B124,データシート2!$A$1:$SI$1,0),0)</f>
        <v>3</v>
      </c>
      <c r="J124" s="829">
        <f>VLOOKUP($D$3&amp;"_"&amp;J$3,データシート2!$A:$SI,MATCH($G$2&amp;"_"&amp;$B124,データシート2!$A$1:$SI$1,0),0)</f>
        <v>4</v>
      </c>
      <c r="K124" s="830">
        <f>VLOOKUP($D$3&amp;"_"&amp;K$3,データシート2!$A:$SI,MATCH($G$2&amp;"_"&amp;$B124,データシート2!$A$1:$SI$1,0),0)</f>
        <v>4</v>
      </c>
      <c r="L124" s="830">
        <f>VLOOKUP($D$3&amp;"_"&amp;L$3,データシート2!$A:$SI,MATCH($G$2&amp;"_"&amp;$B124,データシート2!$A$1:$SI$1,0),0)</f>
        <v>4</v>
      </c>
      <c r="M124" s="830">
        <f>VLOOKUP($D$3&amp;"_"&amp;M$3,データシート2!$A:$SI,MATCH($G$2&amp;"_"&amp;$B124,データシート2!$A$1:$SI$1,0),0)</f>
        <v>5</v>
      </c>
      <c r="N124" s="830">
        <f>VLOOKUP($D$3&amp;"_"&amp;N$3,データシート2!$A:$SI,MATCH($G$2&amp;"_"&amp;$B124,データシート2!$A$1:$SI$1,0),0)</f>
        <v>3</v>
      </c>
      <c r="O124" s="830">
        <f>VLOOKUP($D$3&amp;"_"&amp;O$3,データシート2!$A:$SI,MATCH($G$2&amp;"_"&amp;$B124,データシート2!$A$1:$SI$1,0),0)</f>
        <v>3</v>
      </c>
      <c r="P124" s="830">
        <f>VLOOKUP($D$3&amp;"_"&amp;P$3,データシート2!$A:$SI,MATCH($G$2&amp;"_"&amp;$B124,データシート2!$A$1:$SI$1,0),0)</f>
        <v>2</v>
      </c>
      <c r="Q124" s="831">
        <f>VLOOKUP($D$3&amp;"_"&amp;Q$3,データシート2!$A:$SI,MATCH($G$2&amp;"_"&amp;$B124,データシート2!$A$1:$SI$1,0),0)</f>
        <v>3</v>
      </c>
      <c r="R124" s="1043">
        <f>VLOOKUP($D$3&amp;"_"&amp;R$3,データシート2!$A:$SI,MATCH($R$2&amp;"_"&amp;$B124,データシート2!$A$1:$SI$1,0),0)</f>
        <v>115.023</v>
      </c>
      <c r="S124" s="1044">
        <f>VLOOKUP($D$3&amp;"_"&amp;S$3,データシート2!$A:$SI,MATCH($R$2&amp;"_"&amp;$B124,データシート2!$A$1:$SI$1,0),0)</f>
        <v>82.718000000000004</v>
      </c>
      <c r="T124" s="1044">
        <f>VLOOKUP($D$3&amp;"_"&amp;T$3,データシート2!$A:$SI,MATCH($R$2&amp;"_"&amp;$B124,データシート2!$A$1:$SI$1,0),0)</f>
        <v>108.768</v>
      </c>
      <c r="U124" s="1044">
        <f>VLOOKUP($D$3&amp;"_"&amp;U$3,データシート2!$A:$SI,MATCH($R$2&amp;"_"&amp;$B124,データシート2!$A$1:$SI$1,0),0)</f>
        <v>112.873</v>
      </c>
      <c r="V124" s="1044">
        <f>VLOOKUP($D$3&amp;"_"&amp;V$3,データシート2!$A:$SI,MATCH($R$2&amp;"_"&amp;$B124,データシート2!$A$1:$SI$1,0),0)</f>
        <v>124.102</v>
      </c>
      <c r="W124" s="1044">
        <f>VLOOKUP($D$3&amp;"_"&amp;W$3,データシート2!$A:$SI,MATCH($R$2&amp;"_"&amp;$B124,データシート2!$A$1:$SI$1,0),0)</f>
        <v>139.24</v>
      </c>
      <c r="X124" s="1044">
        <f>VLOOKUP($D$3&amp;"_"&amp;X$3,データシート2!$A:$SI,MATCH($R$2&amp;"_"&amp;$B124,データシート2!$A$1:$SI$1,0),0)</f>
        <v>185.98400000000001</v>
      </c>
      <c r="Y124" s="1044">
        <f>VLOOKUP($D$3&amp;"_"&amp;Y$3,データシート2!$A:$SI,MATCH($R$2&amp;"_"&amp;$B124,データシート2!$A$1:$SI$1,0),0)</f>
        <v>98.492999999999995</v>
      </c>
      <c r="Z124" s="1044">
        <f>VLOOKUP($D$3&amp;"_"&amp;Z$3,データシート2!$A:$SI,MATCH($R$2&amp;"_"&amp;$B124,データシート2!$A$1:$SI$1,0),0)</f>
        <v>101.158</v>
      </c>
      <c r="AA124" s="1044">
        <f>VLOOKUP($D$3&amp;"_"&amp;AA$3,データシート2!$A:$SI,MATCH($R$2&amp;"_"&amp;$B124,データシート2!$A$1:$SI$1,0),0)</f>
        <v>63.710999999999999</v>
      </c>
      <c r="AB124" s="1045">
        <f>VLOOKUP($D$3&amp;"_"&amp;AB$3,データシート2!$A:$SI,MATCH($R$2&amp;"_"&amp;$B124,データシート2!$A$1:$SI$1,0),0)</f>
        <v>99.197000000000003</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2</v>
      </c>
      <c r="H125" s="888">
        <f>VLOOKUP($D$3&amp;"_"&amp;H$3,データシート2!$A:$SI,MATCH($G$2&amp;"_"&amp;$C125,データシート2!$A$1:$SI$1,0),0)</f>
        <v>1</v>
      </c>
      <c r="I125" s="888">
        <f>VLOOKUP($D$3&amp;"_"&amp;I$3,データシート2!$A:$SI,MATCH($G$2&amp;"_"&amp;$C125,データシート2!$A$1:$SI$1,0),0)</f>
        <v>1</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2</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1</v>
      </c>
      <c r="Q125" s="890">
        <f>VLOOKUP($D$3&amp;"_"&amp;Q$3,データシート2!$A:$SI,MATCH($G$2&amp;"_"&amp;$C125,データシート2!$A$1:$SI$1,0),0)</f>
        <v>1</v>
      </c>
      <c r="R125" s="1059">
        <f>VLOOKUP($D$3&amp;"_"&amp;R$3,データシート2!$A:$SI,MATCH($R$2&amp;"_"&amp;$C125,データシート2!$A$1:$SI$1,0),0)</f>
        <v>49.11</v>
      </c>
      <c r="S125" s="1060">
        <f>VLOOKUP($D$3&amp;"_"&amp;S$3,データシート2!$A:$SI,MATCH($R$2&amp;"_"&amp;$C125,データシート2!$A$1:$SI$1,0),0)</f>
        <v>4.0110000000000001</v>
      </c>
      <c r="T125" s="1060">
        <f>VLOOKUP($D$3&amp;"_"&amp;T$3,データシート2!$A:$SI,MATCH($R$2&amp;"_"&amp;$C125,データシート2!$A$1:$SI$1,0),0)</f>
        <v>19.582999999999998</v>
      </c>
      <c r="U125" s="1060">
        <f>VLOOKUP($D$3&amp;"_"&amp;U$3,データシート2!$A:$SI,MATCH($R$2&amp;"_"&amp;$C125,データシート2!$A$1:$SI$1,0),0)</f>
        <v>19.318999999999999</v>
      </c>
      <c r="V125" s="1060">
        <f>VLOOKUP($D$3&amp;"_"&amp;V$3,データシート2!$A:$SI,MATCH($R$2&amp;"_"&amp;$C125,データシート2!$A$1:$SI$1,0),0)</f>
        <v>23.218</v>
      </c>
      <c r="W125" s="1060">
        <f>VLOOKUP($D$3&amp;"_"&amp;W$3,データシート2!$A:$SI,MATCH($R$2&amp;"_"&amp;$C125,データシート2!$A$1:$SI$1,0),0)</f>
        <v>25.138000000000002</v>
      </c>
      <c r="X125" s="1060">
        <f>VLOOKUP($D$3&amp;"_"&amp;X$3,データシート2!$A:$SI,MATCH($R$2&amp;"_"&amp;$C125,データシート2!$A$1:$SI$1,0),0)</f>
        <v>59.965000000000003</v>
      </c>
      <c r="Y125" s="1060">
        <f>VLOOKUP($D$3&amp;"_"&amp;Y$3,データシート2!$A:$SI,MATCH($R$2&amp;"_"&amp;$C125,データシート2!$A$1:$SI$1,0),0)</f>
        <v>61.448999999999998</v>
      </c>
      <c r="Z125" s="1060">
        <f>VLOOKUP($D$3&amp;"_"&amp;Z$3,データシート2!$A:$SI,MATCH($R$2&amp;"_"&amp;$C125,データシート2!$A$1:$SI$1,0),0)</f>
        <v>58.061</v>
      </c>
      <c r="AA125" s="1060">
        <f>VLOOKUP($D$3&amp;"_"&amp;AA$3,データシート2!$A:$SI,MATCH($R$2&amp;"_"&amp;$C125,データシート2!$A$1:$SI$1,0),0)</f>
        <v>59.618000000000002</v>
      </c>
      <c r="AB125" s="1061">
        <f>VLOOKUP($D$3&amp;"_"&amp;AB$3,データシート2!$A:$SI,MATCH($R$2&amp;"_"&amp;$C125,データシート2!$A$1:$SI$1,0),0)</f>
        <v>57.902000000000001</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1</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4.1130000000000004</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1</v>
      </c>
      <c r="H129" s="866">
        <f>VLOOKUP($D$3&amp;"_"&amp;H$3,データシート2!$A:$SI,MATCH($G$2&amp;"_"&amp;$C129,データシート2!$A$1:$SI$1,0),0)</f>
        <v>1</v>
      </c>
      <c r="I129" s="866">
        <f>VLOOKUP($D$3&amp;"_"&amp;I$3,データシート2!$A:$SI,MATCH($G$2&amp;"_"&amp;$C129,データシート2!$A$1:$SI$1,0),0)</f>
        <v>1</v>
      </c>
      <c r="J129" s="866">
        <f>VLOOKUP($D$3&amp;"_"&amp;J$3,データシート2!$A:$SI,MATCH($G$2&amp;"_"&amp;$C129,データシート2!$A$1:$SI$1,0),0)</f>
        <v>2</v>
      </c>
      <c r="K129" s="867">
        <f>VLOOKUP($D$3&amp;"_"&amp;K$3,データシート2!$A:$SI,MATCH($G$2&amp;"_"&amp;$C129,データシート2!$A$1:$SI$1,0),0)</f>
        <v>2</v>
      </c>
      <c r="L129" s="867">
        <f>VLOOKUP($D$3&amp;"_"&amp;L$3,データシート2!$A:$SI,MATCH($G$2&amp;"_"&amp;$C129,データシート2!$A$1:$SI$1,0),0)</f>
        <v>2</v>
      </c>
      <c r="M129" s="867">
        <f>VLOOKUP($D$3&amp;"_"&amp;M$3,データシート2!$A:$SI,MATCH($G$2&amp;"_"&amp;$C129,データシート2!$A$1:$SI$1,0),0)</f>
        <v>2</v>
      </c>
      <c r="N129" s="867">
        <f>VLOOKUP($D$3&amp;"_"&amp;N$3,データシート2!$A:$SI,MATCH($G$2&amp;"_"&amp;$C129,データシート2!$A$1:$SI$1,0),0)</f>
        <v>2</v>
      </c>
      <c r="O129" s="867">
        <f>VLOOKUP($D$3&amp;"_"&amp;O$3,データシート2!$A:$SI,MATCH($G$2&amp;"_"&amp;$C129,データシート2!$A$1:$SI$1,0),0)</f>
        <v>2</v>
      </c>
      <c r="P129" s="867">
        <f>VLOOKUP($D$3&amp;"_"&amp;P$3,データシート2!$A:$SI,MATCH($G$2&amp;"_"&amp;$C129,データシート2!$A$1:$SI$1,0),0)</f>
        <v>1</v>
      </c>
      <c r="Q129" s="868">
        <f>VLOOKUP($D$3&amp;"_"&amp;Q$3,データシート2!$A:$SI,MATCH($G$2&amp;"_"&amp;$C129,データシート2!$A$1:$SI$1,0),0)</f>
        <v>2</v>
      </c>
      <c r="R129" s="1065">
        <f>VLOOKUP($D$3&amp;"_"&amp;R$3,データシート2!$A:$SI,MATCH($R$2&amp;"_"&amp;$C129,データシート2!$A$1:$SI$1,0),0)</f>
        <v>61.8</v>
      </c>
      <c r="S129" s="1057">
        <f>VLOOKUP($D$3&amp;"_"&amp;S$3,データシート2!$A:$SI,MATCH($R$2&amp;"_"&amp;$C129,データシート2!$A$1:$SI$1,0),0)</f>
        <v>74.8</v>
      </c>
      <c r="T129" s="1057">
        <f>VLOOKUP($D$3&amp;"_"&amp;T$3,データシート2!$A:$SI,MATCH($R$2&amp;"_"&amp;$C129,データシート2!$A$1:$SI$1,0),0)</f>
        <v>85.251999999999995</v>
      </c>
      <c r="U129" s="1057">
        <f>VLOOKUP($D$3&amp;"_"&amp;U$3,データシート2!$A:$SI,MATCH($R$2&amp;"_"&amp;$C129,データシート2!$A$1:$SI$1,0),0)</f>
        <v>89.572000000000003</v>
      </c>
      <c r="V129" s="1057">
        <f>VLOOKUP($D$3&amp;"_"&amp;V$3,データシート2!$A:$SI,MATCH($R$2&amp;"_"&amp;$C129,データシート2!$A$1:$SI$1,0),0)</f>
        <v>96.856999999999999</v>
      </c>
      <c r="W129" s="1057">
        <f>VLOOKUP($D$3&amp;"_"&amp;W$3,データシート2!$A:$SI,MATCH($R$2&amp;"_"&amp;$C129,データシート2!$A$1:$SI$1,0),0)</f>
        <v>110.17</v>
      </c>
      <c r="X129" s="1057">
        <f>VLOOKUP($D$3&amp;"_"&amp;X$3,データシート2!$A:$SI,MATCH($R$2&amp;"_"&amp;$C129,データシート2!$A$1:$SI$1,0),0)</f>
        <v>122.006</v>
      </c>
      <c r="Y129" s="1057">
        <f>VLOOKUP($D$3&amp;"_"&amp;Y$3,データシート2!$A:$SI,MATCH($R$2&amp;"_"&amp;$C129,データシート2!$A$1:$SI$1,0),0)</f>
        <v>37.043999999999997</v>
      </c>
      <c r="Z129" s="1057">
        <f>VLOOKUP($D$3&amp;"_"&amp;Z$3,データシート2!$A:$SI,MATCH($R$2&amp;"_"&amp;$C129,データシート2!$A$1:$SI$1,0),0)</f>
        <v>43.097000000000001</v>
      </c>
      <c r="AA129" s="1057">
        <f>VLOOKUP($D$3&amp;"_"&amp;AA$3,データシート2!$A:$SI,MATCH($R$2&amp;"_"&amp;$C129,データシート2!$A$1:$SI$1,0),0)</f>
        <v>4.093</v>
      </c>
      <c r="AB129" s="1058">
        <f>VLOOKUP($D$3&amp;"_"&amp;AB$3,データシート2!$A:$SI,MATCH($R$2&amp;"_"&amp;$C129,データシート2!$A$1:$SI$1,0),0)</f>
        <v>41.295000000000002</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1</v>
      </c>
      <c r="I132" s="849">
        <f>VLOOKUP($D$3&amp;"_"&amp;I$3,データシート2!$A:$SI,MATCH($G$2&amp;"_"&amp;$C132,データシート2!$A$1:$SI$1,0),0)</f>
        <v>1</v>
      </c>
      <c r="J132" s="849">
        <f>VLOOKUP($D$3&amp;"_"&amp;J$3,データシート2!$A:$SI,MATCH($G$2&amp;"_"&amp;$C132,データシート2!$A$1:$SI$1,0),0)</f>
        <v>1</v>
      </c>
      <c r="K132" s="850">
        <f>VLOOKUP($D$3&amp;"_"&amp;K$3,データシート2!$A:$SI,MATCH($G$2&amp;"_"&amp;$C132,データシート2!$A$1:$SI$1,0),0)</f>
        <v>1</v>
      </c>
      <c r="L132" s="850">
        <f>VLOOKUP($D$3&amp;"_"&amp;L$3,データシート2!$A:$SI,MATCH($G$2&amp;"_"&amp;$C132,データシート2!$A$1:$SI$1,0),0)</f>
        <v>1</v>
      </c>
      <c r="M132" s="850">
        <f>VLOOKUP($D$3&amp;"_"&amp;M$3,データシート2!$A:$SI,MATCH($G$2&amp;"_"&amp;$C132,データシート2!$A$1:$SI$1,0),0)</f>
        <v>1</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3.907</v>
      </c>
      <c r="T132" s="1050">
        <f>VLOOKUP($D$3&amp;"_"&amp;T$3,データシート2!$A:$SI,MATCH($R$2&amp;"_"&amp;$C132,データシート2!$A$1:$SI$1,0),0)</f>
        <v>3.9329999999999998</v>
      </c>
      <c r="U132" s="1050">
        <f>VLOOKUP($D$3&amp;"_"&amp;U$3,データシート2!$A:$SI,MATCH($R$2&amp;"_"&amp;$C132,データシート2!$A$1:$SI$1,0),0)</f>
        <v>3.9820000000000002</v>
      </c>
      <c r="V132" s="1050">
        <f>VLOOKUP($D$3&amp;"_"&amp;V$3,データシート2!$A:$SI,MATCH($R$2&amp;"_"&amp;$C132,データシート2!$A$1:$SI$1,0),0)</f>
        <v>4.0270000000000001</v>
      </c>
      <c r="W132" s="1050">
        <f>VLOOKUP($D$3&amp;"_"&amp;W$3,データシート2!$A:$SI,MATCH($R$2&amp;"_"&amp;$C132,データシート2!$A$1:$SI$1,0),0)</f>
        <v>3.9319999999999999</v>
      </c>
      <c r="X132" s="1050">
        <f>VLOOKUP($D$3&amp;"_"&amp;X$3,データシート2!$A:$SI,MATCH($R$2&amp;"_"&amp;$C132,データシート2!$A$1:$SI$1,0),0)</f>
        <v>4.0129999999999999</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3.984</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3.984</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1658</v>
      </c>
      <c r="B9" s="80">
        <v>1</v>
      </c>
      <c r="C9" s="80">
        <v>1</v>
      </c>
      <c r="D9" s="80">
        <v>1</v>
      </c>
      <c r="E9" s="80">
        <v>1990</v>
      </c>
      <c r="F9" s="80" t="s">
        <v>562</v>
      </c>
      <c r="G9" s="80" t="s">
        <v>1659</v>
      </c>
      <c r="H9" s="80" t="s">
        <v>1660</v>
      </c>
      <c r="I9" s="177" t="s">
        <v>563</v>
      </c>
      <c r="J9" s="81">
        <v>1486.5171268530864</v>
      </c>
      <c r="K9" s="81">
        <v>28.296068023276799</v>
      </c>
      <c r="L9" s="81">
        <v>23.88366035375536</v>
      </c>
      <c r="M9" s="81">
        <v>240.99365519869187</v>
      </c>
      <c r="N9" s="81">
        <v>301.16968146783751</v>
      </c>
      <c r="O9" s="81">
        <v>285.89267406965888</v>
      </c>
      <c r="P9" s="81">
        <v>243.98391015230754</v>
      </c>
      <c r="Q9" s="81">
        <v>19.482769648102256</v>
      </c>
      <c r="R9" s="81">
        <v>0</v>
      </c>
      <c r="S9" s="81">
        <v>21.155939507237239</v>
      </c>
      <c r="T9" s="82"/>
      <c r="U9" s="81">
        <v>126512776</v>
      </c>
      <c r="V9" s="81">
        <v>10589</v>
      </c>
      <c r="W9" s="81">
        <v>275</v>
      </c>
      <c r="X9" s="81">
        <v>91638</v>
      </c>
      <c r="Y9" s="81">
        <v>96473</v>
      </c>
      <c r="Z9" s="81">
        <v>117591</v>
      </c>
      <c r="AA9" s="81">
        <v>59242</v>
      </c>
      <c r="AB9" s="81">
        <v>316334</v>
      </c>
      <c r="AC9" s="81">
        <v>0</v>
      </c>
      <c r="AD9" s="81">
        <v>21.155939507237239</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1661</v>
      </c>
      <c r="B10" s="80">
        <v>2</v>
      </c>
      <c r="C10" s="80">
        <v>2</v>
      </c>
      <c r="D10" s="80">
        <v>1</v>
      </c>
      <c r="E10" s="80">
        <v>2005</v>
      </c>
      <c r="F10" s="80" t="s">
        <v>565</v>
      </c>
      <c r="G10" s="80" t="s">
        <v>1659</v>
      </c>
      <c r="H10" s="80" t="s">
        <v>1660</v>
      </c>
      <c r="I10" s="177"/>
      <c r="J10" s="81">
        <v>1426.987968771107</v>
      </c>
      <c r="K10" s="81">
        <v>26.166681926149277</v>
      </c>
      <c r="L10" s="81">
        <v>16.340208683361066</v>
      </c>
      <c r="M10" s="81">
        <v>474.60668346292812</v>
      </c>
      <c r="N10" s="81">
        <v>484.61957877645398</v>
      </c>
      <c r="O10" s="81">
        <v>446.71883208985952</v>
      </c>
      <c r="P10" s="81">
        <v>223.9163286857478</v>
      </c>
      <c r="Q10" s="81">
        <v>21.041068364619552</v>
      </c>
      <c r="R10" s="81">
        <v>0</v>
      </c>
      <c r="S10" s="81">
        <v>39.884214921469997</v>
      </c>
      <c r="T10" s="82"/>
      <c r="U10" s="81">
        <v>145046310</v>
      </c>
      <c r="V10" s="81">
        <v>11418</v>
      </c>
      <c r="W10" s="81">
        <v>216</v>
      </c>
      <c r="X10" s="81">
        <v>95783</v>
      </c>
      <c r="Y10" s="81">
        <v>131818</v>
      </c>
      <c r="Z10" s="81">
        <v>212623</v>
      </c>
      <c r="AA10" s="81">
        <v>44528</v>
      </c>
      <c r="AB10" s="81">
        <v>357144</v>
      </c>
      <c r="AC10" s="81">
        <v>0</v>
      </c>
      <c r="AD10" s="81">
        <v>39.884214921469997</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1662</v>
      </c>
      <c r="B11" s="80">
        <v>3</v>
      </c>
      <c r="C11" s="80">
        <v>3</v>
      </c>
      <c r="D11" s="80">
        <v>1</v>
      </c>
      <c r="E11" s="80">
        <v>2006</v>
      </c>
      <c r="F11" s="80" t="s">
        <v>566</v>
      </c>
      <c r="G11" s="80" t="s">
        <v>1659</v>
      </c>
      <c r="H11" s="80" t="s">
        <v>1660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1663</v>
      </c>
      <c r="B12" s="80">
        <v>4</v>
      </c>
      <c r="C12" s="80">
        <v>4</v>
      </c>
      <c r="D12" s="80">
        <v>1</v>
      </c>
      <c r="E12" s="80">
        <v>2007</v>
      </c>
      <c r="F12" s="80" t="s">
        <v>567</v>
      </c>
      <c r="G12" s="80" t="s">
        <v>1659</v>
      </c>
      <c r="H12" s="80" t="s">
        <v>1660</v>
      </c>
      <c r="I12" s="177"/>
      <c r="J12" s="81">
        <v>1499.1464002495493</v>
      </c>
      <c r="K12" s="81">
        <v>26.187834185665601</v>
      </c>
      <c r="L12" s="81">
        <v>27.866667361034146</v>
      </c>
      <c r="M12" s="81">
        <v>511.36364882554534</v>
      </c>
      <c r="N12" s="81">
        <v>484.66718719370044</v>
      </c>
      <c r="O12" s="81">
        <v>440.66055495843875</v>
      </c>
      <c r="P12" s="81">
        <v>223.21028314946045</v>
      </c>
      <c r="Q12" s="81">
        <v>22.570158783226404</v>
      </c>
      <c r="R12" s="81">
        <v>0</v>
      </c>
      <c r="S12" s="81">
        <v>52.597223506119995</v>
      </c>
      <c r="T12" s="82"/>
      <c r="U12" s="81">
        <v>181850653</v>
      </c>
      <c r="V12" s="81">
        <v>11449</v>
      </c>
      <c r="W12" s="81">
        <v>316</v>
      </c>
      <c r="X12" s="81">
        <v>112956</v>
      </c>
      <c r="Y12" s="81">
        <v>137106</v>
      </c>
      <c r="Z12" s="81">
        <v>218035</v>
      </c>
      <c r="AA12" s="81">
        <v>43711</v>
      </c>
      <c r="AB12" s="81">
        <v>362838</v>
      </c>
      <c r="AC12" s="81">
        <v>0</v>
      </c>
      <c r="AD12" s="81">
        <v>52.597223506119995</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1664</v>
      </c>
      <c r="B13" s="80">
        <v>5</v>
      </c>
      <c r="C13" s="80">
        <v>5</v>
      </c>
      <c r="D13" s="80">
        <v>1</v>
      </c>
      <c r="E13" s="80">
        <v>2008</v>
      </c>
      <c r="F13" s="80" t="s">
        <v>84</v>
      </c>
      <c r="G13" s="80" t="s">
        <v>1659</v>
      </c>
      <c r="H13" s="80" t="s">
        <v>1660</v>
      </c>
      <c r="I13" s="177"/>
      <c r="J13" s="81">
        <v>1409.8925712332816</v>
      </c>
      <c r="K13" s="81">
        <v>19.556657602363366</v>
      </c>
      <c r="L13" s="81">
        <v>24.832309301361512</v>
      </c>
      <c r="M13" s="81">
        <v>509.89657505355865</v>
      </c>
      <c r="N13" s="81">
        <v>486.0051742228834</v>
      </c>
      <c r="O13" s="81">
        <v>428.59464681314711</v>
      </c>
      <c r="P13" s="81">
        <v>219.6710629152914</v>
      </c>
      <c r="Q13" s="81">
        <v>22.322718639781328</v>
      </c>
      <c r="R13" s="81">
        <v>0</v>
      </c>
      <c r="S13" s="81">
        <v>44.12441573321</v>
      </c>
      <c r="T13" s="82"/>
      <c r="U13" s="81">
        <v>182260819</v>
      </c>
      <c r="V13" s="81">
        <v>11449</v>
      </c>
      <c r="W13" s="81">
        <v>316</v>
      </c>
      <c r="X13" s="81">
        <v>112956</v>
      </c>
      <c r="Y13" s="81">
        <v>139007</v>
      </c>
      <c r="Z13" s="81">
        <v>219508</v>
      </c>
      <c r="AA13" s="81">
        <v>43067</v>
      </c>
      <c r="AB13" s="81">
        <v>364757</v>
      </c>
      <c r="AC13" s="81">
        <v>0</v>
      </c>
      <c r="AD13" s="81">
        <v>44.12441573321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1665</v>
      </c>
      <c r="B14" s="80">
        <v>6</v>
      </c>
      <c r="C14" s="80">
        <v>6</v>
      </c>
      <c r="D14" s="80">
        <v>1</v>
      </c>
      <c r="E14" s="80">
        <v>2009</v>
      </c>
      <c r="F14" s="80" t="s">
        <v>85</v>
      </c>
      <c r="G14" s="80" t="s">
        <v>1659</v>
      </c>
      <c r="H14" s="80" t="s">
        <v>1660</v>
      </c>
      <c r="I14" s="177"/>
      <c r="J14" s="81">
        <v>1244.4961871825822</v>
      </c>
      <c r="K14" s="81">
        <v>20.172627767242375</v>
      </c>
      <c r="L14" s="81">
        <v>22.663294424189235</v>
      </c>
      <c r="M14" s="81">
        <v>496.66300837392396</v>
      </c>
      <c r="N14" s="81">
        <v>473.83888513898711</v>
      </c>
      <c r="O14" s="81">
        <v>436.75041101792891</v>
      </c>
      <c r="P14" s="81">
        <v>208.94348556334933</v>
      </c>
      <c r="Q14" s="81">
        <v>21.307182378858343</v>
      </c>
      <c r="R14" s="81">
        <v>0</v>
      </c>
      <c r="S14" s="81">
        <v>46.070111902885898</v>
      </c>
      <c r="T14" s="82"/>
      <c r="U14" s="81">
        <v>126476201</v>
      </c>
      <c r="V14" s="81">
        <v>12408</v>
      </c>
      <c r="W14" s="81">
        <v>490</v>
      </c>
      <c r="X14" s="81">
        <v>116397</v>
      </c>
      <c r="Y14" s="81">
        <v>140011</v>
      </c>
      <c r="Z14" s="81">
        <v>220788</v>
      </c>
      <c r="AA14" s="81">
        <v>42054</v>
      </c>
      <c r="AB14" s="81">
        <v>365486</v>
      </c>
      <c r="AC14" s="81">
        <v>0</v>
      </c>
      <c r="AD14" s="81">
        <v>46.070111902885898</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586.43899999999985</v>
      </c>
      <c r="BJ14" s="81">
        <v>0</v>
      </c>
      <c r="BK14" s="81">
        <v>106.17099999999999</v>
      </c>
      <c r="BL14" s="81">
        <v>0</v>
      </c>
      <c r="BM14" s="82"/>
      <c r="BN14" s="81">
        <v>0</v>
      </c>
      <c r="BO14" s="81">
        <v>0</v>
      </c>
      <c r="BP14" s="81">
        <v>28</v>
      </c>
      <c r="BQ14" s="81">
        <v>0</v>
      </c>
      <c r="BR14" s="81">
        <v>12</v>
      </c>
      <c r="BS14" s="81">
        <v>0</v>
      </c>
      <c r="BT14"/>
      <c r="BU14" s="80"/>
      <c r="BV14" s="80"/>
      <c r="BW14" s="80"/>
      <c r="BX14" s="80"/>
      <c r="BY14" s="80"/>
      <c r="BZ14" s="80"/>
      <c r="CA14" s="80"/>
      <c r="CB14" s="80"/>
      <c r="CC14" s="80"/>
    </row>
    <row r="15" spans="1:81">
      <c r="A15" s="80" t="s">
        <v>1666</v>
      </c>
      <c r="B15" s="80">
        <v>7</v>
      </c>
      <c r="C15" s="80">
        <v>7</v>
      </c>
      <c r="D15" s="80">
        <v>1</v>
      </c>
      <c r="E15" s="80">
        <v>2010</v>
      </c>
      <c r="F15" s="80" t="s">
        <v>86</v>
      </c>
      <c r="G15" s="80" t="s">
        <v>1659</v>
      </c>
      <c r="H15" s="80" t="s">
        <v>1660</v>
      </c>
      <c r="I15" s="177"/>
      <c r="J15" s="81">
        <v>1560.4111064374972</v>
      </c>
      <c r="K15" s="81">
        <v>21.522042285857928</v>
      </c>
      <c r="L15" s="81">
        <v>21.378992099225261</v>
      </c>
      <c r="M15" s="81">
        <v>509.88463172797128</v>
      </c>
      <c r="N15" s="81">
        <v>525.25499598927888</v>
      </c>
      <c r="O15" s="81">
        <v>436.85288225388933</v>
      </c>
      <c r="P15" s="81">
        <v>210.83014137521999</v>
      </c>
      <c r="Q15" s="81">
        <v>22.283420655227118</v>
      </c>
      <c r="R15" s="81">
        <v>0</v>
      </c>
      <c r="S15" s="81">
        <v>31.982265436480002</v>
      </c>
      <c r="T15" s="82"/>
      <c r="U15" s="81">
        <v>160662203</v>
      </c>
      <c r="V15" s="81">
        <v>12408</v>
      </c>
      <c r="W15" s="81">
        <v>490</v>
      </c>
      <c r="X15" s="81">
        <v>116397</v>
      </c>
      <c r="Y15" s="81">
        <v>141373</v>
      </c>
      <c r="Z15" s="81">
        <v>221866</v>
      </c>
      <c r="AA15" s="81">
        <v>41374</v>
      </c>
      <c r="AB15" s="81">
        <v>366255</v>
      </c>
      <c r="AC15" s="81">
        <v>0</v>
      </c>
      <c r="AD15" s="81">
        <v>31.982265436480002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666.19399999999996</v>
      </c>
      <c r="BJ15" s="81">
        <v>0</v>
      </c>
      <c r="BK15" s="81">
        <v>55.112000000000002</v>
      </c>
      <c r="BL15" s="81">
        <v>0</v>
      </c>
      <c r="BM15" s="82"/>
      <c r="BN15" s="81">
        <v>0</v>
      </c>
      <c r="BO15" s="81">
        <v>0</v>
      </c>
      <c r="BP15" s="81">
        <v>29</v>
      </c>
      <c r="BQ15" s="81">
        <v>0</v>
      </c>
      <c r="BR15" s="81">
        <v>10</v>
      </c>
      <c r="BS15" s="81">
        <v>0</v>
      </c>
      <c r="BT15"/>
      <c r="BU15" s="80">
        <v>721.30600000000004</v>
      </c>
      <c r="BV15" s="80">
        <v>0</v>
      </c>
      <c r="BW15" s="80">
        <v>0</v>
      </c>
      <c r="BX15" s="80">
        <v>0</v>
      </c>
      <c r="BY15" s="80">
        <v>0</v>
      </c>
      <c r="BZ15" s="80">
        <v>0</v>
      </c>
      <c r="CA15" s="80">
        <v>0</v>
      </c>
      <c r="CB15" s="80">
        <v>0</v>
      </c>
      <c r="CC15" s="80">
        <v>0</v>
      </c>
    </row>
    <row r="16" spans="1:81">
      <c r="A16" s="80" t="s">
        <v>1667</v>
      </c>
      <c r="B16" s="80">
        <v>8</v>
      </c>
      <c r="C16" s="80">
        <v>8</v>
      </c>
      <c r="D16" s="80">
        <v>1</v>
      </c>
      <c r="E16" s="80">
        <v>2011</v>
      </c>
      <c r="F16" s="80" t="s">
        <v>87</v>
      </c>
      <c r="G16" s="80" t="s">
        <v>1659</v>
      </c>
      <c r="H16" s="80" t="s">
        <v>1660</v>
      </c>
      <c r="I16" s="177"/>
      <c r="J16" s="81">
        <v>1708.6161426536471</v>
      </c>
      <c r="K16" s="81">
        <v>29.226106127046457</v>
      </c>
      <c r="L16" s="81">
        <v>22.199812337340759</v>
      </c>
      <c r="M16" s="81">
        <v>552.21677678724461</v>
      </c>
      <c r="N16" s="81">
        <v>537.14129780866631</v>
      </c>
      <c r="O16" s="81">
        <v>432.4127041708183</v>
      </c>
      <c r="P16" s="81">
        <v>204.34655178018153</v>
      </c>
      <c r="Q16" s="81">
        <v>25.848007086493205</v>
      </c>
      <c r="R16" s="81">
        <v>0</v>
      </c>
      <c r="S16" s="81">
        <v>61.379011774399999</v>
      </c>
      <c r="T16" s="82"/>
      <c r="U16" s="81">
        <v>173212424</v>
      </c>
      <c r="V16" s="81">
        <v>12408</v>
      </c>
      <c r="W16" s="81">
        <v>490</v>
      </c>
      <c r="X16" s="81">
        <v>116397</v>
      </c>
      <c r="Y16" s="81">
        <v>143533</v>
      </c>
      <c r="Z16" s="81">
        <v>224382</v>
      </c>
      <c r="AA16" s="81">
        <v>41295</v>
      </c>
      <c r="AB16" s="81">
        <v>368319</v>
      </c>
      <c r="AC16" s="81">
        <v>0</v>
      </c>
      <c r="AD16" s="81">
        <v>61.379011774399999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647.72400000000005</v>
      </c>
      <c r="BJ16" s="81">
        <v>0</v>
      </c>
      <c r="BK16" s="81">
        <v>53.336999999999996</v>
      </c>
      <c r="BL16" s="81">
        <v>0</v>
      </c>
      <c r="BM16" s="82"/>
      <c r="BN16" s="81">
        <v>0</v>
      </c>
      <c r="BO16" s="81">
        <v>0</v>
      </c>
      <c r="BP16" s="81">
        <v>30</v>
      </c>
      <c r="BQ16" s="81">
        <v>0</v>
      </c>
      <c r="BR16" s="81">
        <v>10</v>
      </c>
      <c r="BS16" s="81">
        <v>0</v>
      </c>
      <c r="BT16"/>
      <c r="BU16" s="80">
        <v>701.06100000000004</v>
      </c>
      <c r="BV16" s="80">
        <v>0</v>
      </c>
      <c r="BW16" s="80">
        <v>0</v>
      </c>
      <c r="BX16" s="80">
        <v>0</v>
      </c>
      <c r="BY16" s="80">
        <v>0</v>
      </c>
      <c r="BZ16" s="80">
        <v>0</v>
      </c>
      <c r="CA16" s="80">
        <v>0</v>
      </c>
      <c r="CB16" s="80">
        <v>0</v>
      </c>
      <c r="CC16" s="80">
        <v>0</v>
      </c>
    </row>
    <row r="17" spans="1:81">
      <c r="A17" s="80" t="s">
        <v>1668</v>
      </c>
      <c r="B17" s="80">
        <v>9</v>
      </c>
      <c r="C17" s="80">
        <v>9</v>
      </c>
      <c r="D17" s="80">
        <v>1</v>
      </c>
      <c r="E17" s="80">
        <v>2012</v>
      </c>
      <c r="F17" s="80" t="s">
        <v>88</v>
      </c>
      <c r="G17" s="80" t="s">
        <v>1659</v>
      </c>
      <c r="H17" s="80" t="s">
        <v>1660</v>
      </c>
      <c r="I17" s="177"/>
      <c r="J17" s="81">
        <v>1490.8085311497678</v>
      </c>
      <c r="K17" s="81">
        <v>26.13686148886827</v>
      </c>
      <c r="L17" s="81">
        <v>21.62521601606857</v>
      </c>
      <c r="M17" s="81">
        <v>583.39534998672548</v>
      </c>
      <c r="N17" s="81">
        <v>563.89604177042656</v>
      </c>
      <c r="O17" s="81">
        <v>434.21241543879046</v>
      </c>
      <c r="P17" s="81">
        <v>203.99631684249698</v>
      </c>
      <c r="Q17" s="81">
        <v>28.840375215436378</v>
      </c>
      <c r="R17" s="81">
        <v>0</v>
      </c>
      <c r="S17" s="81">
        <v>56.626831778009993</v>
      </c>
      <c r="T17" s="82"/>
      <c r="U17" s="81">
        <v>162732808</v>
      </c>
      <c r="V17" s="81">
        <v>12408</v>
      </c>
      <c r="W17" s="81">
        <v>490</v>
      </c>
      <c r="X17" s="81">
        <v>116397</v>
      </c>
      <c r="Y17" s="81">
        <v>149060</v>
      </c>
      <c r="Z17" s="81">
        <v>227103</v>
      </c>
      <c r="AA17" s="81">
        <v>40991</v>
      </c>
      <c r="AB17" s="81">
        <v>378249</v>
      </c>
      <c r="AC17" s="81">
        <v>0</v>
      </c>
      <c r="AD17" s="81">
        <v>56.626831778009993</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654.12800000000004</v>
      </c>
      <c r="BJ17" s="81">
        <v>0</v>
      </c>
      <c r="BK17" s="81">
        <v>73.807999999999993</v>
      </c>
      <c r="BL17" s="81">
        <v>0</v>
      </c>
      <c r="BM17" s="82"/>
      <c r="BN17" s="81">
        <v>0</v>
      </c>
      <c r="BO17" s="81">
        <v>0</v>
      </c>
      <c r="BP17" s="81">
        <v>30</v>
      </c>
      <c r="BQ17" s="81">
        <v>0</v>
      </c>
      <c r="BR17" s="81">
        <v>11</v>
      </c>
      <c r="BS17" s="81">
        <v>0</v>
      </c>
      <c r="BT17"/>
      <c r="BU17" s="80">
        <v>727.93600000000004</v>
      </c>
      <c r="BV17" s="80">
        <v>0</v>
      </c>
      <c r="BW17" s="80">
        <v>0</v>
      </c>
      <c r="BX17" s="80">
        <v>0</v>
      </c>
      <c r="BY17" s="80">
        <v>0</v>
      </c>
      <c r="BZ17" s="80">
        <v>0</v>
      </c>
      <c r="CA17" s="80">
        <v>0</v>
      </c>
      <c r="CB17" s="80">
        <v>0</v>
      </c>
      <c r="CC17" s="80">
        <v>0</v>
      </c>
    </row>
    <row r="18" spans="1:81">
      <c r="A18" s="80" t="s">
        <v>1669</v>
      </c>
      <c r="B18" s="80">
        <v>10</v>
      </c>
      <c r="C18" s="80">
        <v>10</v>
      </c>
      <c r="D18" s="80">
        <v>1</v>
      </c>
      <c r="E18" s="80">
        <v>2013</v>
      </c>
      <c r="F18" s="80" t="s">
        <v>89</v>
      </c>
      <c r="G18" s="80" t="s">
        <v>1659</v>
      </c>
      <c r="H18" s="80" t="s">
        <v>1660</v>
      </c>
      <c r="I18" s="177"/>
      <c r="J18" s="81">
        <v>1437.9740526803732</v>
      </c>
      <c r="K18" s="81">
        <v>22.210608213063118</v>
      </c>
      <c r="L18" s="81">
        <v>19.953983637497863</v>
      </c>
      <c r="M18" s="81">
        <v>580.80833333055489</v>
      </c>
      <c r="N18" s="81">
        <v>513.80487678313</v>
      </c>
      <c r="O18" s="81">
        <v>422.21747895168483</v>
      </c>
      <c r="P18" s="81">
        <v>204.99973511648216</v>
      </c>
      <c r="Q18" s="81">
        <v>29.332239267761455</v>
      </c>
      <c r="R18" s="81">
        <v>0</v>
      </c>
      <c r="S18" s="81">
        <v>50.189378133459996</v>
      </c>
      <c r="T18" s="82"/>
      <c r="U18" s="81">
        <v>161909689</v>
      </c>
      <c r="V18" s="81">
        <v>12408</v>
      </c>
      <c r="W18" s="81">
        <v>490</v>
      </c>
      <c r="X18" s="81">
        <v>116397</v>
      </c>
      <c r="Y18" s="81">
        <v>150302</v>
      </c>
      <c r="Z18" s="81">
        <v>230689</v>
      </c>
      <c r="AA18" s="81">
        <v>41038</v>
      </c>
      <c r="AB18" s="81">
        <v>379184</v>
      </c>
      <c r="AC18" s="81">
        <v>0</v>
      </c>
      <c r="AD18" s="81">
        <v>50.189378133459996</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652.553</v>
      </c>
      <c r="BJ18" s="81">
        <v>0</v>
      </c>
      <c r="BK18" s="81">
        <v>121.637</v>
      </c>
      <c r="BL18" s="81">
        <v>0</v>
      </c>
      <c r="BM18" s="82"/>
      <c r="BN18" s="81">
        <v>0</v>
      </c>
      <c r="BO18" s="81">
        <v>0</v>
      </c>
      <c r="BP18" s="81">
        <v>31</v>
      </c>
      <c r="BQ18" s="81">
        <v>0</v>
      </c>
      <c r="BR18" s="81">
        <v>12</v>
      </c>
      <c r="BS18" s="81">
        <v>0</v>
      </c>
      <c r="BT18"/>
      <c r="BU18" s="80">
        <v>727.08</v>
      </c>
      <c r="BV18" s="80">
        <v>47.11</v>
      </c>
      <c r="BW18" s="80">
        <v>0</v>
      </c>
      <c r="BX18" s="80">
        <v>0</v>
      </c>
      <c r="BY18" s="80">
        <v>0</v>
      </c>
      <c r="BZ18" s="80">
        <v>0</v>
      </c>
      <c r="CA18" s="80">
        <v>0</v>
      </c>
      <c r="CB18" s="80">
        <v>0</v>
      </c>
      <c r="CC18" s="80">
        <v>0</v>
      </c>
    </row>
    <row r="19" spans="1:81">
      <c r="A19" s="80" t="s">
        <v>1670</v>
      </c>
      <c r="B19" s="80">
        <v>11</v>
      </c>
      <c r="C19" s="80">
        <v>11</v>
      </c>
      <c r="D19" s="80">
        <v>1</v>
      </c>
      <c r="E19" s="80">
        <v>2014</v>
      </c>
      <c r="F19" s="80" t="s">
        <v>90</v>
      </c>
      <c r="G19" s="80" t="s">
        <v>1659</v>
      </c>
      <c r="H19" s="80" t="s">
        <v>1660</v>
      </c>
      <c r="I19" s="177"/>
      <c r="J19" s="81">
        <v>1428.0580380698896</v>
      </c>
      <c r="K19" s="81">
        <v>20.892653145069659</v>
      </c>
      <c r="L19" s="81">
        <v>20.018918541445114</v>
      </c>
      <c r="M19" s="81">
        <v>546.99897336684046</v>
      </c>
      <c r="N19" s="81">
        <v>498.84225954883652</v>
      </c>
      <c r="O19" s="81">
        <v>405.42840022662034</v>
      </c>
      <c r="P19" s="81">
        <v>206.00067865191352</v>
      </c>
      <c r="Q19" s="81">
        <v>28.243378441390401</v>
      </c>
      <c r="R19" s="81">
        <v>0</v>
      </c>
      <c r="S19" s="81">
        <v>60.864106849519999</v>
      </c>
      <c r="T19" s="82"/>
      <c r="U19" s="81">
        <v>175580786</v>
      </c>
      <c r="V19" s="81">
        <v>10110</v>
      </c>
      <c r="W19" s="81">
        <v>420</v>
      </c>
      <c r="X19" s="81">
        <v>117435</v>
      </c>
      <c r="Y19" s="81">
        <v>152179</v>
      </c>
      <c r="Z19" s="81">
        <v>233303</v>
      </c>
      <c r="AA19" s="81">
        <v>41025</v>
      </c>
      <c r="AB19" s="81">
        <v>380537</v>
      </c>
      <c r="AC19" s="81">
        <v>0</v>
      </c>
      <c r="AD19" s="81">
        <v>60.864106849519999</v>
      </c>
      <c r="AE19" s="82"/>
      <c r="AF19" s="81">
        <v>1028400469.8900626</v>
      </c>
      <c r="AG19" s="81">
        <v>19026373.791955329</v>
      </c>
      <c r="AH19" s="81">
        <v>4838938.3469474046</v>
      </c>
      <c r="AI19" s="81">
        <v>722919930.01449192</v>
      </c>
      <c r="AJ19" s="81">
        <v>706733265.06789088</v>
      </c>
      <c r="AK19" s="81">
        <v>0</v>
      </c>
      <c r="AL19" s="81">
        <v>0</v>
      </c>
      <c r="AM19" s="81">
        <v>52242043.653805904</v>
      </c>
      <c r="AN19" s="81">
        <v>0</v>
      </c>
      <c r="AO19" s="81">
        <v>0</v>
      </c>
      <c r="AP19" s="82"/>
      <c r="AQ19" s="81">
        <v>8593</v>
      </c>
      <c r="AR19" s="81">
        <v>1063</v>
      </c>
      <c r="AS19" s="81">
        <v>0</v>
      </c>
      <c r="AT19" s="81">
        <v>0</v>
      </c>
      <c r="AU19" s="81">
        <v>0</v>
      </c>
      <c r="AV19" s="81">
        <v>1</v>
      </c>
      <c r="AW19" s="81" t="s">
        <v>564</v>
      </c>
      <c r="AX19" s="82"/>
      <c r="AY19" s="81">
        <v>35660</v>
      </c>
      <c r="AZ19" s="81">
        <v>21130.6</v>
      </c>
      <c r="BA19" s="81">
        <v>0</v>
      </c>
      <c r="BB19" s="81">
        <v>0</v>
      </c>
      <c r="BC19" s="81">
        <v>0</v>
      </c>
      <c r="BD19" s="81">
        <v>4317.3</v>
      </c>
      <c r="BE19" s="81" t="s">
        <v>564</v>
      </c>
      <c r="BF19" s="82"/>
      <c r="BG19" s="81">
        <v>0</v>
      </c>
      <c r="BH19" s="81">
        <v>0</v>
      </c>
      <c r="BI19" s="81">
        <v>621.63099999999997</v>
      </c>
      <c r="BJ19" s="81">
        <v>0</v>
      </c>
      <c r="BK19" s="81">
        <v>151.46</v>
      </c>
      <c r="BL19" s="81">
        <v>0</v>
      </c>
      <c r="BM19" s="82"/>
      <c r="BN19" s="81">
        <v>0</v>
      </c>
      <c r="BO19" s="81">
        <v>0</v>
      </c>
      <c r="BP19" s="81">
        <v>30</v>
      </c>
      <c r="BQ19" s="81">
        <v>0</v>
      </c>
      <c r="BR19" s="81">
        <v>11</v>
      </c>
      <c r="BS19" s="81">
        <v>0</v>
      </c>
      <c r="BT19"/>
      <c r="BU19" s="80">
        <v>693.05799999999999</v>
      </c>
      <c r="BV19" s="80">
        <v>80.033000000000001</v>
      </c>
      <c r="BW19" s="80">
        <v>0</v>
      </c>
      <c r="BX19" s="80">
        <v>0</v>
      </c>
      <c r="BY19" s="80">
        <v>0</v>
      </c>
      <c r="BZ19" s="80">
        <v>0</v>
      </c>
      <c r="CA19" s="80">
        <v>0</v>
      </c>
      <c r="CB19" s="80">
        <v>0</v>
      </c>
      <c r="CC19" s="80">
        <v>0</v>
      </c>
    </row>
    <row r="20" spans="1:81">
      <c r="A20" s="80" t="s">
        <v>1671</v>
      </c>
      <c r="B20" s="80">
        <v>12</v>
      </c>
      <c r="C20" s="80">
        <v>12</v>
      </c>
      <c r="D20" s="80">
        <v>1</v>
      </c>
      <c r="E20" s="80">
        <v>2015</v>
      </c>
      <c r="F20" s="80" t="s">
        <v>91</v>
      </c>
      <c r="G20" s="80" t="s">
        <v>1659</v>
      </c>
      <c r="H20" s="80" t="s">
        <v>1660</v>
      </c>
      <c r="I20" s="177"/>
      <c r="J20" s="81">
        <v>1459.9118237795071</v>
      </c>
      <c r="K20" s="81">
        <v>20.258377677910282</v>
      </c>
      <c r="L20" s="81">
        <v>23.525943577491141</v>
      </c>
      <c r="M20" s="81">
        <v>521.42421022780775</v>
      </c>
      <c r="N20" s="81">
        <v>456.63696221165725</v>
      </c>
      <c r="O20" s="81">
        <v>406.3753685877445</v>
      </c>
      <c r="P20" s="81">
        <v>206.58991359269368</v>
      </c>
      <c r="Q20" s="81">
        <v>27.812126787790433</v>
      </c>
      <c r="R20" s="81">
        <v>0</v>
      </c>
      <c r="S20" s="81">
        <v>53.139841691050002</v>
      </c>
      <c r="T20" s="82"/>
      <c r="U20" s="81">
        <v>205744008</v>
      </c>
      <c r="V20" s="81">
        <v>10110</v>
      </c>
      <c r="W20" s="81">
        <v>420</v>
      </c>
      <c r="X20" s="81">
        <v>117435</v>
      </c>
      <c r="Y20" s="81">
        <v>154909</v>
      </c>
      <c r="Z20" s="81">
        <v>236101</v>
      </c>
      <c r="AA20" s="81">
        <v>41110</v>
      </c>
      <c r="AB20" s="81">
        <v>382784</v>
      </c>
      <c r="AC20" s="81">
        <v>0</v>
      </c>
      <c r="AD20" s="81">
        <v>53.139841691050002</v>
      </c>
      <c r="AE20" s="82"/>
      <c r="AF20" s="81">
        <v>1085646287.1781354</v>
      </c>
      <c r="AG20" s="81">
        <v>16808233.540627528</v>
      </c>
      <c r="AH20" s="81">
        <v>4766374.3432674948</v>
      </c>
      <c r="AI20" s="81">
        <v>705818081.498227</v>
      </c>
      <c r="AJ20" s="81">
        <v>671721033.30247295</v>
      </c>
      <c r="AK20" s="81">
        <v>0</v>
      </c>
      <c r="AL20" s="81">
        <v>0</v>
      </c>
      <c r="AM20" s="81">
        <v>52458941.481512226</v>
      </c>
      <c r="AN20" s="81">
        <v>0</v>
      </c>
      <c r="AO20" s="81">
        <v>0</v>
      </c>
      <c r="AP20" s="82"/>
      <c r="AQ20" s="81">
        <v>9467</v>
      </c>
      <c r="AR20" s="81">
        <v>1510</v>
      </c>
      <c r="AS20" s="81">
        <v>0</v>
      </c>
      <c r="AT20" s="81">
        <v>0</v>
      </c>
      <c r="AU20" s="81">
        <v>0</v>
      </c>
      <c r="AV20" s="81">
        <v>1</v>
      </c>
      <c r="AW20" s="81" t="s">
        <v>564</v>
      </c>
      <c r="AX20" s="82"/>
      <c r="AY20" s="81">
        <v>39901.1</v>
      </c>
      <c r="AZ20" s="81">
        <v>30871.5</v>
      </c>
      <c r="BA20" s="81">
        <v>0</v>
      </c>
      <c r="BB20" s="81">
        <v>0</v>
      </c>
      <c r="BC20" s="81">
        <v>0</v>
      </c>
      <c r="BD20" s="81">
        <v>4317.3</v>
      </c>
      <c r="BE20" s="81" t="s">
        <v>564</v>
      </c>
      <c r="BF20" s="82"/>
      <c r="BG20" s="81">
        <v>0</v>
      </c>
      <c r="BH20" s="81">
        <v>0</v>
      </c>
      <c r="BI20" s="81">
        <v>606.49800000000005</v>
      </c>
      <c r="BJ20" s="81">
        <v>0</v>
      </c>
      <c r="BK20" s="81">
        <v>70.908999999999992</v>
      </c>
      <c r="BL20" s="81">
        <v>0</v>
      </c>
      <c r="BM20" s="82"/>
      <c r="BN20" s="81">
        <v>0</v>
      </c>
      <c r="BO20" s="81">
        <v>0</v>
      </c>
      <c r="BP20" s="81">
        <v>30</v>
      </c>
      <c r="BQ20" s="81">
        <v>0</v>
      </c>
      <c r="BR20" s="81">
        <v>10</v>
      </c>
      <c r="BS20" s="81">
        <v>0</v>
      </c>
      <c r="BT20"/>
      <c r="BU20" s="80">
        <v>673.43700000000001</v>
      </c>
      <c r="BV20" s="80">
        <v>0</v>
      </c>
      <c r="BW20" s="80">
        <v>0</v>
      </c>
      <c r="BX20" s="80">
        <v>0</v>
      </c>
      <c r="BY20" s="80">
        <v>0</v>
      </c>
      <c r="BZ20" s="80">
        <v>3.97</v>
      </c>
      <c r="CA20" s="80">
        <v>0</v>
      </c>
      <c r="CB20" s="80">
        <v>0</v>
      </c>
      <c r="CC20" s="80">
        <v>0</v>
      </c>
    </row>
    <row r="21" spans="1:81">
      <c r="A21" s="80" t="s">
        <v>1672</v>
      </c>
      <c r="B21" s="80">
        <v>13</v>
      </c>
      <c r="C21" s="80">
        <v>13</v>
      </c>
      <c r="D21" s="80">
        <v>1</v>
      </c>
      <c r="E21" s="80">
        <v>2016</v>
      </c>
      <c r="F21" s="80" t="s">
        <v>92</v>
      </c>
      <c r="G21" s="80" t="s">
        <v>1659</v>
      </c>
      <c r="H21" s="80" t="s">
        <v>1660</v>
      </c>
      <c r="I21" s="177"/>
      <c r="J21" s="81">
        <v>1588.7973838785626</v>
      </c>
      <c r="K21" s="81">
        <v>20.387805106055239</v>
      </c>
      <c r="L21" s="81">
        <v>24.909060977727897</v>
      </c>
      <c r="M21" s="81">
        <v>452.35870152899491</v>
      </c>
      <c r="N21" s="81">
        <v>456.41252554881635</v>
      </c>
      <c r="O21" s="81">
        <v>406.87810378585709</v>
      </c>
      <c r="P21" s="81">
        <v>203.29864316496858</v>
      </c>
      <c r="Q21" s="81">
        <v>27.169245201255546</v>
      </c>
      <c r="R21" s="81">
        <v>0</v>
      </c>
      <c r="S21" s="81">
        <v>62.860705810999995</v>
      </c>
      <c r="T21" s="82"/>
      <c r="U21" s="81">
        <v>207563671</v>
      </c>
      <c r="V21" s="81">
        <v>10110</v>
      </c>
      <c r="W21" s="81">
        <v>420</v>
      </c>
      <c r="X21" s="81">
        <v>117435</v>
      </c>
      <c r="Y21" s="81">
        <v>157169</v>
      </c>
      <c r="Z21" s="81">
        <v>239299</v>
      </c>
      <c r="AA21" s="81">
        <v>41842</v>
      </c>
      <c r="AB21" s="81">
        <v>384659</v>
      </c>
      <c r="AC21" s="81">
        <v>0</v>
      </c>
      <c r="AD21" s="81">
        <v>62.860705811000003</v>
      </c>
      <c r="AE21" s="82"/>
      <c r="AF21" s="81">
        <v>1118657525.323875</v>
      </c>
      <c r="AG21" s="81">
        <v>15961783.30702674</v>
      </c>
      <c r="AH21" s="81">
        <v>3833437.6485247621</v>
      </c>
      <c r="AI21" s="81">
        <v>699784961.09167051</v>
      </c>
      <c r="AJ21" s="81">
        <v>672992850.48703575</v>
      </c>
      <c r="AK21" s="81">
        <v>0</v>
      </c>
      <c r="AL21" s="81">
        <v>0</v>
      </c>
      <c r="AM21" s="81">
        <v>52756857.449883603</v>
      </c>
      <c r="AN21" s="81">
        <v>0</v>
      </c>
      <c r="AO21" s="81">
        <v>0</v>
      </c>
      <c r="AP21" s="82"/>
      <c r="AQ21" s="81">
        <v>10304</v>
      </c>
      <c r="AR21" s="81">
        <v>1796</v>
      </c>
      <c r="AS21" s="81">
        <v>0</v>
      </c>
      <c r="AT21" s="81">
        <v>0</v>
      </c>
      <c r="AU21" s="81">
        <v>0</v>
      </c>
      <c r="AV21" s="81">
        <v>1</v>
      </c>
      <c r="AW21" s="81" t="s">
        <v>564</v>
      </c>
      <c r="AX21" s="82"/>
      <c r="AY21" s="81">
        <v>44072.2</v>
      </c>
      <c r="AZ21" s="81">
        <v>43276.3</v>
      </c>
      <c r="BA21" s="81">
        <v>0</v>
      </c>
      <c r="BB21" s="81">
        <v>0</v>
      </c>
      <c r="BC21" s="81">
        <v>0</v>
      </c>
      <c r="BD21" s="81">
        <v>4317.3</v>
      </c>
      <c r="BE21" s="81" t="s">
        <v>564</v>
      </c>
      <c r="BF21" s="82"/>
      <c r="BG21" s="81">
        <v>0</v>
      </c>
      <c r="BH21" s="81">
        <v>0</v>
      </c>
      <c r="BI21" s="81">
        <v>627.12199999999996</v>
      </c>
      <c r="BJ21" s="81">
        <v>0</v>
      </c>
      <c r="BK21" s="81">
        <v>67.394000000000005</v>
      </c>
      <c r="BL21" s="81">
        <v>0</v>
      </c>
      <c r="BM21" s="82"/>
      <c r="BN21" s="81">
        <v>0</v>
      </c>
      <c r="BO21" s="81">
        <v>0</v>
      </c>
      <c r="BP21" s="81">
        <v>30</v>
      </c>
      <c r="BQ21" s="81">
        <v>0</v>
      </c>
      <c r="BR21" s="81">
        <v>10</v>
      </c>
      <c r="BS21" s="81">
        <v>0</v>
      </c>
      <c r="BT21"/>
      <c r="BU21" s="80">
        <v>690.30799999999999</v>
      </c>
      <c r="BV21" s="80">
        <v>0</v>
      </c>
      <c r="BW21" s="80">
        <v>0</v>
      </c>
      <c r="BX21" s="80">
        <v>0</v>
      </c>
      <c r="BY21" s="80">
        <v>0</v>
      </c>
      <c r="BZ21" s="80">
        <v>4.2080000000000002</v>
      </c>
      <c r="CA21" s="80">
        <v>0</v>
      </c>
      <c r="CB21" s="80">
        <v>0</v>
      </c>
      <c r="CC21" s="80">
        <v>0</v>
      </c>
    </row>
    <row r="22" spans="1:81">
      <c r="A22" s="80" t="s">
        <v>1673</v>
      </c>
      <c r="B22" s="80">
        <v>14</v>
      </c>
      <c r="C22" s="80">
        <v>14</v>
      </c>
      <c r="D22" s="80">
        <v>1</v>
      </c>
      <c r="E22" s="80">
        <v>2017</v>
      </c>
      <c r="F22" s="80" t="s">
        <v>71</v>
      </c>
      <c r="G22" s="80" t="s">
        <v>1659</v>
      </c>
      <c r="H22" s="80" t="s">
        <v>1660</v>
      </c>
      <c r="I22" s="177"/>
      <c r="J22" s="81">
        <v>1684.8915765906231</v>
      </c>
      <c r="K22" s="81">
        <v>20.815079568434228</v>
      </c>
      <c r="L22" s="81">
        <v>23.172005051284319</v>
      </c>
      <c r="M22" s="81">
        <v>448.30051080483025</v>
      </c>
      <c r="N22" s="81">
        <v>475.29513558617879</v>
      </c>
      <c r="O22" s="81">
        <v>404.97882079344851</v>
      </c>
      <c r="P22" s="81">
        <v>201.8997761515318</v>
      </c>
      <c r="Q22" s="81">
        <v>26.416167724777921</v>
      </c>
      <c r="R22" s="81">
        <v>0</v>
      </c>
      <c r="S22" s="81">
        <v>70.880668420254409</v>
      </c>
      <c r="T22" s="82"/>
      <c r="U22" s="81">
        <v>234527466</v>
      </c>
      <c r="V22" s="81">
        <v>10110</v>
      </c>
      <c r="W22" s="81">
        <v>420</v>
      </c>
      <c r="X22" s="81">
        <v>117435</v>
      </c>
      <c r="Y22" s="81">
        <v>160000</v>
      </c>
      <c r="Z22" s="81">
        <v>242133</v>
      </c>
      <c r="AA22" s="81">
        <v>41819</v>
      </c>
      <c r="AB22" s="81">
        <v>386763</v>
      </c>
      <c r="AC22" s="81">
        <v>0</v>
      </c>
      <c r="AD22" s="81">
        <v>70.880668420254409</v>
      </c>
      <c r="AE22" s="82"/>
      <c r="AF22" s="81">
        <v>1265386360.5598841</v>
      </c>
      <c r="AG22" s="81">
        <v>16519897.74195228</v>
      </c>
      <c r="AH22" s="81">
        <v>4885235.4934926666</v>
      </c>
      <c r="AI22" s="81">
        <v>711059429.97476482</v>
      </c>
      <c r="AJ22" s="81">
        <v>700314546.81785727</v>
      </c>
      <c r="AK22" s="81">
        <v>0</v>
      </c>
      <c r="AL22" s="81">
        <v>0</v>
      </c>
      <c r="AM22" s="81">
        <v>53128427.450815476</v>
      </c>
      <c r="AN22" s="81">
        <v>0</v>
      </c>
      <c r="AO22" s="81">
        <v>0</v>
      </c>
      <c r="AP22" s="82"/>
      <c r="AQ22" s="81">
        <v>10994</v>
      </c>
      <c r="AR22" s="81">
        <v>1933</v>
      </c>
      <c r="AS22" s="81">
        <v>0</v>
      </c>
      <c r="AT22" s="81">
        <v>0</v>
      </c>
      <c r="AU22" s="81">
        <v>0</v>
      </c>
      <c r="AV22" s="81">
        <v>1</v>
      </c>
      <c r="AW22" s="81" t="s">
        <v>564</v>
      </c>
      <c r="AX22" s="82"/>
      <c r="AY22" s="81">
        <v>47479.899999999987</v>
      </c>
      <c r="AZ22" s="81">
        <v>46539.599999999977</v>
      </c>
      <c r="BA22" s="81">
        <v>0</v>
      </c>
      <c r="BB22" s="81">
        <v>0</v>
      </c>
      <c r="BC22" s="81">
        <v>0</v>
      </c>
      <c r="BD22" s="81">
        <v>4317.3</v>
      </c>
      <c r="BE22" s="81" t="s">
        <v>564</v>
      </c>
      <c r="BF22" s="82"/>
      <c r="BG22" s="81">
        <v>0</v>
      </c>
      <c r="BH22" s="81">
        <v>0</v>
      </c>
      <c r="BI22" s="81">
        <v>636.65</v>
      </c>
      <c r="BJ22" s="81">
        <v>0</v>
      </c>
      <c r="BK22" s="81">
        <v>165.637</v>
      </c>
      <c r="BL22" s="81">
        <v>0</v>
      </c>
      <c r="BM22" s="82"/>
      <c r="BN22" s="81">
        <v>0</v>
      </c>
      <c r="BO22" s="81">
        <v>0</v>
      </c>
      <c r="BP22" s="81">
        <v>30</v>
      </c>
      <c r="BQ22" s="81">
        <v>0</v>
      </c>
      <c r="BR22" s="81">
        <v>9</v>
      </c>
      <c r="BS22" s="81">
        <v>0</v>
      </c>
      <c r="BT22"/>
      <c r="BU22" s="80">
        <v>691.55600000000004</v>
      </c>
      <c r="BV22" s="80">
        <v>105.809</v>
      </c>
      <c r="BW22" s="80">
        <v>0</v>
      </c>
      <c r="BX22" s="80">
        <v>0</v>
      </c>
      <c r="BY22" s="80">
        <v>0</v>
      </c>
      <c r="BZ22" s="80">
        <v>4.9219999999999997</v>
      </c>
      <c r="CA22" s="80">
        <v>0</v>
      </c>
      <c r="CB22" s="80">
        <v>0</v>
      </c>
      <c r="CC22" s="80">
        <v>0</v>
      </c>
    </row>
    <row r="23" spans="1:81">
      <c r="A23" s="80" t="s">
        <v>1674</v>
      </c>
      <c r="B23" s="80">
        <v>15</v>
      </c>
      <c r="C23" s="80">
        <v>15</v>
      </c>
      <c r="D23" s="80">
        <v>1</v>
      </c>
      <c r="E23" s="80">
        <v>2018</v>
      </c>
      <c r="F23" s="80" t="s">
        <v>93</v>
      </c>
      <c r="G23" s="80" t="s">
        <v>1659</v>
      </c>
      <c r="H23" s="80" t="s">
        <v>1660</v>
      </c>
      <c r="I23" s="177"/>
      <c r="J23" s="81">
        <v>1760.4311942589231</v>
      </c>
      <c r="K23" s="81">
        <v>19.432960070813849</v>
      </c>
      <c r="L23" s="81">
        <v>21.57861401320682</v>
      </c>
      <c r="M23" s="81">
        <v>455.27509453399159</v>
      </c>
      <c r="N23" s="81">
        <v>437.04919766571084</v>
      </c>
      <c r="O23" s="81">
        <v>400.68193978518889</v>
      </c>
      <c r="P23" s="81">
        <v>201.52951847017698</v>
      </c>
      <c r="Q23" s="81">
        <v>24.581257083601599</v>
      </c>
      <c r="R23" s="81">
        <v>0</v>
      </c>
      <c r="S23" s="81">
        <v>63.756033171879999</v>
      </c>
      <c r="T23" s="82"/>
      <c r="U23" s="81">
        <v>255720571</v>
      </c>
      <c r="V23" s="81">
        <v>10110</v>
      </c>
      <c r="W23" s="81">
        <v>420</v>
      </c>
      <c r="X23" s="81">
        <v>117435</v>
      </c>
      <c r="Y23" s="81">
        <v>162191</v>
      </c>
      <c r="Z23" s="81">
        <v>244151</v>
      </c>
      <c r="AA23" s="81">
        <v>42162</v>
      </c>
      <c r="AB23" s="81">
        <v>387842</v>
      </c>
      <c r="AC23" s="81">
        <v>0</v>
      </c>
      <c r="AD23" s="81">
        <v>63.756033171879999</v>
      </c>
      <c r="AE23" s="82"/>
      <c r="AF23" s="81">
        <v>1330186202.266695</v>
      </c>
      <c r="AG23" s="81">
        <v>14676329.081582241</v>
      </c>
      <c r="AH23" s="81">
        <v>4607081.6649572682</v>
      </c>
      <c r="AI23" s="81">
        <v>686087139.23110271</v>
      </c>
      <c r="AJ23" s="81">
        <v>676452338.54221547</v>
      </c>
      <c r="AK23" s="81">
        <v>0</v>
      </c>
      <c r="AL23" s="81">
        <v>0</v>
      </c>
      <c r="AM23" s="81">
        <v>53386882.080627322</v>
      </c>
      <c r="AN23" s="81">
        <v>0</v>
      </c>
      <c r="AO23" s="81">
        <v>0</v>
      </c>
      <c r="AP23" s="82"/>
      <c r="AQ23" s="81">
        <v>11653</v>
      </c>
      <c r="AR23" s="81">
        <v>2109</v>
      </c>
      <c r="AS23" s="81">
        <v>0</v>
      </c>
      <c r="AT23" s="81">
        <v>0</v>
      </c>
      <c r="AU23" s="81">
        <v>0</v>
      </c>
      <c r="AV23" s="81">
        <v>1</v>
      </c>
      <c r="AW23" s="81" t="s">
        <v>564</v>
      </c>
      <c r="AX23" s="82"/>
      <c r="AY23" s="81">
        <v>50796.399999999987</v>
      </c>
      <c r="AZ23" s="81">
        <v>49230.8</v>
      </c>
      <c r="BA23" s="81">
        <v>0</v>
      </c>
      <c r="BB23" s="81">
        <v>0</v>
      </c>
      <c r="BC23" s="81">
        <v>0</v>
      </c>
      <c r="BD23" s="81">
        <v>4317.3</v>
      </c>
      <c r="BE23" s="81" t="s">
        <v>564</v>
      </c>
      <c r="BF23" s="82"/>
      <c r="BG23" s="81">
        <v>0</v>
      </c>
      <c r="BH23" s="81">
        <v>0</v>
      </c>
      <c r="BI23" s="81">
        <v>642.78300000000002</v>
      </c>
      <c r="BJ23" s="81">
        <v>0</v>
      </c>
      <c r="BK23" s="81">
        <v>126.286</v>
      </c>
      <c r="BL23" s="81">
        <v>0</v>
      </c>
      <c r="BM23" s="82"/>
      <c r="BN23" s="81">
        <v>0</v>
      </c>
      <c r="BO23" s="81">
        <v>0</v>
      </c>
      <c r="BP23" s="81">
        <v>30</v>
      </c>
      <c r="BQ23" s="81">
        <v>0</v>
      </c>
      <c r="BR23" s="81">
        <v>10</v>
      </c>
      <c r="BS23" s="81">
        <v>0</v>
      </c>
      <c r="BT23"/>
      <c r="BU23" s="80">
        <v>687.80600000000004</v>
      </c>
      <c r="BV23" s="80">
        <v>76.738</v>
      </c>
      <c r="BW23" s="80">
        <v>0</v>
      </c>
      <c r="BX23" s="80">
        <v>0</v>
      </c>
      <c r="BY23" s="80">
        <v>0</v>
      </c>
      <c r="BZ23" s="80">
        <v>4.5250000000000004</v>
      </c>
      <c r="CA23" s="80">
        <v>0</v>
      </c>
      <c r="CB23" s="80">
        <v>0</v>
      </c>
      <c r="CC23" s="80">
        <v>0</v>
      </c>
    </row>
    <row r="24" spans="1:81">
      <c r="A24" s="80" t="s">
        <v>1675</v>
      </c>
      <c r="B24" s="80">
        <v>16</v>
      </c>
      <c r="C24" s="80">
        <v>16</v>
      </c>
      <c r="D24" s="80">
        <v>1</v>
      </c>
      <c r="E24" s="80">
        <v>2019</v>
      </c>
      <c r="F24" s="80" t="s">
        <v>73</v>
      </c>
      <c r="G24" s="80" t="s">
        <v>1659</v>
      </c>
      <c r="H24" s="80" t="s">
        <v>1660</v>
      </c>
      <c r="I24" s="177"/>
      <c r="J24" s="81">
        <v>1694.8815960414126</v>
      </c>
      <c r="K24" s="81">
        <v>17.435772344736705</v>
      </c>
      <c r="L24" s="81">
        <v>21.694599061799376</v>
      </c>
      <c r="M24" s="81">
        <v>433.99451877786453</v>
      </c>
      <c r="N24" s="81">
        <v>429.0267127786737</v>
      </c>
      <c r="O24" s="81">
        <v>392.43627701766997</v>
      </c>
      <c r="P24" s="81">
        <v>200.84835005875499</v>
      </c>
      <c r="Q24" s="81">
        <v>23.930113352173716</v>
      </c>
      <c r="R24" s="81">
        <v>0</v>
      </c>
      <c r="S24" s="81">
        <v>46.339176419181001</v>
      </c>
      <c r="T24" s="82"/>
      <c r="U24" s="81">
        <v>257640339</v>
      </c>
      <c r="V24" s="81">
        <v>10110</v>
      </c>
      <c r="W24" s="81">
        <v>420</v>
      </c>
      <c r="X24" s="81">
        <v>117435</v>
      </c>
      <c r="Y24" s="81">
        <v>164031</v>
      </c>
      <c r="Z24" s="81">
        <v>245692</v>
      </c>
      <c r="AA24" s="81">
        <v>41705</v>
      </c>
      <c r="AB24" s="81">
        <v>387791</v>
      </c>
      <c r="AC24" s="81">
        <v>0</v>
      </c>
      <c r="AD24" s="81">
        <v>46.339176419181001</v>
      </c>
      <c r="AE24" s="82"/>
      <c r="AF24" s="81">
        <v>1302314863.5141881</v>
      </c>
      <c r="AG24" s="81">
        <v>14149800.553304169</v>
      </c>
      <c r="AH24" s="81">
        <v>4948379.861737526</v>
      </c>
      <c r="AI24" s="81">
        <v>708298554.79219544</v>
      </c>
      <c r="AJ24" s="81">
        <v>704251487.2266258</v>
      </c>
      <c r="AK24" s="81">
        <v>0</v>
      </c>
      <c r="AL24" s="81">
        <v>0</v>
      </c>
      <c r="AM24" s="81">
        <v>52814214.91091498</v>
      </c>
      <c r="AN24" s="81">
        <v>0</v>
      </c>
      <c r="AO24" s="81">
        <v>0</v>
      </c>
      <c r="AP24" s="82"/>
      <c r="AQ24" s="81">
        <v>12511</v>
      </c>
      <c r="AR24" s="81">
        <v>2256</v>
      </c>
      <c r="AS24" s="81">
        <v>0</v>
      </c>
      <c r="AT24" s="81">
        <v>0</v>
      </c>
      <c r="AU24" s="81">
        <v>0</v>
      </c>
      <c r="AV24" s="81">
        <v>1</v>
      </c>
      <c r="AW24" s="81" t="s">
        <v>564</v>
      </c>
      <c r="AX24" s="82"/>
      <c r="AY24" s="81">
        <v>55141.500000000276</v>
      </c>
      <c r="AZ24" s="81">
        <v>51661.400000000038</v>
      </c>
      <c r="BA24" s="81">
        <v>0</v>
      </c>
      <c r="BB24" s="81">
        <v>0</v>
      </c>
      <c r="BC24" s="81">
        <v>0</v>
      </c>
      <c r="BD24" s="81">
        <v>4317.3</v>
      </c>
      <c r="BE24" s="81" t="s">
        <v>564</v>
      </c>
      <c r="BF24" s="82"/>
      <c r="BG24" s="81">
        <v>0</v>
      </c>
      <c r="BH24" s="81">
        <v>0</v>
      </c>
      <c r="BI24" s="81">
        <v>600.61699999999996</v>
      </c>
      <c r="BJ24" s="81">
        <v>0</v>
      </c>
      <c r="BK24" s="81">
        <v>101.69500000000001</v>
      </c>
      <c r="BL24" s="81">
        <v>0</v>
      </c>
      <c r="BM24" s="82"/>
      <c r="BN24" s="81">
        <v>0</v>
      </c>
      <c r="BO24" s="81">
        <v>0</v>
      </c>
      <c r="BP24" s="81">
        <v>30</v>
      </c>
      <c r="BQ24" s="81">
        <v>0</v>
      </c>
      <c r="BR24" s="81">
        <v>10</v>
      </c>
      <c r="BS24" s="81">
        <v>0</v>
      </c>
      <c r="BT24"/>
      <c r="BU24" s="80">
        <v>644.029</v>
      </c>
      <c r="BV24" s="80">
        <v>58.283000000000001</v>
      </c>
      <c r="BW24" s="80">
        <v>0</v>
      </c>
      <c r="BX24" s="80">
        <v>0</v>
      </c>
      <c r="BY24" s="80">
        <v>0</v>
      </c>
      <c r="BZ24" s="80">
        <v>0</v>
      </c>
      <c r="CA24" s="80">
        <v>0</v>
      </c>
      <c r="CB24" s="80">
        <v>0</v>
      </c>
      <c r="CC24" s="80">
        <v>0</v>
      </c>
    </row>
    <row r="25" spans="1:81">
      <c r="A25" s="80" t="s">
        <v>1676</v>
      </c>
      <c r="B25" s="80">
        <v>17</v>
      </c>
      <c r="C25" s="80">
        <v>17</v>
      </c>
      <c r="D25" s="80">
        <v>1</v>
      </c>
      <c r="E25" s="80">
        <v>2020</v>
      </c>
      <c r="F25" s="80" t="s">
        <v>218</v>
      </c>
      <c r="G25" s="80" t="s">
        <v>1659</v>
      </c>
      <c r="H25" s="80" t="s">
        <v>1660</v>
      </c>
      <c r="I25" s="177"/>
      <c r="J25" s="81">
        <v>1227.893488730128</v>
      </c>
      <c r="K25" s="81">
        <v>17.818883295713015</v>
      </c>
      <c r="L25" s="81">
        <v>33.053313069300991</v>
      </c>
      <c r="M25" s="81">
        <v>401.10664874658346</v>
      </c>
      <c r="N25" s="81">
        <v>427.17228995630495</v>
      </c>
      <c r="O25" s="81">
        <v>345.04301816979341</v>
      </c>
      <c r="P25" s="81">
        <v>188.68188942227275</v>
      </c>
      <c r="Q25" s="81">
        <v>22.774642745253601</v>
      </c>
      <c r="R25" s="81">
        <v>0</v>
      </c>
      <c r="S25" s="81">
        <v>45.018943031805897</v>
      </c>
      <c r="T25" s="82"/>
      <c r="U25" s="81">
        <v>182970831</v>
      </c>
      <c r="V25" s="81">
        <v>9633</v>
      </c>
      <c r="W25" s="81">
        <v>708</v>
      </c>
      <c r="X25" s="81">
        <v>122608</v>
      </c>
      <c r="Y25" s="81">
        <v>164915</v>
      </c>
      <c r="Z25" s="81">
        <v>246559</v>
      </c>
      <c r="AA25" s="81">
        <v>42567</v>
      </c>
      <c r="AB25" s="81">
        <v>386252</v>
      </c>
      <c r="AC25" s="81">
        <v>0</v>
      </c>
      <c r="AD25" s="81">
        <v>45.018943031805897</v>
      </c>
      <c r="AE25" s="82"/>
      <c r="AF25" s="81">
        <v>957167453.94800293</v>
      </c>
      <c r="AG25" s="81">
        <v>13742998.182847274</v>
      </c>
      <c r="AH25" s="81">
        <v>7943262.5020524468</v>
      </c>
      <c r="AI25" s="81">
        <v>682858841.40417409</v>
      </c>
      <c r="AJ25" s="81">
        <v>716826731.95205247</v>
      </c>
      <c r="AK25" s="81"/>
      <c r="AL25" s="81"/>
      <c r="AM25" s="81">
        <v>50410177.349224865</v>
      </c>
      <c r="AN25" s="81"/>
      <c r="AO25" s="81"/>
      <c r="AP25" s="82"/>
      <c r="AQ25" s="81">
        <v>13339</v>
      </c>
      <c r="AR25" s="81">
        <v>2289</v>
      </c>
      <c r="AS25" s="81">
        <v>0</v>
      </c>
      <c r="AT25" s="81">
        <v>0</v>
      </c>
      <c r="AU25" s="81">
        <v>0</v>
      </c>
      <c r="AV25" s="81">
        <v>1</v>
      </c>
      <c r="AW25" s="81">
        <v>0</v>
      </c>
      <c r="AX25" s="82"/>
      <c r="AY25" s="81">
        <v>59542.800000000439</v>
      </c>
      <c r="AZ25" s="81">
        <v>52433.199999999903</v>
      </c>
      <c r="BA25" s="81">
        <v>0</v>
      </c>
      <c r="BB25" s="81">
        <v>0</v>
      </c>
      <c r="BC25" s="81">
        <v>0</v>
      </c>
      <c r="BD25" s="81">
        <v>4317.3</v>
      </c>
      <c r="BE25" s="81">
        <v>0</v>
      </c>
      <c r="BF25" s="82"/>
      <c r="BG25" s="81">
        <v>0</v>
      </c>
      <c r="BH25" s="81">
        <v>0</v>
      </c>
      <c r="BI25" s="81">
        <v>414.779</v>
      </c>
      <c r="BJ25" s="81">
        <v>0</v>
      </c>
      <c r="BK25" s="81">
        <v>77.878999999999991</v>
      </c>
      <c r="BL25" s="81">
        <v>0</v>
      </c>
      <c r="BM25" s="82"/>
      <c r="BN25" s="81">
        <v>0</v>
      </c>
      <c r="BO25" s="81">
        <v>0</v>
      </c>
      <c r="BP25" s="81">
        <v>28</v>
      </c>
      <c r="BQ25" s="81">
        <v>0</v>
      </c>
      <c r="BR25" s="81">
        <v>8</v>
      </c>
      <c r="BS25" s="81">
        <v>0</v>
      </c>
      <c r="BT25"/>
      <c r="BU25" s="80">
        <v>450.47500000000002</v>
      </c>
      <c r="BV25" s="80">
        <v>42.183</v>
      </c>
      <c r="BW25" s="80">
        <v>0</v>
      </c>
      <c r="BX25" s="80">
        <v>0</v>
      </c>
      <c r="BY25" s="80">
        <v>0</v>
      </c>
      <c r="BZ25" s="80">
        <v>0</v>
      </c>
      <c r="CA25" s="80">
        <v>0</v>
      </c>
      <c r="CB25" s="80">
        <v>0</v>
      </c>
      <c r="CC25" s="80">
        <v>0</v>
      </c>
    </row>
    <row r="26" spans="1:81">
      <c r="A26" s="80" t="s">
        <v>1677</v>
      </c>
      <c r="B26" s="80">
        <v>17</v>
      </c>
      <c r="C26" s="80">
        <v>18</v>
      </c>
      <c r="D26" s="80">
        <v>1</v>
      </c>
      <c r="E26" s="80">
        <v>2021</v>
      </c>
      <c r="F26" s="80" t="s">
        <v>75</v>
      </c>
      <c r="G26" s="174" t="s">
        <v>1659</v>
      </c>
      <c r="H26" s="80" t="s">
        <v>1660</v>
      </c>
      <c r="I26" s="177"/>
      <c r="J26" s="81">
        <v>1645.5961163133745</v>
      </c>
      <c r="K26" s="81">
        <v>20.190634284966702</v>
      </c>
      <c r="L26" s="81">
        <v>31.514056108121434</v>
      </c>
      <c r="M26" s="81">
        <v>470.46495581436875</v>
      </c>
      <c r="N26" s="81">
        <v>413.67760570614621</v>
      </c>
      <c r="O26" s="81">
        <v>335.22471903774664</v>
      </c>
      <c r="P26" s="81">
        <v>195.27028582200703</v>
      </c>
      <c r="Q26" s="81">
        <v>22.994432239207132</v>
      </c>
      <c r="R26" s="81">
        <v>0</v>
      </c>
      <c r="S26" s="81">
        <v>51.033879069640001</v>
      </c>
      <c r="T26" s="82"/>
      <c r="U26" s="81">
        <v>258245427</v>
      </c>
      <c r="V26" s="81">
        <v>9633</v>
      </c>
      <c r="W26" s="81">
        <v>708</v>
      </c>
      <c r="X26" s="81">
        <v>122608</v>
      </c>
      <c r="Y26" s="81">
        <v>166377</v>
      </c>
      <c r="Z26" s="81">
        <v>246654</v>
      </c>
      <c r="AA26" s="81">
        <v>42961</v>
      </c>
      <c r="AB26" s="81">
        <v>385355</v>
      </c>
      <c r="AC26" s="81">
        <v>0</v>
      </c>
      <c r="AD26" s="81">
        <v>51.033879069640001</v>
      </c>
      <c r="AE26" s="82"/>
      <c r="AF26" s="81">
        <v>1266974061.9702787</v>
      </c>
      <c r="AG26" s="81">
        <v>15303759.53993471</v>
      </c>
      <c r="AH26" s="81">
        <v>7308175.4461585926</v>
      </c>
      <c r="AI26" s="81">
        <v>757037683.06138694</v>
      </c>
      <c r="AJ26" s="81">
        <v>643893758.86027598</v>
      </c>
      <c r="AK26" s="81">
        <v>0</v>
      </c>
      <c r="AL26" s="81">
        <v>0</v>
      </c>
      <c r="AM26" s="81">
        <v>50583195.486175895</v>
      </c>
      <c r="AN26" s="81">
        <v>0</v>
      </c>
      <c r="AO26" s="81">
        <v>0</v>
      </c>
      <c r="AP26" s="82"/>
      <c r="AQ26" s="81">
        <v>14370</v>
      </c>
      <c r="AR26" s="81">
        <v>2296</v>
      </c>
      <c r="AS26" s="81">
        <v>0</v>
      </c>
      <c r="AT26" s="81">
        <v>0</v>
      </c>
      <c r="AU26" s="81">
        <v>0</v>
      </c>
      <c r="AV26" s="81">
        <v>1</v>
      </c>
      <c r="AW26" s="81"/>
      <c r="AX26" s="82"/>
      <c r="AY26" s="81">
        <v>65324.200000000572</v>
      </c>
      <c r="AZ26" s="81">
        <v>52716.799999999901</v>
      </c>
      <c r="BA26" s="81">
        <v>0</v>
      </c>
      <c r="BB26" s="81">
        <v>0</v>
      </c>
      <c r="BC26" s="81">
        <v>0</v>
      </c>
      <c r="BD26" s="81">
        <v>4317.3</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1678</v>
      </c>
      <c r="B27" s="80">
        <v>17</v>
      </c>
      <c r="C27" s="80">
        <v>19</v>
      </c>
      <c r="D27" s="80">
        <v>1</v>
      </c>
      <c r="E27" s="80">
        <v>2022</v>
      </c>
      <c r="F27" s="80" t="s">
        <v>568</v>
      </c>
      <c r="G27" s="174" t="s">
        <v>1659</v>
      </c>
      <c r="H27" s="80" t="s">
        <v>1660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15432</v>
      </c>
      <c r="AR27" s="81">
        <v>2315</v>
      </c>
      <c r="AS27" s="81">
        <v>0</v>
      </c>
      <c r="AT27" s="81">
        <v>0</v>
      </c>
      <c r="AU27" s="81">
        <v>0</v>
      </c>
      <c r="AV27" s="81">
        <v>1</v>
      </c>
      <c r="AW27" s="81"/>
      <c r="AX27" s="82"/>
      <c r="AY27" s="81">
        <v>71284.100000000646</v>
      </c>
      <c r="AZ27" s="81">
        <v>53044.799999999908</v>
      </c>
      <c r="BA27" s="81">
        <v>0</v>
      </c>
      <c r="BB27" s="81">
        <v>0</v>
      </c>
      <c r="BC27" s="81">
        <v>0</v>
      </c>
      <c r="BD27" s="81">
        <v>4317.3</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1679</v>
      </c>
      <c r="B28" s="80">
        <v>86</v>
      </c>
      <c r="C28" s="80">
        <v>1</v>
      </c>
      <c r="D28" s="80">
        <v>6</v>
      </c>
      <c r="E28" s="80">
        <v>1990</v>
      </c>
      <c r="F28" s="80" t="s">
        <v>562</v>
      </c>
      <c r="G28" s="80" t="s">
        <v>1680</v>
      </c>
      <c r="H28" s="80" t="s">
        <v>1681</v>
      </c>
      <c r="I28" s="177"/>
      <c r="J28" s="81">
        <v>252.93907464453966</v>
      </c>
      <c r="K28" s="81">
        <v>18.872752943103059</v>
      </c>
      <c r="L28" s="81">
        <v>2.4592711532557066</v>
      </c>
      <c r="M28" s="81">
        <v>246.25169166879655</v>
      </c>
      <c r="N28" s="81">
        <v>309.02132399275274</v>
      </c>
      <c r="O28" s="81">
        <v>182.79324693154496</v>
      </c>
      <c r="P28" s="81">
        <v>129.53279670015155</v>
      </c>
      <c r="Q28" s="81">
        <v>21.260974094288908</v>
      </c>
      <c r="R28" s="81">
        <v>0</v>
      </c>
      <c r="S28" s="81">
        <v>36.649481047776426</v>
      </c>
      <c r="T28" s="82"/>
      <c r="U28" s="81">
        <v>36942640</v>
      </c>
      <c r="V28" s="81">
        <v>9205</v>
      </c>
      <c r="W28" s="81">
        <v>31</v>
      </c>
      <c r="X28" s="81">
        <v>110903</v>
      </c>
      <c r="Y28" s="81">
        <v>125144</v>
      </c>
      <c r="Z28" s="81">
        <v>75185</v>
      </c>
      <c r="AA28" s="81">
        <v>31452</v>
      </c>
      <c r="AB28" s="81">
        <v>345206</v>
      </c>
      <c r="AC28" s="81">
        <v>0</v>
      </c>
      <c r="AD28" s="81">
        <v>36.649481047776426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1682</v>
      </c>
      <c r="B29" s="80">
        <v>87</v>
      </c>
      <c r="C29" s="80">
        <v>2</v>
      </c>
      <c r="D29" s="80">
        <v>6</v>
      </c>
      <c r="E29" s="80">
        <v>2005</v>
      </c>
      <c r="F29" s="80" t="s">
        <v>565</v>
      </c>
      <c r="G29" s="80" t="s">
        <v>1680</v>
      </c>
      <c r="H29" s="80" t="s">
        <v>1681</v>
      </c>
      <c r="I29" s="177"/>
      <c r="J29" s="81">
        <v>241.09438774525017</v>
      </c>
      <c r="K29" s="81">
        <v>15.288319467366703</v>
      </c>
      <c r="L29" s="81">
        <v>2.1625723170466968</v>
      </c>
      <c r="M29" s="81">
        <v>433.90458091103443</v>
      </c>
      <c r="N29" s="81">
        <v>405.5612444426751</v>
      </c>
      <c r="O29" s="81">
        <v>223.02220712326829</v>
      </c>
      <c r="P29" s="81">
        <v>102.88645537438016</v>
      </c>
      <c r="Q29" s="81">
        <v>20.369910930056054</v>
      </c>
      <c r="R29" s="81">
        <v>0</v>
      </c>
      <c r="S29" s="81">
        <v>45.895777157999994</v>
      </c>
      <c r="T29" s="82"/>
      <c r="U29" s="81">
        <v>25377651</v>
      </c>
      <c r="V29" s="81">
        <v>8409</v>
      </c>
      <c r="W29" s="81">
        <v>24</v>
      </c>
      <c r="X29" s="81">
        <v>103225</v>
      </c>
      <c r="Y29" s="81">
        <v>147507</v>
      </c>
      <c r="Z29" s="81">
        <v>106151</v>
      </c>
      <c r="AA29" s="81">
        <v>20460</v>
      </c>
      <c r="AB29" s="81">
        <v>345752</v>
      </c>
      <c r="AC29" s="81">
        <v>0</v>
      </c>
      <c r="AD29" s="81">
        <v>45.895777157999994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1683</v>
      </c>
      <c r="B30" s="80">
        <v>88</v>
      </c>
      <c r="C30" s="80">
        <v>3</v>
      </c>
      <c r="D30" s="80">
        <v>6</v>
      </c>
      <c r="E30" s="80">
        <v>2006</v>
      </c>
      <c r="F30" s="80" t="s">
        <v>566</v>
      </c>
      <c r="G30" s="80" t="s">
        <v>1680</v>
      </c>
      <c r="H30" s="80" t="s">
        <v>1681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1684</v>
      </c>
      <c r="B31" s="80">
        <v>89</v>
      </c>
      <c r="C31" s="80">
        <v>4</v>
      </c>
      <c r="D31" s="80">
        <v>6</v>
      </c>
      <c r="E31" s="80">
        <v>2007</v>
      </c>
      <c r="F31" s="80" t="s">
        <v>567</v>
      </c>
      <c r="G31" s="80" t="s">
        <v>1680</v>
      </c>
      <c r="H31" s="80" t="s">
        <v>1681</v>
      </c>
      <c r="I31" s="177"/>
      <c r="J31" s="81">
        <v>231.42229847153885</v>
      </c>
      <c r="K31" s="81">
        <v>15.387866583747776</v>
      </c>
      <c r="L31" s="81">
        <v>8.9253394591151128E-2</v>
      </c>
      <c r="M31" s="81">
        <v>448.7192586011837</v>
      </c>
      <c r="N31" s="81">
        <v>429.65165085351452</v>
      </c>
      <c r="O31" s="81">
        <v>213.13431395992421</v>
      </c>
      <c r="P31" s="81">
        <v>100.38871122681346</v>
      </c>
      <c r="Q31" s="81">
        <v>21.585461442985103</v>
      </c>
      <c r="R31" s="81">
        <v>0</v>
      </c>
      <c r="S31" s="81">
        <v>37.494285071999997</v>
      </c>
      <c r="T31" s="82"/>
      <c r="U31" s="81">
        <v>27463140</v>
      </c>
      <c r="V31" s="81">
        <v>8240</v>
      </c>
      <c r="W31" s="81">
        <v>1</v>
      </c>
      <c r="X31" s="81">
        <v>123344</v>
      </c>
      <c r="Y31" s="81">
        <v>150444</v>
      </c>
      <c r="Z31" s="81">
        <v>105457</v>
      </c>
      <c r="AA31" s="81">
        <v>19659</v>
      </c>
      <c r="AB31" s="81">
        <v>347008</v>
      </c>
      <c r="AC31" s="81">
        <v>0</v>
      </c>
      <c r="AD31" s="81">
        <v>37.494285071999997</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1685</v>
      </c>
      <c r="B32" s="80">
        <v>90</v>
      </c>
      <c r="C32" s="80">
        <v>5</v>
      </c>
      <c r="D32" s="80">
        <v>6</v>
      </c>
      <c r="E32" s="80">
        <v>2008</v>
      </c>
      <c r="F32" s="80" t="s">
        <v>84</v>
      </c>
      <c r="G32" s="80" t="s">
        <v>1680</v>
      </c>
      <c r="H32" s="80" t="s">
        <v>1681</v>
      </c>
      <c r="I32" s="177"/>
      <c r="J32" s="81">
        <v>214.46884544505895</v>
      </c>
      <c r="K32" s="81">
        <v>11.544731972044055</v>
      </c>
      <c r="L32" s="81">
        <v>7.9063293531716525E-2</v>
      </c>
      <c r="M32" s="81">
        <v>470.99043597085318</v>
      </c>
      <c r="N32" s="81">
        <v>416.75295724263987</v>
      </c>
      <c r="O32" s="81">
        <v>205.12241294602097</v>
      </c>
      <c r="P32" s="81">
        <v>97.336310716151729</v>
      </c>
      <c r="Q32" s="81">
        <v>21.290844381068396</v>
      </c>
      <c r="R32" s="81">
        <v>0</v>
      </c>
      <c r="S32" s="81">
        <v>49.015207735199994</v>
      </c>
      <c r="T32" s="82"/>
      <c r="U32" s="81">
        <v>27026193</v>
      </c>
      <c r="V32" s="81">
        <v>8240</v>
      </c>
      <c r="W32" s="81">
        <v>1</v>
      </c>
      <c r="X32" s="81">
        <v>123344</v>
      </c>
      <c r="Y32" s="81">
        <v>151966</v>
      </c>
      <c r="Z32" s="81">
        <v>105055</v>
      </c>
      <c r="AA32" s="81">
        <v>19083</v>
      </c>
      <c r="AB32" s="81">
        <v>347896</v>
      </c>
      <c r="AC32" s="81">
        <v>0</v>
      </c>
      <c r="AD32" s="81">
        <v>49.015207735199994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1686</v>
      </c>
      <c r="B33" s="80">
        <v>91</v>
      </c>
      <c r="C33" s="80">
        <v>6</v>
      </c>
      <c r="D33" s="80">
        <v>6</v>
      </c>
      <c r="E33" s="80">
        <v>2009</v>
      </c>
      <c r="F33" s="80" t="s">
        <v>85</v>
      </c>
      <c r="G33" s="80" t="s">
        <v>1680</v>
      </c>
      <c r="H33" s="80" t="s">
        <v>1681</v>
      </c>
      <c r="I33" s="177"/>
      <c r="J33" s="81">
        <v>180.06307987016135</v>
      </c>
      <c r="K33" s="81">
        <v>10.035586317190162</v>
      </c>
      <c r="L33" s="81">
        <v>2.4382949333032116</v>
      </c>
      <c r="M33" s="81">
        <v>432.26780310913546</v>
      </c>
      <c r="N33" s="81">
        <v>340.47703212491115</v>
      </c>
      <c r="O33" s="81">
        <v>206.9177966796085</v>
      </c>
      <c r="P33" s="81">
        <v>92.383487196578614</v>
      </c>
      <c r="Q33" s="81">
        <v>20.245746729963788</v>
      </c>
      <c r="R33" s="81">
        <v>0</v>
      </c>
      <c r="S33" s="81">
        <v>43.987173031256404</v>
      </c>
      <c r="T33" s="82"/>
      <c r="U33" s="81">
        <v>23585704</v>
      </c>
      <c r="V33" s="81">
        <v>8662</v>
      </c>
      <c r="W33" s="81">
        <v>52</v>
      </c>
      <c r="X33" s="81">
        <v>140926</v>
      </c>
      <c r="Y33" s="81">
        <v>152628</v>
      </c>
      <c r="Z33" s="81">
        <v>104602</v>
      </c>
      <c r="AA33" s="81">
        <v>18594</v>
      </c>
      <c r="AB33" s="81">
        <v>347279</v>
      </c>
      <c r="AC33" s="81">
        <v>0</v>
      </c>
      <c r="AD33" s="81">
        <v>43.987173031256404</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107.895</v>
      </c>
      <c r="BJ33" s="81">
        <v>0</v>
      </c>
      <c r="BK33" s="81">
        <v>229.94799999999998</v>
      </c>
      <c r="BL33" s="81">
        <v>0</v>
      </c>
      <c r="BM33" s="82"/>
      <c r="BN33" s="81">
        <v>0</v>
      </c>
      <c r="BO33" s="81">
        <v>0</v>
      </c>
      <c r="BP33" s="81">
        <v>10</v>
      </c>
      <c r="BQ33" s="81">
        <v>0</v>
      </c>
      <c r="BR33" s="81">
        <v>24</v>
      </c>
      <c r="BS33" s="81">
        <v>0</v>
      </c>
      <c r="BT33"/>
      <c r="BU33" s="80"/>
      <c r="BV33" s="80"/>
      <c r="BW33" s="80"/>
      <c r="BX33" s="80"/>
      <c r="BY33" s="80"/>
      <c r="BZ33" s="80"/>
      <c r="CA33" s="80"/>
      <c r="CB33" s="80"/>
      <c r="CC33" s="80"/>
    </row>
    <row r="34" spans="1:81">
      <c r="A34" s="80" t="s">
        <v>1687</v>
      </c>
      <c r="B34" s="80">
        <v>92</v>
      </c>
      <c r="C34" s="80">
        <v>7</v>
      </c>
      <c r="D34" s="80">
        <v>6</v>
      </c>
      <c r="E34" s="80">
        <v>2010</v>
      </c>
      <c r="F34" s="80" t="s">
        <v>86</v>
      </c>
      <c r="G34" s="80" t="s">
        <v>1680</v>
      </c>
      <c r="H34" s="80" t="s">
        <v>1681</v>
      </c>
      <c r="I34" s="177"/>
      <c r="J34" s="81">
        <v>182.24832320804808</v>
      </c>
      <c r="K34" s="81">
        <v>10.935176533896453</v>
      </c>
      <c r="L34" s="81">
        <v>2.3129345304289095</v>
      </c>
      <c r="M34" s="81">
        <v>466.62096064278586</v>
      </c>
      <c r="N34" s="81">
        <v>396.02028945491691</v>
      </c>
      <c r="O34" s="81">
        <v>205.27355941701174</v>
      </c>
      <c r="P34" s="81">
        <v>92.308889906997393</v>
      </c>
      <c r="Q34" s="81">
        <v>21.1685043168644</v>
      </c>
      <c r="R34" s="81">
        <v>0</v>
      </c>
      <c r="S34" s="81">
        <v>59.760348813622514</v>
      </c>
      <c r="T34" s="82"/>
      <c r="U34" s="81">
        <v>24068071</v>
      </c>
      <c r="V34" s="81">
        <v>8662</v>
      </c>
      <c r="W34" s="81">
        <v>52</v>
      </c>
      <c r="X34" s="81">
        <v>140926</v>
      </c>
      <c r="Y34" s="81">
        <v>153715</v>
      </c>
      <c r="Z34" s="81">
        <v>104253</v>
      </c>
      <c r="AA34" s="81">
        <v>18115</v>
      </c>
      <c r="AB34" s="81">
        <v>347930</v>
      </c>
      <c r="AC34" s="81">
        <v>0</v>
      </c>
      <c r="AD34" s="81">
        <v>59.760348813622514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64.998000000000005</v>
      </c>
      <c r="BJ34" s="81">
        <v>0</v>
      </c>
      <c r="BK34" s="81">
        <v>216.55099999999999</v>
      </c>
      <c r="BL34" s="81">
        <v>0</v>
      </c>
      <c r="BM34" s="82"/>
      <c r="BN34" s="81">
        <v>0</v>
      </c>
      <c r="BO34" s="81">
        <v>0</v>
      </c>
      <c r="BP34" s="81">
        <v>8</v>
      </c>
      <c r="BQ34" s="81">
        <v>0</v>
      </c>
      <c r="BR34" s="81">
        <v>21</v>
      </c>
      <c r="BS34" s="81">
        <v>0</v>
      </c>
      <c r="BT34"/>
      <c r="BU34" s="80">
        <v>230.251</v>
      </c>
      <c r="BV34" s="80">
        <v>51.298000000000002</v>
      </c>
      <c r="BW34" s="80">
        <v>0</v>
      </c>
      <c r="BX34" s="80">
        <v>0</v>
      </c>
      <c r="BY34" s="80">
        <v>0</v>
      </c>
      <c r="BZ34" s="80">
        <v>0</v>
      </c>
      <c r="CA34" s="80">
        <v>0</v>
      </c>
      <c r="CB34" s="80">
        <v>0</v>
      </c>
      <c r="CC34" s="80">
        <v>0</v>
      </c>
    </row>
    <row r="35" spans="1:81">
      <c r="A35" s="80" t="s">
        <v>1688</v>
      </c>
      <c r="B35" s="80">
        <v>93</v>
      </c>
      <c r="C35" s="80">
        <v>8</v>
      </c>
      <c r="D35" s="80">
        <v>6</v>
      </c>
      <c r="E35" s="80">
        <v>2011</v>
      </c>
      <c r="F35" s="80" t="s">
        <v>87</v>
      </c>
      <c r="G35" s="80" t="s">
        <v>1680</v>
      </c>
      <c r="H35" s="80" t="s">
        <v>1681</v>
      </c>
      <c r="I35" s="177"/>
      <c r="J35" s="81">
        <v>250.17189054775054</v>
      </c>
      <c r="K35" s="81">
        <v>17.402875676566051</v>
      </c>
      <c r="L35" s="81">
        <v>2.0349112255957116</v>
      </c>
      <c r="M35" s="81">
        <v>595.1068263012196</v>
      </c>
      <c r="N35" s="81">
        <v>490.79177253082639</v>
      </c>
      <c r="O35" s="81">
        <v>201.62185179053367</v>
      </c>
      <c r="P35" s="81">
        <v>89.101925447486337</v>
      </c>
      <c r="Q35" s="81">
        <v>24.549918779675298</v>
      </c>
      <c r="R35" s="81">
        <v>0</v>
      </c>
      <c r="S35" s="81">
        <v>51.029777325025393</v>
      </c>
      <c r="T35" s="82"/>
      <c r="U35" s="81">
        <v>29907848</v>
      </c>
      <c r="V35" s="81">
        <v>8662</v>
      </c>
      <c r="W35" s="81">
        <v>52</v>
      </c>
      <c r="X35" s="81">
        <v>140926</v>
      </c>
      <c r="Y35" s="81">
        <v>155319</v>
      </c>
      <c r="Z35" s="81">
        <v>104623</v>
      </c>
      <c r="AA35" s="81">
        <v>18006</v>
      </c>
      <c r="AB35" s="81">
        <v>349822</v>
      </c>
      <c r="AC35" s="81">
        <v>0</v>
      </c>
      <c r="AD35" s="81">
        <v>51.029777325025393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87.373000000000005</v>
      </c>
      <c r="BJ35" s="81">
        <v>0</v>
      </c>
      <c r="BK35" s="81">
        <v>201.148</v>
      </c>
      <c r="BL35" s="81">
        <v>0</v>
      </c>
      <c r="BM35" s="82"/>
      <c r="BN35" s="81">
        <v>0</v>
      </c>
      <c r="BO35" s="81">
        <v>0</v>
      </c>
      <c r="BP35" s="81">
        <v>9</v>
      </c>
      <c r="BQ35" s="81">
        <v>0</v>
      </c>
      <c r="BR35" s="81">
        <v>21</v>
      </c>
      <c r="BS35" s="81">
        <v>0</v>
      </c>
      <c r="BT35"/>
      <c r="BU35" s="80">
        <v>244.297</v>
      </c>
      <c r="BV35" s="80">
        <v>44.223999999999997</v>
      </c>
      <c r="BW35" s="80">
        <v>0</v>
      </c>
      <c r="BX35" s="80">
        <v>0</v>
      </c>
      <c r="BY35" s="80">
        <v>0</v>
      </c>
      <c r="BZ35" s="80">
        <v>0</v>
      </c>
      <c r="CA35" s="80">
        <v>0</v>
      </c>
      <c r="CB35" s="80">
        <v>0</v>
      </c>
      <c r="CC35" s="80">
        <v>0</v>
      </c>
    </row>
    <row r="36" spans="1:81">
      <c r="A36" s="80" t="s">
        <v>1689</v>
      </c>
      <c r="B36" s="80">
        <v>94</v>
      </c>
      <c r="C36" s="80">
        <v>9</v>
      </c>
      <c r="D36" s="80">
        <v>6</v>
      </c>
      <c r="E36" s="80">
        <v>2012</v>
      </c>
      <c r="F36" s="80" t="s">
        <v>88</v>
      </c>
      <c r="G36" s="80" t="s">
        <v>1680</v>
      </c>
      <c r="H36" s="80" t="s">
        <v>1681</v>
      </c>
      <c r="I36" s="177"/>
      <c r="J36" s="81">
        <v>222.00115353965896</v>
      </c>
      <c r="K36" s="81">
        <v>16.923290461666102</v>
      </c>
      <c r="L36" s="81">
        <v>2.0267444535159695</v>
      </c>
      <c r="M36" s="81">
        <v>665.62332066600652</v>
      </c>
      <c r="N36" s="81">
        <v>528.8427625171098</v>
      </c>
      <c r="O36" s="81">
        <v>201.05241474338081</v>
      </c>
      <c r="P36" s="81">
        <v>88.56379338218332</v>
      </c>
      <c r="Q36" s="81">
        <v>27.202512061792117</v>
      </c>
      <c r="R36" s="81">
        <v>0</v>
      </c>
      <c r="S36" s="81">
        <v>58.434538905670202</v>
      </c>
      <c r="T36" s="82"/>
      <c r="U36" s="81">
        <v>25804284</v>
      </c>
      <c r="V36" s="81">
        <v>8662</v>
      </c>
      <c r="W36" s="81">
        <v>52</v>
      </c>
      <c r="X36" s="81">
        <v>140926</v>
      </c>
      <c r="Y36" s="81">
        <v>159408</v>
      </c>
      <c r="Z36" s="81">
        <v>105155</v>
      </c>
      <c r="AA36" s="81">
        <v>17796</v>
      </c>
      <c r="AB36" s="81">
        <v>356768</v>
      </c>
      <c r="AC36" s="81">
        <v>0</v>
      </c>
      <c r="AD36" s="81">
        <v>58.434538905670202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109.26600000000001</v>
      </c>
      <c r="BJ36" s="81">
        <v>0</v>
      </c>
      <c r="BK36" s="81">
        <v>251.26199999999997</v>
      </c>
      <c r="BL36" s="81">
        <v>0</v>
      </c>
      <c r="BM36" s="82"/>
      <c r="BN36" s="81">
        <v>0</v>
      </c>
      <c r="BO36" s="81">
        <v>0</v>
      </c>
      <c r="BP36" s="81">
        <v>9</v>
      </c>
      <c r="BQ36" s="81">
        <v>0</v>
      </c>
      <c r="BR36" s="81">
        <v>22</v>
      </c>
      <c r="BS36" s="81">
        <v>0</v>
      </c>
      <c r="BT36"/>
      <c r="BU36" s="80">
        <v>310.09899999999999</v>
      </c>
      <c r="BV36" s="80">
        <v>50.429000000000002</v>
      </c>
      <c r="BW36" s="80">
        <v>0</v>
      </c>
      <c r="BX36" s="80">
        <v>0</v>
      </c>
      <c r="BY36" s="80">
        <v>0</v>
      </c>
      <c r="BZ36" s="80">
        <v>0</v>
      </c>
      <c r="CA36" s="80">
        <v>0</v>
      </c>
      <c r="CB36" s="80">
        <v>0</v>
      </c>
      <c r="CC36" s="80">
        <v>0</v>
      </c>
    </row>
    <row r="37" spans="1:81">
      <c r="A37" s="80" t="s">
        <v>1690</v>
      </c>
      <c r="B37" s="80">
        <v>95</v>
      </c>
      <c r="C37" s="80">
        <v>10</v>
      </c>
      <c r="D37" s="80">
        <v>6</v>
      </c>
      <c r="E37" s="80">
        <v>2013</v>
      </c>
      <c r="F37" s="80" t="s">
        <v>89</v>
      </c>
      <c r="G37" s="80" t="s">
        <v>1680</v>
      </c>
      <c r="H37" s="80" t="s">
        <v>1681</v>
      </c>
      <c r="I37" s="177"/>
      <c r="J37" s="81">
        <v>260.45264638876517</v>
      </c>
      <c r="K37" s="81">
        <v>14.349331001184202</v>
      </c>
      <c r="L37" s="81">
        <v>1.7981504677880484</v>
      </c>
      <c r="M37" s="81">
        <v>670.43221046144436</v>
      </c>
      <c r="N37" s="81">
        <v>534.25450786995043</v>
      </c>
      <c r="O37" s="81">
        <v>193.95110406005506</v>
      </c>
      <c r="P37" s="81">
        <v>87.863451946093988</v>
      </c>
      <c r="Q37" s="81">
        <v>27.854658192996933</v>
      </c>
      <c r="R37" s="81">
        <v>0</v>
      </c>
      <c r="S37" s="81">
        <v>58.795491130375993</v>
      </c>
      <c r="T37" s="82"/>
      <c r="U37" s="81">
        <v>29937238</v>
      </c>
      <c r="V37" s="81">
        <v>8662</v>
      </c>
      <c r="W37" s="81">
        <v>52</v>
      </c>
      <c r="X37" s="81">
        <v>140926</v>
      </c>
      <c r="Y37" s="81">
        <v>161343</v>
      </c>
      <c r="Z37" s="81">
        <v>105970</v>
      </c>
      <c r="AA37" s="81">
        <v>17589</v>
      </c>
      <c r="AB37" s="81">
        <v>360083</v>
      </c>
      <c r="AC37" s="81">
        <v>0</v>
      </c>
      <c r="AD37" s="81">
        <v>58.795491130375993</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118.229</v>
      </c>
      <c r="BJ37" s="81">
        <v>0</v>
      </c>
      <c r="BK37" s="81">
        <v>266.863</v>
      </c>
      <c r="BL37" s="81">
        <v>0</v>
      </c>
      <c r="BM37" s="82"/>
      <c r="BN37" s="81">
        <v>0</v>
      </c>
      <c r="BO37" s="81">
        <v>0</v>
      </c>
      <c r="BP37" s="81">
        <v>9</v>
      </c>
      <c r="BQ37" s="81">
        <v>0</v>
      </c>
      <c r="BR37" s="81">
        <v>20</v>
      </c>
      <c r="BS37" s="81">
        <v>0</v>
      </c>
      <c r="BT37"/>
      <c r="BU37" s="80">
        <v>336.661</v>
      </c>
      <c r="BV37" s="80">
        <v>48.430999999999997</v>
      </c>
      <c r="BW37" s="80">
        <v>0</v>
      </c>
      <c r="BX37" s="80">
        <v>0</v>
      </c>
      <c r="BY37" s="80">
        <v>0</v>
      </c>
      <c r="BZ37" s="80">
        <v>0</v>
      </c>
      <c r="CA37" s="80">
        <v>0</v>
      </c>
      <c r="CB37" s="80">
        <v>0</v>
      </c>
      <c r="CC37" s="80">
        <v>0</v>
      </c>
    </row>
    <row r="38" spans="1:81">
      <c r="A38" s="80" t="s">
        <v>1691</v>
      </c>
      <c r="B38" s="80">
        <v>96</v>
      </c>
      <c r="C38" s="80">
        <v>11</v>
      </c>
      <c r="D38" s="80">
        <v>6</v>
      </c>
      <c r="E38" s="80">
        <v>2014</v>
      </c>
      <c r="F38" s="80" t="s">
        <v>90</v>
      </c>
      <c r="G38" s="80" t="s">
        <v>1680</v>
      </c>
      <c r="H38" s="80" t="s">
        <v>1681</v>
      </c>
      <c r="I38" s="177"/>
      <c r="J38" s="81">
        <v>240.28040267660452</v>
      </c>
      <c r="K38" s="81">
        <v>16.462015885070254</v>
      </c>
      <c r="L38" s="81">
        <v>3.3024790692607486</v>
      </c>
      <c r="M38" s="81">
        <v>641.59645202860384</v>
      </c>
      <c r="N38" s="81">
        <v>521.42991653421666</v>
      </c>
      <c r="O38" s="81">
        <v>184.42845007415673</v>
      </c>
      <c r="P38" s="81">
        <v>87.562214121439794</v>
      </c>
      <c r="Q38" s="81">
        <v>26.930281813769223</v>
      </c>
      <c r="R38" s="81">
        <v>0</v>
      </c>
      <c r="S38" s="81">
        <v>58.67613454</v>
      </c>
      <c r="T38" s="82"/>
      <c r="U38" s="81">
        <v>29387172</v>
      </c>
      <c r="V38" s="81">
        <v>8278</v>
      </c>
      <c r="W38" s="81">
        <v>36</v>
      </c>
      <c r="X38" s="81">
        <v>135465</v>
      </c>
      <c r="Y38" s="81">
        <v>163460</v>
      </c>
      <c r="Z38" s="81">
        <v>106129</v>
      </c>
      <c r="AA38" s="81">
        <v>17438</v>
      </c>
      <c r="AB38" s="81">
        <v>362845</v>
      </c>
      <c r="AC38" s="81">
        <v>0</v>
      </c>
      <c r="AD38" s="81">
        <v>58.67613454</v>
      </c>
      <c r="AE38" s="82"/>
      <c r="AF38" s="81">
        <v>246968217.17685285</v>
      </c>
      <c r="AG38" s="81">
        <v>15043810.160110725</v>
      </c>
      <c r="AH38" s="81">
        <v>812042.96369273611</v>
      </c>
      <c r="AI38" s="81">
        <v>881766841.70414436</v>
      </c>
      <c r="AJ38" s="81">
        <v>740288416.83945274</v>
      </c>
      <c r="AK38" s="81">
        <v>0</v>
      </c>
      <c r="AL38" s="81">
        <v>0</v>
      </c>
      <c r="AM38" s="81">
        <v>49813196.42916511</v>
      </c>
      <c r="AN38" s="81">
        <v>0</v>
      </c>
      <c r="AO38" s="81">
        <v>0</v>
      </c>
      <c r="AP38" s="82"/>
      <c r="AQ38" s="81">
        <v>2297</v>
      </c>
      <c r="AR38" s="81">
        <v>165</v>
      </c>
      <c r="AS38" s="81">
        <v>0</v>
      </c>
      <c r="AT38" s="81">
        <v>0</v>
      </c>
      <c r="AU38" s="81">
        <v>0</v>
      </c>
      <c r="AV38" s="81">
        <v>1</v>
      </c>
      <c r="AW38" s="81" t="s">
        <v>564</v>
      </c>
      <c r="AX38" s="82"/>
      <c r="AY38" s="81">
        <v>8592.2999999999993</v>
      </c>
      <c r="AZ38" s="81">
        <v>3126.9</v>
      </c>
      <c r="BA38" s="81">
        <v>0</v>
      </c>
      <c r="BB38" s="81">
        <v>0</v>
      </c>
      <c r="BC38" s="81">
        <v>0</v>
      </c>
      <c r="BD38" s="81">
        <v>6240</v>
      </c>
      <c r="BE38" s="81" t="s">
        <v>564</v>
      </c>
      <c r="BF38" s="82"/>
      <c r="BG38" s="81">
        <v>0</v>
      </c>
      <c r="BH38" s="81">
        <v>0</v>
      </c>
      <c r="BI38" s="81">
        <v>115.18300000000001</v>
      </c>
      <c r="BJ38" s="81">
        <v>0</v>
      </c>
      <c r="BK38" s="81">
        <v>261.21100000000001</v>
      </c>
      <c r="BL38" s="81">
        <v>0</v>
      </c>
      <c r="BM38" s="82"/>
      <c r="BN38" s="81">
        <v>0</v>
      </c>
      <c r="BO38" s="81">
        <v>0</v>
      </c>
      <c r="BP38" s="81">
        <v>9</v>
      </c>
      <c r="BQ38" s="81">
        <v>0</v>
      </c>
      <c r="BR38" s="81">
        <v>20</v>
      </c>
      <c r="BS38" s="81">
        <v>0</v>
      </c>
      <c r="BT38"/>
      <c r="BU38" s="80">
        <v>328.66800000000001</v>
      </c>
      <c r="BV38" s="80">
        <v>47.725999999999999</v>
      </c>
      <c r="BW38" s="80">
        <v>0</v>
      </c>
      <c r="BX38" s="80">
        <v>0</v>
      </c>
      <c r="BY38" s="80">
        <v>0</v>
      </c>
      <c r="BZ38" s="80">
        <v>0</v>
      </c>
      <c r="CA38" s="80">
        <v>0</v>
      </c>
      <c r="CB38" s="80">
        <v>0</v>
      </c>
      <c r="CC38" s="80">
        <v>0</v>
      </c>
    </row>
    <row r="39" spans="1:81">
      <c r="A39" s="80" t="s">
        <v>1692</v>
      </c>
      <c r="B39" s="80">
        <v>97</v>
      </c>
      <c r="C39" s="80">
        <v>12</v>
      </c>
      <c r="D39" s="80">
        <v>6</v>
      </c>
      <c r="E39" s="80">
        <v>2015</v>
      </c>
      <c r="F39" s="80" t="s">
        <v>91</v>
      </c>
      <c r="G39" s="80" t="s">
        <v>1680</v>
      </c>
      <c r="H39" s="80" t="s">
        <v>1681</v>
      </c>
      <c r="I39" s="177"/>
      <c r="J39" s="81">
        <v>226.86494166484718</v>
      </c>
      <c r="K39" s="81">
        <v>15.727989395745087</v>
      </c>
      <c r="L39" s="81">
        <v>3.7113994823927756</v>
      </c>
      <c r="M39" s="81">
        <v>588.12358956852404</v>
      </c>
      <c r="N39" s="81">
        <v>493.29910691346555</v>
      </c>
      <c r="O39" s="81">
        <v>183.83200936046038</v>
      </c>
      <c r="P39" s="81">
        <v>86.81198631266804</v>
      </c>
      <c r="Q39" s="81">
        <v>26.67024158726765</v>
      </c>
      <c r="R39" s="81">
        <v>0</v>
      </c>
      <c r="S39" s="81">
        <v>61.645708928300003</v>
      </c>
      <c r="T39" s="82"/>
      <c r="U39" s="81">
        <v>29252957</v>
      </c>
      <c r="V39" s="81">
        <v>8278</v>
      </c>
      <c r="W39" s="81">
        <v>36</v>
      </c>
      <c r="X39" s="81">
        <v>135465</v>
      </c>
      <c r="Y39" s="81">
        <v>166190</v>
      </c>
      <c r="Z39" s="81">
        <v>106805</v>
      </c>
      <c r="AA39" s="81">
        <v>17275</v>
      </c>
      <c r="AB39" s="81">
        <v>367068</v>
      </c>
      <c r="AC39" s="81">
        <v>0</v>
      </c>
      <c r="AD39" s="81">
        <v>61.645708928300003</v>
      </c>
      <c r="AE39" s="82"/>
      <c r="AF39" s="81">
        <v>237820887.82645535</v>
      </c>
      <c r="AG39" s="81">
        <v>13238431.134986855</v>
      </c>
      <c r="AH39" s="81">
        <v>754968.40168668237</v>
      </c>
      <c r="AI39" s="81">
        <v>845749595.62494969</v>
      </c>
      <c r="AJ39" s="81">
        <v>730933248.66028416</v>
      </c>
      <c r="AK39" s="81">
        <v>0</v>
      </c>
      <c r="AL39" s="81">
        <v>0</v>
      </c>
      <c r="AM39" s="81">
        <v>50305129.607652694</v>
      </c>
      <c r="AN39" s="81">
        <v>0</v>
      </c>
      <c r="AO39" s="81">
        <v>0</v>
      </c>
      <c r="AP39" s="82"/>
      <c r="AQ39" s="81">
        <v>2656</v>
      </c>
      <c r="AR39" s="81">
        <v>210</v>
      </c>
      <c r="AS39" s="81">
        <v>0</v>
      </c>
      <c r="AT39" s="81">
        <v>0</v>
      </c>
      <c r="AU39" s="81">
        <v>0</v>
      </c>
      <c r="AV39" s="81">
        <v>1</v>
      </c>
      <c r="AW39" s="81" t="s">
        <v>564</v>
      </c>
      <c r="AX39" s="82"/>
      <c r="AY39" s="81">
        <v>9843</v>
      </c>
      <c r="AZ39" s="81">
        <v>4197.2</v>
      </c>
      <c r="BA39" s="81">
        <v>0</v>
      </c>
      <c r="BB39" s="81">
        <v>0</v>
      </c>
      <c r="BC39" s="81">
        <v>0</v>
      </c>
      <c r="BD39" s="81">
        <v>6240</v>
      </c>
      <c r="BE39" s="81" t="s">
        <v>564</v>
      </c>
      <c r="BF39" s="82"/>
      <c r="BG39" s="81">
        <v>0</v>
      </c>
      <c r="BH39" s="81">
        <v>0</v>
      </c>
      <c r="BI39" s="81">
        <v>120.41200000000001</v>
      </c>
      <c r="BJ39" s="81">
        <v>0</v>
      </c>
      <c r="BK39" s="81">
        <v>253.75399999999999</v>
      </c>
      <c r="BL39" s="81">
        <v>0</v>
      </c>
      <c r="BM39" s="82"/>
      <c r="BN39" s="81">
        <v>0</v>
      </c>
      <c r="BO39" s="81">
        <v>0</v>
      </c>
      <c r="BP39" s="81">
        <v>9</v>
      </c>
      <c r="BQ39" s="81">
        <v>0</v>
      </c>
      <c r="BR39" s="81">
        <v>19</v>
      </c>
      <c r="BS39" s="81">
        <v>0</v>
      </c>
      <c r="BT39"/>
      <c r="BU39" s="80">
        <v>321.43900000000002</v>
      </c>
      <c r="BV39" s="80">
        <v>52.726999999999997</v>
      </c>
      <c r="BW39" s="80">
        <v>0</v>
      </c>
      <c r="BX39" s="80">
        <v>0</v>
      </c>
      <c r="BY39" s="80">
        <v>0</v>
      </c>
      <c r="BZ39" s="80">
        <v>0</v>
      </c>
      <c r="CA39" s="80">
        <v>0</v>
      </c>
      <c r="CB39" s="80">
        <v>0</v>
      </c>
      <c r="CC39" s="80">
        <v>0</v>
      </c>
    </row>
    <row r="40" spans="1:81">
      <c r="A40" s="80" t="s">
        <v>1693</v>
      </c>
      <c r="B40" s="80">
        <v>98</v>
      </c>
      <c r="C40" s="80">
        <v>13</v>
      </c>
      <c r="D40" s="80">
        <v>6</v>
      </c>
      <c r="E40" s="80">
        <v>2016</v>
      </c>
      <c r="F40" s="80" t="s">
        <v>92</v>
      </c>
      <c r="G40" s="80" t="s">
        <v>1680</v>
      </c>
      <c r="H40" s="80" t="s">
        <v>1681</v>
      </c>
      <c r="I40" s="177"/>
      <c r="J40" s="81">
        <v>230.23539139525812</v>
      </c>
      <c r="K40" s="81">
        <v>15.318899996259518</v>
      </c>
      <c r="L40" s="81">
        <v>3.5479591029308772</v>
      </c>
      <c r="M40" s="81">
        <v>536.33900645857989</v>
      </c>
      <c r="N40" s="81">
        <v>500.04622047825461</v>
      </c>
      <c r="O40" s="81">
        <v>183.04150250046541</v>
      </c>
      <c r="P40" s="81">
        <v>82.807197922196835</v>
      </c>
      <c r="Q40" s="81">
        <v>26.126645838142416</v>
      </c>
      <c r="R40" s="81">
        <v>0</v>
      </c>
      <c r="S40" s="81">
        <v>58.238378736600012</v>
      </c>
      <c r="T40" s="82"/>
      <c r="U40" s="81">
        <v>28178242</v>
      </c>
      <c r="V40" s="81">
        <v>8278</v>
      </c>
      <c r="W40" s="81">
        <v>36</v>
      </c>
      <c r="X40" s="81">
        <v>135465</v>
      </c>
      <c r="Y40" s="81">
        <v>168488</v>
      </c>
      <c r="Z40" s="81">
        <v>107653</v>
      </c>
      <c r="AA40" s="81">
        <v>17043</v>
      </c>
      <c r="AB40" s="81">
        <v>369898</v>
      </c>
      <c r="AC40" s="81">
        <v>0</v>
      </c>
      <c r="AD40" s="81">
        <v>58.238378736600012</v>
      </c>
      <c r="AE40" s="82"/>
      <c r="AF40" s="81">
        <v>240387471.9682495</v>
      </c>
      <c r="AG40" s="81">
        <v>12015501.753553949</v>
      </c>
      <c r="AH40" s="81">
        <v>536735.0263675797</v>
      </c>
      <c r="AI40" s="81">
        <v>823161495.04033792</v>
      </c>
      <c r="AJ40" s="81">
        <v>733563659.27642846</v>
      </c>
      <c r="AK40" s="81">
        <v>0</v>
      </c>
      <c r="AL40" s="81">
        <v>0</v>
      </c>
      <c r="AM40" s="81">
        <v>50732352.6993962</v>
      </c>
      <c r="AN40" s="81">
        <v>0</v>
      </c>
      <c r="AO40" s="81">
        <v>0</v>
      </c>
      <c r="AP40" s="82"/>
      <c r="AQ40" s="81">
        <v>2865</v>
      </c>
      <c r="AR40" s="81">
        <v>234</v>
      </c>
      <c r="AS40" s="81">
        <v>0</v>
      </c>
      <c r="AT40" s="81">
        <v>0</v>
      </c>
      <c r="AU40" s="81">
        <v>0</v>
      </c>
      <c r="AV40" s="81">
        <v>1</v>
      </c>
      <c r="AW40" s="81" t="s">
        <v>564</v>
      </c>
      <c r="AX40" s="82"/>
      <c r="AY40" s="81">
        <v>10717</v>
      </c>
      <c r="AZ40" s="81">
        <v>4587.5999999999995</v>
      </c>
      <c r="BA40" s="81">
        <v>0</v>
      </c>
      <c r="BB40" s="81">
        <v>0</v>
      </c>
      <c r="BC40" s="81">
        <v>0</v>
      </c>
      <c r="BD40" s="81">
        <v>6240</v>
      </c>
      <c r="BE40" s="81" t="s">
        <v>564</v>
      </c>
      <c r="BF40" s="82"/>
      <c r="BG40" s="81">
        <v>0</v>
      </c>
      <c r="BH40" s="81">
        <v>0</v>
      </c>
      <c r="BI40" s="81">
        <v>119.3</v>
      </c>
      <c r="BJ40" s="81">
        <v>0</v>
      </c>
      <c r="BK40" s="81">
        <v>257.02</v>
      </c>
      <c r="BL40" s="81">
        <v>0</v>
      </c>
      <c r="BM40" s="82"/>
      <c r="BN40" s="81">
        <v>0</v>
      </c>
      <c r="BO40" s="81">
        <v>0</v>
      </c>
      <c r="BP40" s="81">
        <v>9</v>
      </c>
      <c r="BQ40" s="81">
        <v>0</v>
      </c>
      <c r="BR40" s="81">
        <v>21</v>
      </c>
      <c r="BS40" s="81">
        <v>0</v>
      </c>
      <c r="BT40"/>
      <c r="BU40" s="80">
        <v>326.92200000000003</v>
      </c>
      <c r="BV40" s="80">
        <v>49.398000000000003</v>
      </c>
      <c r="BW40" s="80">
        <v>0</v>
      </c>
      <c r="BX40" s="80">
        <v>0</v>
      </c>
      <c r="BY40" s="80">
        <v>0</v>
      </c>
      <c r="BZ40" s="80">
        <v>0</v>
      </c>
      <c r="CA40" s="80">
        <v>0</v>
      </c>
      <c r="CB40" s="80">
        <v>0</v>
      </c>
      <c r="CC40" s="80">
        <v>0</v>
      </c>
    </row>
    <row r="41" spans="1:81">
      <c r="A41" s="80" t="s">
        <v>1694</v>
      </c>
      <c r="B41" s="80">
        <v>99</v>
      </c>
      <c r="C41" s="80">
        <v>14</v>
      </c>
      <c r="D41" s="80">
        <v>6</v>
      </c>
      <c r="E41" s="80">
        <v>2017</v>
      </c>
      <c r="F41" s="80" t="s">
        <v>71</v>
      </c>
      <c r="G41" s="80" t="s">
        <v>1680</v>
      </c>
      <c r="H41" s="80" t="s">
        <v>1681</v>
      </c>
      <c r="I41" s="177"/>
      <c r="J41" s="81">
        <v>187.35049555812668</v>
      </c>
      <c r="K41" s="81">
        <v>15.071803234521102</v>
      </c>
      <c r="L41" s="81">
        <v>3.0053074554503292</v>
      </c>
      <c r="M41" s="81">
        <v>481.69569639421485</v>
      </c>
      <c r="N41" s="81">
        <v>470.44234696957869</v>
      </c>
      <c r="O41" s="81">
        <v>180.98630999516405</v>
      </c>
      <c r="P41" s="81">
        <v>81.920548117821824</v>
      </c>
      <c r="Q41" s="81">
        <v>25.311063064334942</v>
      </c>
      <c r="R41" s="81">
        <v>0</v>
      </c>
      <c r="S41" s="81">
        <v>54.511088474080005</v>
      </c>
      <c r="T41" s="82"/>
      <c r="U41" s="81">
        <v>27367291</v>
      </c>
      <c r="V41" s="81">
        <v>8278</v>
      </c>
      <c r="W41" s="81">
        <v>36</v>
      </c>
      <c r="X41" s="81">
        <v>135465</v>
      </c>
      <c r="Y41" s="81">
        <v>169954</v>
      </c>
      <c r="Z41" s="81">
        <v>108210</v>
      </c>
      <c r="AA41" s="81">
        <v>16968</v>
      </c>
      <c r="AB41" s="81">
        <v>370583</v>
      </c>
      <c r="AC41" s="81">
        <v>0</v>
      </c>
      <c r="AD41" s="81">
        <v>54.511088474079997</v>
      </c>
      <c r="AE41" s="82"/>
      <c r="AF41" s="81">
        <v>219801266.24869639</v>
      </c>
      <c r="AG41" s="81">
        <v>12659999.473969931</v>
      </c>
      <c r="AH41" s="81">
        <v>629526.32313922164</v>
      </c>
      <c r="AI41" s="81">
        <v>842164304.33728719</v>
      </c>
      <c r="AJ41" s="81">
        <v>765510638.00709426</v>
      </c>
      <c r="AK41" s="81">
        <v>0</v>
      </c>
      <c r="AL41" s="81">
        <v>0</v>
      </c>
      <c r="AM41" s="81">
        <v>50905831.297217026</v>
      </c>
      <c r="AN41" s="81">
        <v>0</v>
      </c>
      <c r="AO41" s="81">
        <v>0</v>
      </c>
      <c r="AP41" s="82"/>
      <c r="AQ41" s="81">
        <v>2994</v>
      </c>
      <c r="AR41" s="81">
        <v>252</v>
      </c>
      <c r="AS41" s="81">
        <v>0</v>
      </c>
      <c r="AT41" s="81">
        <v>0</v>
      </c>
      <c r="AU41" s="81">
        <v>0</v>
      </c>
      <c r="AV41" s="81">
        <v>1</v>
      </c>
      <c r="AW41" s="81" t="s">
        <v>564</v>
      </c>
      <c r="AX41" s="82"/>
      <c r="AY41" s="81">
        <v>11274.1</v>
      </c>
      <c r="AZ41" s="81">
        <v>6808.3000000000011</v>
      </c>
      <c r="BA41" s="81">
        <v>0</v>
      </c>
      <c r="BB41" s="81">
        <v>0</v>
      </c>
      <c r="BC41" s="81">
        <v>0</v>
      </c>
      <c r="BD41" s="81">
        <v>6240</v>
      </c>
      <c r="BE41" s="81" t="s">
        <v>564</v>
      </c>
      <c r="BF41" s="82"/>
      <c r="BG41" s="81">
        <v>0</v>
      </c>
      <c r="BH41" s="81">
        <v>0</v>
      </c>
      <c r="BI41" s="81">
        <v>117.806</v>
      </c>
      <c r="BJ41" s="81">
        <v>0</v>
      </c>
      <c r="BK41" s="81">
        <v>252.57000000000002</v>
      </c>
      <c r="BL41" s="81">
        <v>0</v>
      </c>
      <c r="BM41" s="82"/>
      <c r="BN41" s="81">
        <v>0</v>
      </c>
      <c r="BO41" s="81">
        <v>0</v>
      </c>
      <c r="BP41" s="81">
        <v>9</v>
      </c>
      <c r="BQ41" s="81">
        <v>0</v>
      </c>
      <c r="BR41" s="81">
        <v>21</v>
      </c>
      <c r="BS41" s="81">
        <v>0</v>
      </c>
      <c r="BT41"/>
      <c r="BU41" s="80">
        <v>325.274</v>
      </c>
      <c r="BV41" s="80">
        <v>45.101999999999997</v>
      </c>
      <c r="BW41" s="80">
        <v>0</v>
      </c>
      <c r="BX41" s="80">
        <v>0</v>
      </c>
      <c r="BY41" s="80">
        <v>0</v>
      </c>
      <c r="BZ41" s="80">
        <v>0</v>
      </c>
      <c r="CA41" s="80">
        <v>0</v>
      </c>
      <c r="CB41" s="80">
        <v>0</v>
      </c>
      <c r="CC41" s="80">
        <v>0</v>
      </c>
    </row>
    <row r="42" spans="1:81">
      <c r="A42" s="80" t="s">
        <v>1695</v>
      </c>
      <c r="B42" s="80">
        <v>100</v>
      </c>
      <c r="C42" s="80">
        <v>15</v>
      </c>
      <c r="D42" s="80">
        <v>6</v>
      </c>
      <c r="E42" s="80">
        <v>2018</v>
      </c>
      <c r="F42" s="80" t="s">
        <v>93</v>
      </c>
      <c r="G42" s="80" t="s">
        <v>1680</v>
      </c>
      <c r="H42" s="80" t="s">
        <v>1681</v>
      </c>
      <c r="I42" s="177"/>
      <c r="J42" s="81">
        <v>162.04175784932337</v>
      </c>
      <c r="K42" s="81">
        <v>13.54398976029996</v>
      </c>
      <c r="L42" s="81">
        <v>2.7830420836115981</v>
      </c>
      <c r="M42" s="81">
        <v>420.23379233743799</v>
      </c>
      <c r="N42" s="81">
        <v>381.65259595339575</v>
      </c>
      <c r="O42" s="81">
        <v>178.32940116107648</v>
      </c>
      <c r="P42" s="81">
        <v>81.48270246575369</v>
      </c>
      <c r="Q42" s="81">
        <v>23.559134845712865</v>
      </c>
      <c r="R42" s="81">
        <v>0</v>
      </c>
      <c r="S42" s="81">
        <v>64.489239986760012</v>
      </c>
      <c r="T42" s="82"/>
      <c r="U42" s="81">
        <v>27130896</v>
      </c>
      <c r="V42" s="81">
        <v>8278</v>
      </c>
      <c r="W42" s="81">
        <v>36</v>
      </c>
      <c r="X42" s="81">
        <v>135465</v>
      </c>
      <c r="Y42" s="81">
        <v>171593</v>
      </c>
      <c r="Z42" s="81">
        <v>108663</v>
      </c>
      <c r="AA42" s="81">
        <v>17047</v>
      </c>
      <c r="AB42" s="81">
        <v>371715</v>
      </c>
      <c r="AC42" s="81">
        <v>0</v>
      </c>
      <c r="AD42" s="81">
        <v>64.489239986760012</v>
      </c>
      <c r="AE42" s="82"/>
      <c r="AF42" s="81">
        <v>208630523.64844999</v>
      </c>
      <c r="AG42" s="81">
        <v>11580906.063890111</v>
      </c>
      <c r="AH42" s="81">
        <v>604481.31336567225</v>
      </c>
      <c r="AI42" s="81">
        <v>813294145.61704338</v>
      </c>
      <c r="AJ42" s="81">
        <v>720040940.26738453</v>
      </c>
      <c r="AK42" s="81">
        <v>0</v>
      </c>
      <c r="AL42" s="81">
        <v>0</v>
      </c>
      <c r="AM42" s="81">
        <v>51166982.618180551</v>
      </c>
      <c r="AN42" s="81">
        <v>0</v>
      </c>
      <c r="AO42" s="81">
        <v>0</v>
      </c>
      <c r="AP42" s="82"/>
      <c r="AQ42" s="81">
        <v>3168</v>
      </c>
      <c r="AR42" s="81">
        <v>273</v>
      </c>
      <c r="AS42" s="81">
        <v>0</v>
      </c>
      <c r="AT42" s="81">
        <v>0</v>
      </c>
      <c r="AU42" s="81">
        <v>0</v>
      </c>
      <c r="AV42" s="81">
        <v>1</v>
      </c>
      <c r="AW42" s="81" t="s">
        <v>564</v>
      </c>
      <c r="AX42" s="82"/>
      <c r="AY42" s="81">
        <v>12046.8</v>
      </c>
      <c r="AZ42" s="81">
        <v>7069.9</v>
      </c>
      <c r="BA42" s="81">
        <v>0</v>
      </c>
      <c r="BB42" s="81">
        <v>0</v>
      </c>
      <c r="BC42" s="81">
        <v>0</v>
      </c>
      <c r="BD42" s="81">
        <v>6240</v>
      </c>
      <c r="BE42" s="81" t="s">
        <v>564</v>
      </c>
      <c r="BF42" s="82"/>
      <c r="BG42" s="81">
        <v>0</v>
      </c>
      <c r="BH42" s="81">
        <v>0</v>
      </c>
      <c r="BI42" s="81">
        <v>106.44799999999999</v>
      </c>
      <c r="BJ42" s="81">
        <v>0</v>
      </c>
      <c r="BK42" s="81">
        <v>257.55400000000003</v>
      </c>
      <c r="BL42" s="81">
        <v>0</v>
      </c>
      <c r="BM42" s="82"/>
      <c r="BN42" s="81">
        <v>0</v>
      </c>
      <c r="BO42" s="81">
        <v>0</v>
      </c>
      <c r="BP42" s="81">
        <v>9</v>
      </c>
      <c r="BQ42" s="81">
        <v>0</v>
      </c>
      <c r="BR42" s="81">
        <v>20</v>
      </c>
      <c r="BS42" s="81">
        <v>0</v>
      </c>
      <c r="BT42"/>
      <c r="BU42" s="80">
        <v>312.22300000000001</v>
      </c>
      <c r="BV42" s="80">
        <v>51.779000000000003</v>
      </c>
      <c r="BW42" s="80">
        <v>0</v>
      </c>
      <c r="BX42" s="80">
        <v>0</v>
      </c>
      <c r="BY42" s="80">
        <v>0</v>
      </c>
      <c r="BZ42" s="80">
        <v>0</v>
      </c>
      <c r="CA42" s="80">
        <v>0</v>
      </c>
      <c r="CB42" s="80">
        <v>0</v>
      </c>
      <c r="CC42" s="80">
        <v>0</v>
      </c>
    </row>
    <row r="43" spans="1:81">
      <c r="A43" s="80" t="s">
        <v>1696</v>
      </c>
      <c r="B43" s="80">
        <v>101</v>
      </c>
      <c r="C43" s="80">
        <v>16</v>
      </c>
      <c r="D43" s="80">
        <v>6</v>
      </c>
      <c r="E43" s="80">
        <v>2019</v>
      </c>
      <c r="F43" s="80" t="s">
        <v>73</v>
      </c>
      <c r="G43" s="80" t="s">
        <v>1680</v>
      </c>
      <c r="H43" s="80" t="s">
        <v>1681</v>
      </c>
      <c r="I43" s="177"/>
      <c r="J43" s="81">
        <v>155.38652289259642</v>
      </c>
      <c r="K43" s="81">
        <v>12.160013166356585</v>
      </c>
      <c r="L43" s="81">
        <v>2.8067938528828402</v>
      </c>
      <c r="M43" s="81">
        <v>400.36447225504554</v>
      </c>
      <c r="N43" s="81">
        <v>335.70299518866136</v>
      </c>
      <c r="O43" s="81">
        <v>173.25100393694387</v>
      </c>
      <c r="P43" s="81">
        <v>81.692616282140293</v>
      </c>
      <c r="Q43" s="81">
        <v>23.051750436441168</v>
      </c>
      <c r="R43" s="81">
        <v>0</v>
      </c>
      <c r="S43" s="81">
        <v>62.343476771100008</v>
      </c>
      <c r="T43" s="82"/>
      <c r="U43" s="81">
        <v>26712165</v>
      </c>
      <c r="V43" s="81">
        <v>8278</v>
      </c>
      <c r="W43" s="81">
        <v>36</v>
      </c>
      <c r="X43" s="81">
        <v>135465</v>
      </c>
      <c r="Y43" s="81">
        <v>173561</v>
      </c>
      <c r="Z43" s="81">
        <v>108467</v>
      </c>
      <c r="AA43" s="81">
        <v>16963</v>
      </c>
      <c r="AB43" s="81">
        <v>373557</v>
      </c>
      <c r="AC43" s="81">
        <v>0</v>
      </c>
      <c r="AD43" s="81">
        <v>62.343476771100008</v>
      </c>
      <c r="AE43" s="82"/>
      <c r="AF43" s="81">
        <v>203699872.86900261</v>
      </c>
      <c r="AG43" s="81">
        <v>10941601.643095519</v>
      </c>
      <c r="AH43" s="81">
        <v>641464.30831603846</v>
      </c>
      <c r="AI43" s="81">
        <v>819496194.99969637</v>
      </c>
      <c r="AJ43" s="81">
        <v>634654075.75659168</v>
      </c>
      <c r="AK43" s="81">
        <v>0</v>
      </c>
      <c r="AL43" s="81">
        <v>0</v>
      </c>
      <c r="AM43" s="81">
        <v>50875651.264409609</v>
      </c>
      <c r="AN43" s="81">
        <v>0</v>
      </c>
      <c r="AO43" s="81">
        <v>0</v>
      </c>
      <c r="AP43" s="82"/>
      <c r="AQ43" s="81">
        <v>3331</v>
      </c>
      <c r="AR43" s="81">
        <v>287</v>
      </c>
      <c r="AS43" s="81">
        <v>0</v>
      </c>
      <c r="AT43" s="81">
        <v>1</v>
      </c>
      <c r="AU43" s="81">
        <v>0</v>
      </c>
      <c r="AV43" s="81">
        <v>1</v>
      </c>
      <c r="AW43" s="81" t="s">
        <v>564</v>
      </c>
      <c r="AX43" s="82"/>
      <c r="AY43" s="81">
        <v>12803.6</v>
      </c>
      <c r="AZ43" s="81">
        <v>7277.6</v>
      </c>
      <c r="BA43" s="81">
        <v>0</v>
      </c>
      <c r="BB43" s="81">
        <v>24</v>
      </c>
      <c r="BC43" s="81">
        <v>0</v>
      </c>
      <c r="BD43" s="81">
        <v>6240</v>
      </c>
      <c r="BE43" s="81" t="s">
        <v>564</v>
      </c>
      <c r="BF43" s="82"/>
      <c r="BG43" s="81">
        <v>0</v>
      </c>
      <c r="BH43" s="81">
        <v>0</v>
      </c>
      <c r="BI43" s="81">
        <v>99.542000000000002</v>
      </c>
      <c r="BJ43" s="81">
        <v>0</v>
      </c>
      <c r="BK43" s="81">
        <v>228.898</v>
      </c>
      <c r="BL43" s="81">
        <v>0</v>
      </c>
      <c r="BM43" s="82"/>
      <c r="BN43" s="81">
        <v>0</v>
      </c>
      <c r="BO43" s="81">
        <v>0</v>
      </c>
      <c r="BP43" s="81">
        <v>9</v>
      </c>
      <c r="BQ43" s="81">
        <v>0</v>
      </c>
      <c r="BR43" s="81">
        <v>20</v>
      </c>
      <c r="BS43" s="81">
        <v>0</v>
      </c>
      <c r="BT43"/>
      <c r="BU43" s="80">
        <v>273.85500000000002</v>
      </c>
      <c r="BV43" s="80">
        <v>54.585000000000001</v>
      </c>
      <c r="BW43" s="80">
        <v>0</v>
      </c>
      <c r="BX43" s="80">
        <v>0</v>
      </c>
      <c r="BY43" s="80">
        <v>0</v>
      </c>
      <c r="BZ43" s="80">
        <v>0</v>
      </c>
      <c r="CA43" s="80">
        <v>0</v>
      </c>
      <c r="CB43" s="80">
        <v>0</v>
      </c>
      <c r="CC43" s="80">
        <v>0</v>
      </c>
    </row>
    <row r="44" spans="1:81">
      <c r="A44" s="80" t="s">
        <v>1697</v>
      </c>
      <c r="B44" s="80">
        <v>102</v>
      </c>
      <c r="C44" s="80">
        <v>17</v>
      </c>
      <c r="D44" s="80">
        <v>6</v>
      </c>
      <c r="E44" s="80">
        <v>2020</v>
      </c>
      <c r="F44" s="80" t="s">
        <v>218</v>
      </c>
      <c r="G44" s="80" t="s">
        <v>1680</v>
      </c>
      <c r="H44" s="80" t="s">
        <v>1681</v>
      </c>
      <c r="I44" s="177"/>
      <c r="J44" s="81">
        <v>172.00739750576921</v>
      </c>
      <c r="K44" s="81">
        <v>13.394769318194523</v>
      </c>
      <c r="L44" s="81">
        <v>9.2598721530486774</v>
      </c>
      <c r="M44" s="81">
        <v>406.06532538300638</v>
      </c>
      <c r="N44" s="81">
        <v>414.84114407615033</v>
      </c>
      <c r="O44" s="81">
        <v>152.42213997460809</v>
      </c>
      <c r="P44" s="81">
        <v>75.650945727204842</v>
      </c>
      <c r="Q44" s="81">
        <v>22.176107595902739</v>
      </c>
      <c r="R44" s="81">
        <v>0</v>
      </c>
      <c r="S44" s="81">
        <v>64.468915515399999</v>
      </c>
      <c r="T44" s="82"/>
      <c r="U44" s="81">
        <v>30284096</v>
      </c>
      <c r="V44" s="81">
        <v>8752</v>
      </c>
      <c r="W44" s="81">
        <v>134</v>
      </c>
      <c r="X44" s="81">
        <v>145521</v>
      </c>
      <c r="Y44" s="81">
        <v>175891</v>
      </c>
      <c r="Z44" s="81">
        <v>108917</v>
      </c>
      <c r="AA44" s="81">
        <v>17067</v>
      </c>
      <c r="AB44" s="81">
        <v>376101</v>
      </c>
      <c r="AC44" s="81">
        <v>0</v>
      </c>
      <c r="AD44" s="81">
        <v>64.468915515399999</v>
      </c>
      <c r="AE44" s="82"/>
      <c r="AF44" s="81">
        <v>219774345.3958874</v>
      </c>
      <c r="AG44" s="81">
        <v>10886445.691603664</v>
      </c>
      <c r="AH44" s="81">
        <v>2138507.4185228329</v>
      </c>
      <c r="AI44" s="81">
        <v>795436110.34292364</v>
      </c>
      <c r="AJ44" s="81">
        <v>753274677.44881177</v>
      </c>
      <c r="AK44" s="81"/>
      <c r="AL44" s="81"/>
      <c r="AM44" s="81">
        <v>49085359.069262616</v>
      </c>
      <c r="AN44" s="81"/>
      <c r="AO44" s="81"/>
      <c r="AP44" s="82"/>
      <c r="AQ44" s="81">
        <v>3527</v>
      </c>
      <c r="AR44" s="81">
        <v>296</v>
      </c>
      <c r="AS44" s="81">
        <v>0</v>
      </c>
      <c r="AT44" s="81">
        <v>1</v>
      </c>
      <c r="AU44" s="81">
        <v>0</v>
      </c>
      <c r="AV44" s="81">
        <v>1</v>
      </c>
      <c r="AW44" s="81">
        <v>0</v>
      </c>
      <c r="AX44" s="82"/>
      <c r="AY44" s="81">
        <v>13780.699999999981</v>
      </c>
      <c r="AZ44" s="81">
        <v>7428.5999999999958</v>
      </c>
      <c r="BA44" s="81">
        <v>0</v>
      </c>
      <c r="BB44" s="81">
        <v>24</v>
      </c>
      <c r="BC44" s="81">
        <v>0</v>
      </c>
      <c r="BD44" s="81">
        <v>6240</v>
      </c>
      <c r="BE44" s="81">
        <v>0</v>
      </c>
      <c r="BF44" s="82"/>
      <c r="BG44" s="81">
        <v>0</v>
      </c>
      <c r="BH44" s="81">
        <v>0</v>
      </c>
      <c r="BI44" s="81">
        <v>96.215999999999994</v>
      </c>
      <c r="BJ44" s="81">
        <v>0</v>
      </c>
      <c r="BK44" s="81">
        <v>176.34699999999998</v>
      </c>
      <c r="BL44" s="81">
        <v>0</v>
      </c>
      <c r="BM44" s="82"/>
      <c r="BN44" s="81">
        <v>0</v>
      </c>
      <c r="BO44" s="81">
        <v>0</v>
      </c>
      <c r="BP44" s="81">
        <v>9</v>
      </c>
      <c r="BQ44" s="81">
        <v>0</v>
      </c>
      <c r="BR44" s="81">
        <v>16</v>
      </c>
      <c r="BS44" s="81">
        <v>0</v>
      </c>
      <c r="BT44"/>
      <c r="BU44" s="80">
        <v>219.69499999999999</v>
      </c>
      <c r="BV44" s="80">
        <v>52.868000000000002</v>
      </c>
      <c r="BW44" s="80">
        <v>0</v>
      </c>
      <c r="BX44" s="80">
        <v>0</v>
      </c>
      <c r="BY44" s="80">
        <v>0</v>
      </c>
      <c r="BZ44" s="80">
        <v>0</v>
      </c>
      <c r="CA44" s="80">
        <v>0</v>
      </c>
      <c r="CB44" s="80">
        <v>0</v>
      </c>
      <c r="CC44" s="80">
        <v>0</v>
      </c>
    </row>
    <row r="45" spans="1:81">
      <c r="A45" s="80" t="s">
        <v>1698</v>
      </c>
      <c r="B45" s="80">
        <v>102</v>
      </c>
      <c r="C45" s="80">
        <v>18</v>
      </c>
      <c r="D45" s="80">
        <v>6</v>
      </c>
      <c r="E45" s="80">
        <v>2021</v>
      </c>
      <c r="F45" s="80" t="s">
        <v>75</v>
      </c>
      <c r="G45" s="174" t="s">
        <v>1680</v>
      </c>
      <c r="H45" s="80" t="s">
        <v>1681</v>
      </c>
      <c r="I45" s="177"/>
      <c r="J45" s="81">
        <v>130.71740942908789</v>
      </c>
      <c r="K45" s="81">
        <v>14.430778314089958</v>
      </c>
      <c r="L45" s="81">
        <v>8.8583404001562869</v>
      </c>
      <c r="M45" s="81">
        <v>408.84957903585064</v>
      </c>
      <c r="N45" s="81">
        <v>332.87992196145223</v>
      </c>
      <c r="O45" s="81">
        <v>148.18554246370473</v>
      </c>
      <c r="P45" s="81">
        <v>78.024480957626039</v>
      </c>
      <c r="Q45" s="81">
        <v>22.607407580117467</v>
      </c>
      <c r="R45" s="81">
        <v>0</v>
      </c>
      <c r="S45" s="81">
        <v>60.44968265424</v>
      </c>
      <c r="T45" s="82"/>
      <c r="U45" s="81">
        <v>27321697</v>
      </c>
      <c r="V45" s="81">
        <v>8752</v>
      </c>
      <c r="W45" s="81">
        <v>134</v>
      </c>
      <c r="X45" s="81">
        <v>145521</v>
      </c>
      <c r="Y45" s="81">
        <v>178690</v>
      </c>
      <c r="Z45" s="81">
        <v>109033</v>
      </c>
      <c r="AA45" s="81">
        <v>17166</v>
      </c>
      <c r="AB45" s="81">
        <v>378869</v>
      </c>
      <c r="AC45" s="81">
        <v>0</v>
      </c>
      <c r="AD45" s="81">
        <v>60.44968265424</v>
      </c>
      <c r="AE45" s="82"/>
      <c r="AF45" s="81">
        <v>185674562.62294504</v>
      </c>
      <c r="AG45" s="81">
        <v>12710172.039561966</v>
      </c>
      <c r="AH45" s="81">
        <v>1894561.7443335825</v>
      </c>
      <c r="AI45" s="81">
        <v>904778136.47845912</v>
      </c>
      <c r="AJ45" s="81">
        <v>673146345.40261304</v>
      </c>
      <c r="AK45" s="81">
        <v>0</v>
      </c>
      <c r="AL45" s="81">
        <v>0</v>
      </c>
      <c r="AM45" s="81">
        <v>49731817.909854487</v>
      </c>
      <c r="AN45" s="81">
        <v>0</v>
      </c>
      <c r="AO45" s="81">
        <v>0</v>
      </c>
      <c r="AP45" s="82"/>
      <c r="AQ45" s="81">
        <v>3808</v>
      </c>
      <c r="AR45" s="81">
        <v>300</v>
      </c>
      <c r="AS45" s="81">
        <v>0</v>
      </c>
      <c r="AT45" s="81">
        <v>1</v>
      </c>
      <c r="AU45" s="81">
        <v>0</v>
      </c>
      <c r="AV45" s="81">
        <v>1</v>
      </c>
      <c r="AW45" s="81"/>
      <c r="AX45" s="82"/>
      <c r="AY45" s="81">
        <v>15203.600000000009</v>
      </c>
      <c r="AZ45" s="81">
        <v>7757.5999999999958</v>
      </c>
      <c r="BA45" s="81">
        <v>0</v>
      </c>
      <c r="BB45" s="81">
        <v>24</v>
      </c>
      <c r="BC45" s="81">
        <v>0</v>
      </c>
      <c r="BD45" s="81">
        <v>6240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1699</v>
      </c>
      <c r="B46" s="80">
        <v>102</v>
      </c>
      <c r="C46" s="80">
        <v>19</v>
      </c>
      <c r="D46" s="80">
        <v>6</v>
      </c>
      <c r="E46" s="80">
        <v>2022</v>
      </c>
      <c r="F46" s="80" t="s">
        <v>568</v>
      </c>
      <c r="G46" s="174" t="s">
        <v>1680</v>
      </c>
      <c r="H46" s="80" t="s">
        <v>1681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4122</v>
      </c>
      <c r="AR46" s="81">
        <v>301</v>
      </c>
      <c r="AS46" s="81">
        <v>0</v>
      </c>
      <c r="AT46" s="81">
        <v>2</v>
      </c>
      <c r="AU46" s="81">
        <v>0</v>
      </c>
      <c r="AV46" s="81">
        <v>1</v>
      </c>
      <c r="AW46" s="81"/>
      <c r="AX46" s="82"/>
      <c r="AY46" s="81">
        <v>16754.699999999997</v>
      </c>
      <c r="AZ46" s="81">
        <v>7779.1999999999962</v>
      </c>
      <c r="BA46" s="81">
        <v>0</v>
      </c>
      <c r="BB46" s="81">
        <v>68.400000000000006</v>
      </c>
      <c r="BC46" s="81">
        <v>0</v>
      </c>
      <c r="BD46" s="81">
        <v>6240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1700</v>
      </c>
      <c r="B47" s="80">
        <v>18</v>
      </c>
      <c r="C47" s="80">
        <v>1</v>
      </c>
      <c r="D47" s="80">
        <v>2</v>
      </c>
      <c r="E47" s="80">
        <v>1990</v>
      </c>
      <c r="F47" s="80" t="s">
        <v>562</v>
      </c>
      <c r="G47" s="80" t="s">
        <v>1701</v>
      </c>
      <c r="H47" s="80" t="s">
        <v>1702</v>
      </c>
      <c r="I47" s="177"/>
      <c r="J47" s="81">
        <v>1049.1538457594711</v>
      </c>
      <c r="K47" s="81">
        <v>23.186795942768224</v>
      </c>
      <c r="L47" s="81">
        <v>5.6452288108876312</v>
      </c>
      <c r="M47" s="81">
        <v>226.8950608871597</v>
      </c>
      <c r="N47" s="81">
        <v>313.04501931680721</v>
      </c>
      <c r="O47" s="81">
        <v>297.13475658361062</v>
      </c>
      <c r="P47" s="81">
        <v>217.78247136919791</v>
      </c>
      <c r="Q47" s="81">
        <v>21.369740686557044</v>
      </c>
      <c r="R47" s="81">
        <v>0</v>
      </c>
      <c r="S47" s="81">
        <v>23.204962611370004</v>
      </c>
      <c r="T47" s="82"/>
      <c r="U47" s="81">
        <v>89290169</v>
      </c>
      <c r="V47" s="81">
        <v>8677</v>
      </c>
      <c r="W47" s="81">
        <v>65</v>
      </c>
      <c r="X47" s="81">
        <v>86277</v>
      </c>
      <c r="Y47" s="81">
        <v>100277</v>
      </c>
      <c r="Z47" s="81">
        <v>122215</v>
      </c>
      <c r="AA47" s="81">
        <v>52880</v>
      </c>
      <c r="AB47" s="81">
        <v>346972</v>
      </c>
      <c r="AC47" s="81">
        <v>0</v>
      </c>
      <c r="AD47" s="81">
        <v>23.204962611370004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1703</v>
      </c>
      <c r="B48" s="80">
        <v>19</v>
      </c>
      <c r="C48" s="80">
        <v>2</v>
      </c>
      <c r="D48" s="80">
        <v>2</v>
      </c>
      <c r="E48" s="80">
        <v>2005</v>
      </c>
      <c r="F48" s="80" t="s">
        <v>565</v>
      </c>
      <c r="G48" s="80" t="s">
        <v>1701</v>
      </c>
      <c r="H48" s="80" t="s">
        <v>1702</v>
      </c>
      <c r="I48" s="177"/>
      <c r="J48" s="81">
        <v>756.72210606386818</v>
      </c>
      <c r="K48" s="81">
        <v>20.574922957870751</v>
      </c>
      <c r="L48" s="81">
        <v>8.7752972558790905</v>
      </c>
      <c r="M48" s="81">
        <v>392.77452767964451</v>
      </c>
      <c r="N48" s="81">
        <v>488.25556751403093</v>
      </c>
      <c r="O48" s="81">
        <v>415.71872218883334</v>
      </c>
      <c r="P48" s="81">
        <v>185.59791275452704</v>
      </c>
      <c r="Q48" s="81">
        <v>22.006681984045088</v>
      </c>
      <c r="R48" s="81">
        <v>0</v>
      </c>
      <c r="S48" s="81">
        <v>36.115810070000002</v>
      </c>
      <c r="T48" s="82"/>
      <c r="U48" s="81">
        <v>76917081</v>
      </c>
      <c r="V48" s="81">
        <v>8978</v>
      </c>
      <c r="W48" s="81">
        <v>116</v>
      </c>
      <c r="X48" s="81">
        <v>79268</v>
      </c>
      <c r="Y48" s="81">
        <v>132807</v>
      </c>
      <c r="Z48" s="81">
        <v>197868</v>
      </c>
      <c r="AA48" s="81">
        <v>36908</v>
      </c>
      <c r="AB48" s="81">
        <v>373534</v>
      </c>
      <c r="AC48" s="81">
        <v>0</v>
      </c>
      <c r="AD48" s="81">
        <v>36.115810070000002</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1704</v>
      </c>
      <c r="B49" s="80">
        <v>20</v>
      </c>
      <c r="C49" s="80">
        <v>3</v>
      </c>
      <c r="D49" s="80">
        <v>2</v>
      </c>
      <c r="E49" s="80">
        <v>2006</v>
      </c>
      <c r="F49" s="80" t="s">
        <v>566</v>
      </c>
      <c r="G49" s="80" t="s">
        <v>1701</v>
      </c>
      <c r="H49" s="80" t="s">
        <v>1702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1705</v>
      </c>
      <c r="B50" s="80">
        <v>21</v>
      </c>
      <c r="C50" s="80">
        <v>4</v>
      </c>
      <c r="D50" s="80">
        <v>2</v>
      </c>
      <c r="E50" s="80">
        <v>2007</v>
      </c>
      <c r="F50" s="80" t="s">
        <v>567</v>
      </c>
      <c r="G50" s="80" t="s">
        <v>1701</v>
      </c>
      <c r="H50" s="80" t="s">
        <v>1702</v>
      </c>
      <c r="I50" s="177"/>
      <c r="J50" s="81">
        <v>480.36652038142745</v>
      </c>
      <c r="K50" s="81">
        <v>19.952526648751949</v>
      </c>
      <c r="L50" s="81">
        <v>18.783544771836308</v>
      </c>
      <c r="M50" s="81">
        <v>431.90390552562349</v>
      </c>
      <c r="N50" s="81">
        <v>487.6825264981527</v>
      </c>
      <c r="O50" s="81">
        <v>402.80216747256958</v>
      </c>
      <c r="P50" s="81">
        <v>179.17181498627619</v>
      </c>
      <c r="Q50" s="81">
        <v>23.498498840444423</v>
      </c>
      <c r="R50" s="81">
        <v>0</v>
      </c>
      <c r="S50" s="81">
        <v>42.9258744519</v>
      </c>
      <c r="T50" s="82"/>
      <c r="U50" s="81">
        <v>58269803</v>
      </c>
      <c r="V50" s="81">
        <v>8723</v>
      </c>
      <c r="W50" s="81">
        <v>213</v>
      </c>
      <c r="X50" s="81">
        <v>95404</v>
      </c>
      <c r="Y50" s="81">
        <v>137959</v>
      </c>
      <c r="Z50" s="81">
        <v>199303</v>
      </c>
      <c r="AA50" s="81">
        <v>35087</v>
      </c>
      <c r="AB50" s="81">
        <v>377762</v>
      </c>
      <c r="AC50" s="81">
        <v>0</v>
      </c>
      <c r="AD50" s="81">
        <v>42.9258744519</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1706</v>
      </c>
      <c r="B51" s="80">
        <v>22</v>
      </c>
      <c r="C51" s="80">
        <v>5</v>
      </c>
      <c r="D51" s="80">
        <v>2</v>
      </c>
      <c r="E51" s="80">
        <v>2008</v>
      </c>
      <c r="F51" s="80" t="s">
        <v>84</v>
      </c>
      <c r="G51" s="80" t="s">
        <v>1701</v>
      </c>
      <c r="H51" s="80" t="s">
        <v>1702</v>
      </c>
      <c r="I51" s="177"/>
      <c r="J51" s="81">
        <v>444.53925743006249</v>
      </c>
      <c r="K51" s="81">
        <v>14.900229213504726</v>
      </c>
      <c r="L51" s="81">
        <v>16.738233801234184</v>
      </c>
      <c r="M51" s="81">
        <v>430.66479732293732</v>
      </c>
      <c r="N51" s="81">
        <v>490.43144448672746</v>
      </c>
      <c r="O51" s="81">
        <v>392.73068525974639</v>
      </c>
      <c r="P51" s="81">
        <v>174.05566561221826</v>
      </c>
      <c r="Q51" s="81">
        <v>23.21885379014806</v>
      </c>
      <c r="R51" s="81">
        <v>0</v>
      </c>
      <c r="S51" s="81">
        <v>32.846221454579997</v>
      </c>
      <c r="T51" s="82"/>
      <c r="U51" s="81">
        <v>57466853</v>
      </c>
      <c r="V51" s="81">
        <v>8723</v>
      </c>
      <c r="W51" s="81">
        <v>213</v>
      </c>
      <c r="X51" s="81">
        <v>95404</v>
      </c>
      <c r="Y51" s="81">
        <v>140273</v>
      </c>
      <c r="Z51" s="81">
        <v>201140</v>
      </c>
      <c r="AA51" s="81">
        <v>34124</v>
      </c>
      <c r="AB51" s="81">
        <v>379400</v>
      </c>
      <c r="AC51" s="81">
        <v>0</v>
      </c>
      <c r="AD51" s="81">
        <v>32.846221454579997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1707</v>
      </c>
      <c r="B52" s="80">
        <v>23</v>
      </c>
      <c r="C52" s="80">
        <v>6</v>
      </c>
      <c r="D52" s="80">
        <v>2</v>
      </c>
      <c r="E52" s="80">
        <v>2009</v>
      </c>
      <c r="F52" s="80" t="s">
        <v>85</v>
      </c>
      <c r="G52" s="80" t="s">
        <v>1701</v>
      </c>
      <c r="H52" s="80" t="s">
        <v>1702</v>
      </c>
      <c r="I52" s="177"/>
      <c r="J52" s="81">
        <v>406.43983772769013</v>
      </c>
      <c r="K52" s="81">
        <v>15.587939638323656</v>
      </c>
      <c r="L52" s="81">
        <v>11.979169909928597</v>
      </c>
      <c r="M52" s="81">
        <v>449.52147623379051</v>
      </c>
      <c r="N52" s="81">
        <v>480.8308438900649</v>
      </c>
      <c r="O52" s="81">
        <v>400.74028147207326</v>
      </c>
      <c r="P52" s="81">
        <v>165.05213749974948</v>
      </c>
      <c r="Q52" s="81">
        <v>22.196638285662544</v>
      </c>
      <c r="R52" s="81">
        <v>0</v>
      </c>
      <c r="S52" s="81">
        <v>22.06909606692</v>
      </c>
      <c r="T52" s="82"/>
      <c r="U52" s="81">
        <v>41305845</v>
      </c>
      <c r="V52" s="81">
        <v>9588</v>
      </c>
      <c r="W52" s="81">
        <v>259</v>
      </c>
      <c r="X52" s="81">
        <v>105349</v>
      </c>
      <c r="Y52" s="81">
        <v>142077</v>
      </c>
      <c r="Z52" s="81">
        <v>202584</v>
      </c>
      <c r="AA52" s="81">
        <v>33220</v>
      </c>
      <c r="AB52" s="81">
        <v>380743</v>
      </c>
      <c r="AC52" s="81">
        <v>0</v>
      </c>
      <c r="AD52" s="81">
        <v>22.06909606692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146.00082</v>
      </c>
      <c r="BJ52" s="81">
        <v>0</v>
      </c>
      <c r="BK52" s="81">
        <v>100.46299999999999</v>
      </c>
      <c r="BL52" s="81">
        <v>0</v>
      </c>
      <c r="BM52" s="82"/>
      <c r="BN52" s="81">
        <v>0</v>
      </c>
      <c r="BO52" s="81">
        <v>0</v>
      </c>
      <c r="BP52" s="81">
        <v>16</v>
      </c>
      <c r="BQ52" s="81">
        <v>0</v>
      </c>
      <c r="BR52" s="81">
        <v>11</v>
      </c>
      <c r="BS52" s="81">
        <v>0</v>
      </c>
      <c r="BT52"/>
      <c r="BU52" s="80"/>
      <c r="BV52" s="80"/>
      <c r="BW52" s="80"/>
      <c r="BX52" s="80"/>
      <c r="BY52" s="80"/>
      <c r="BZ52" s="80"/>
      <c r="CA52" s="80"/>
      <c r="CB52" s="80"/>
      <c r="CC52" s="80"/>
    </row>
    <row r="53" spans="1:81">
      <c r="A53" s="80" t="s">
        <v>1708</v>
      </c>
      <c r="B53" s="80">
        <v>24</v>
      </c>
      <c r="C53" s="80">
        <v>7</v>
      </c>
      <c r="D53" s="80">
        <v>2</v>
      </c>
      <c r="E53" s="80">
        <v>2010</v>
      </c>
      <c r="F53" s="80" t="s">
        <v>86</v>
      </c>
      <c r="G53" s="80" t="s">
        <v>1701</v>
      </c>
      <c r="H53" s="80" t="s">
        <v>1702</v>
      </c>
      <c r="I53" s="177"/>
      <c r="J53" s="81">
        <v>395.10634064895498</v>
      </c>
      <c r="K53" s="81">
        <v>16.630669039072036</v>
      </c>
      <c r="L53" s="81">
        <v>11.300324395304781</v>
      </c>
      <c r="M53" s="81">
        <v>461.48814890340856</v>
      </c>
      <c r="N53" s="81">
        <v>533.38797177829474</v>
      </c>
      <c r="O53" s="81">
        <v>401.21802399245729</v>
      </c>
      <c r="P53" s="81">
        <v>167.50636649311721</v>
      </c>
      <c r="Q53" s="81">
        <v>23.194397044547987</v>
      </c>
      <c r="R53" s="81">
        <v>0</v>
      </c>
      <c r="S53" s="81">
        <v>28.378304523579999</v>
      </c>
      <c r="T53" s="82"/>
      <c r="U53" s="81">
        <v>40680725</v>
      </c>
      <c r="V53" s="81">
        <v>9588</v>
      </c>
      <c r="W53" s="81">
        <v>259</v>
      </c>
      <c r="X53" s="81">
        <v>105349</v>
      </c>
      <c r="Y53" s="81">
        <v>143562</v>
      </c>
      <c r="Z53" s="81">
        <v>203768</v>
      </c>
      <c r="AA53" s="81">
        <v>32872</v>
      </c>
      <c r="AB53" s="81">
        <v>381228</v>
      </c>
      <c r="AC53" s="81">
        <v>0</v>
      </c>
      <c r="AD53" s="81">
        <v>28.378304523579999</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152.79</v>
      </c>
      <c r="BJ53" s="81">
        <v>0</v>
      </c>
      <c r="BK53" s="81">
        <v>40.947999999999993</v>
      </c>
      <c r="BL53" s="81">
        <v>0</v>
      </c>
      <c r="BM53" s="82"/>
      <c r="BN53" s="81">
        <v>0</v>
      </c>
      <c r="BO53" s="81">
        <v>0</v>
      </c>
      <c r="BP53" s="81">
        <v>16</v>
      </c>
      <c r="BQ53" s="81">
        <v>0</v>
      </c>
      <c r="BR53" s="81">
        <v>9</v>
      </c>
      <c r="BS53" s="81">
        <v>0</v>
      </c>
      <c r="BT53"/>
      <c r="BU53" s="80">
        <v>184.178</v>
      </c>
      <c r="BV53" s="80">
        <v>0</v>
      </c>
      <c r="BW53" s="80">
        <v>0</v>
      </c>
      <c r="BX53" s="80">
        <v>0</v>
      </c>
      <c r="BY53" s="80">
        <v>0</v>
      </c>
      <c r="BZ53" s="80">
        <v>0</v>
      </c>
      <c r="CA53" s="80">
        <v>0</v>
      </c>
      <c r="CB53" s="80">
        <v>9.56</v>
      </c>
      <c r="CC53" s="80">
        <v>0</v>
      </c>
    </row>
    <row r="54" spans="1:81">
      <c r="A54" s="80" t="s">
        <v>1709</v>
      </c>
      <c r="B54" s="80">
        <v>25</v>
      </c>
      <c r="C54" s="80">
        <v>8</v>
      </c>
      <c r="D54" s="80">
        <v>2</v>
      </c>
      <c r="E54" s="80">
        <v>2011</v>
      </c>
      <c r="F54" s="80" t="s">
        <v>87</v>
      </c>
      <c r="G54" s="80" t="s">
        <v>1701</v>
      </c>
      <c r="H54" s="80" t="s">
        <v>1702</v>
      </c>
      <c r="I54" s="177"/>
      <c r="J54" s="81">
        <v>443.79738711742806</v>
      </c>
      <c r="K54" s="81">
        <v>22.583809279990444</v>
      </c>
      <c r="L54" s="81">
        <v>11.734186521165832</v>
      </c>
      <c r="M54" s="81">
        <v>499.80227340704164</v>
      </c>
      <c r="N54" s="81">
        <v>542.62748664738297</v>
      </c>
      <c r="O54" s="81">
        <v>398.11947177820343</v>
      </c>
      <c r="P54" s="81">
        <v>162.61620982202021</v>
      </c>
      <c r="Q54" s="81">
        <v>26.771834435303873</v>
      </c>
      <c r="R54" s="81">
        <v>0</v>
      </c>
      <c r="S54" s="81">
        <v>26.554481012256502</v>
      </c>
      <c r="T54" s="82"/>
      <c r="U54" s="81">
        <v>44990340</v>
      </c>
      <c r="V54" s="81">
        <v>9588</v>
      </c>
      <c r="W54" s="81">
        <v>259</v>
      </c>
      <c r="X54" s="81">
        <v>105349</v>
      </c>
      <c r="Y54" s="81">
        <v>144999</v>
      </c>
      <c r="Z54" s="81">
        <v>206587</v>
      </c>
      <c r="AA54" s="81">
        <v>32862</v>
      </c>
      <c r="AB54" s="81">
        <v>381483</v>
      </c>
      <c r="AC54" s="81">
        <v>0</v>
      </c>
      <c r="AD54" s="81">
        <v>26.554481012256502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152.893</v>
      </c>
      <c r="BJ54" s="81">
        <v>0</v>
      </c>
      <c r="BK54" s="81">
        <v>41.754999999999995</v>
      </c>
      <c r="BL54" s="81">
        <v>0</v>
      </c>
      <c r="BM54" s="82"/>
      <c r="BN54" s="81">
        <v>0</v>
      </c>
      <c r="BO54" s="81">
        <v>0</v>
      </c>
      <c r="BP54" s="81">
        <v>17</v>
      </c>
      <c r="BQ54" s="81">
        <v>0</v>
      </c>
      <c r="BR54" s="81">
        <v>10</v>
      </c>
      <c r="BS54" s="81">
        <v>0</v>
      </c>
      <c r="BT54"/>
      <c r="BU54" s="80">
        <v>183.893</v>
      </c>
      <c r="BV54" s="80">
        <v>0</v>
      </c>
      <c r="BW54" s="80">
        <v>0</v>
      </c>
      <c r="BX54" s="80">
        <v>0</v>
      </c>
      <c r="BY54" s="80">
        <v>0</v>
      </c>
      <c r="BZ54" s="80">
        <v>0</v>
      </c>
      <c r="CA54" s="80">
        <v>0</v>
      </c>
      <c r="CB54" s="80">
        <v>10.755000000000001</v>
      </c>
      <c r="CC54" s="80">
        <v>0</v>
      </c>
    </row>
    <row r="55" spans="1:81">
      <c r="A55" s="80" t="s">
        <v>1710</v>
      </c>
      <c r="B55" s="80">
        <v>26</v>
      </c>
      <c r="C55" s="80">
        <v>9</v>
      </c>
      <c r="D55" s="80">
        <v>2</v>
      </c>
      <c r="E55" s="80">
        <v>2012</v>
      </c>
      <c r="F55" s="80" t="s">
        <v>88</v>
      </c>
      <c r="G55" s="80" t="s">
        <v>1701</v>
      </c>
      <c r="H55" s="80" t="s">
        <v>1702</v>
      </c>
      <c r="I55" s="177"/>
      <c r="J55" s="81">
        <v>427.13098592092331</v>
      </c>
      <c r="K55" s="81">
        <v>20.196665695943665</v>
      </c>
      <c r="L55" s="81">
        <v>11.430471322779102</v>
      </c>
      <c r="M55" s="81">
        <v>528.02148445193211</v>
      </c>
      <c r="N55" s="81">
        <v>562.75735460705016</v>
      </c>
      <c r="O55" s="81">
        <v>400.56761165162601</v>
      </c>
      <c r="P55" s="81">
        <v>163.85496162667934</v>
      </c>
      <c r="Q55" s="81">
        <v>29.465448635369146</v>
      </c>
      <c r="R55" s="81">
        <v>0</v>
      </c>
      <c r="S55" s="81">
        <v>25.574045317039996</v>
      </c>
      <c r="T55" s="82"/>
      <c r="U55" s="81">
        <v>46624515</v>
      </c>
      <c r="V55" s="81">
        <v>9588</v>
      </c>
      <c r="W55" s="81">
        <v>259</v>
      </c>
      <c r="X55" s="81">
        <v>105349</v>
      </c>
      <c r="Y55" s="81">
        <v>148759</v>
      </c>
      <c r="Z55" s="81">
        <v>209506</v>
      </c>
      <c r="AA55" s="81">
        <v>32925</v>
      </c>
      <c r="AB55" s="81">
        <v>386447</v>
      </c>
      <c r="AC55" s="81">
        <v>0</v>
      </c>
      <c r="AD55" s="81">
        <v>25.574045317039996</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152.74299999999999</v>
      </c>
      <c r="BJ55" s="81">
        <v>0</v>
      </c>
      <c r="BK55" s="81">
        <v>35.588000000000001</v>
      </c>
      <c r="BL55" s="81">
        <v>0</v>
      </c>
      <c r="BM55" s="82"/>
      <c r="BN55" s="81">
        <v>0</v>
      </c>
      <c r="BO55" s="81">
        <v>0</v>
      </c>
      <c r="BP55" s="81">
        <v>17</v>
      </c>
      <c r="BQ55" s="81">
        <v>0</v>
      </c>
      <c r="BR55" s="81">
        <v>8</v>
      </c>
      <c r="BS55" s="81">
        <v>0</v>
      </c>
      <c r="BT55"/>
      <c r="BU55" s="80">
        <v>178.77099999999999</v>
      </c>
      <c r="BV55" s="80">
        <v>0</v>
      </c>
      <c r="BW55" s="80">
        <v>0</v>
      </c>
      <c r="BX55" s="80">
        <v>0</v>
      </c>
      <c r="BY55" s="80">
        <v>0</v>
      </c>
      <c r="BZ55" s="80">
        <v>0</v>
      </c>
      <c r="CA55" s="80">
        <v>0</v>
      </c>
      <c r="CB55" s="80">
        <v>9.56</v>
      </c>
      <c r="CC55" s="80">
        <v>0</v>
      </c>
    </row>
    <row r="56" spans="1:81">
      <c r="A56" s="80" t="s">
        <v>1711</v>
      </c>
      <c r="B56" s="80">
        <v>27</v>
      </c>
      <c r="C56" s="80">
        <v>10</v>
      </c>
      <c r="D56" s="80">
        <v>2</v>
      </c>
      <c r="E56" s="80">
        <v>2013</v>
      </c>
      <c r="F56" s="80" t="s">
        <v>89</v>
      </c>
      <c r="G56" s="80" t="s">
        <v>1701</v>
      </c>
      <c r="H56" s="80" t="s">
        <v>1702</v>
      </c>
      <c r="I56" s="177"/>
      <c r="J56" s="81">
        <v>409.29016578898313</v>
      </c>
      <c r="K56" s="81">
        <v>17.162742710094225</v>
      </c>
      <c r="L56" s="81">
        <v>10.547105636963158</v>
      </c>
      <c r="M56" s="81">
        <v>525.68001845443291</v>
      </c>
      <c r="N56" s="81">
        <v>513.08699529037244</v>
      </c>
      <c r="O56" s="81">
        <v>388.575738423914</v>
      </c>
      <c r="P56" s="81">
        <v>164.59723359052799</v>
      </c>
      <c r="Q56" s="81">
        <v>29.905216756939026</v>
      </c>
      <c r="R56" s="81">
        <v>0</v>
      </c>
      <c r="S56" s="81">
        <v>33.792654871500005</v>
      </c>
      <c r="T56" s="82"/>
      <c r="U56" s="81">
        <v>46084311</v>
      </c>
      <c r="V56" s="81">
        <v>9588</v>
      </c>
      <c r="W56" s="81">
        <v>259</v>
      </c>
      <c r="X56" s="81">
        <v>105349</v>
      </c>
      <c r="Y56" s="81">
        <v>150092</v>
      </c>
      <c r="Z56" s="81">
        <v>212308</v>
      </c>
      <c r="AA56" s="81">
        <v>32950</v>
      </c>
      <c r="AB56" s="81">
        <v>386591</v>
      </c>
      <c r="AC56" s="81">
        <v>0</v>
      </c>
      <c r="AD56" s="81">
        <v>33.792654871500005</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141.601</v>
      </c>
      <c r="BJ56" s="81">
        <v>0</v>
      </c>
      <c r="BK56" s="81">
        <v>34.792999999999999</v>
      </c>
      <c r="BL56" s="81">
        <v>0</v>
      </c>
      <c r="BM56" s="82"/>
      <c r="BN56" s="81">
        <v>0</v>
      </c>
      <c r="BO56" s="81">
        <v>0</v>
      </c>
      <c r="BP56" s="81">
        <v>16</v>
      </c>
      <c r="BQ56" s="81">
        <v>0</v>
      </c>
      <c r="BR56" s="81">
        <v>8</v>
      </c>
      <c r="BS56" s="81">
        <v>0</v>
      </c>
      <c r="BT56"/>
      <c r="BU56" s="80">
        <v>171.614</v>
      </c>
      <c r="BV56" s="80">
        <v>0</v>
      </c>
      <c r="BW56" s="80">
        <v>0</v>
      </c>
      <c r="BX56" s="80">
        <v>0</v>
      </c>
      <c r="BY56" s="80">
        <v>0</v>
      </c>
      <c r="BZ56" s="80">
        <v>0</v>
      </c>
      <c r="CA56" s="80">
        <v>0</v>
      </c>
      <c r="CB56" s="80">
        <v>4.78</v>
      </c>
      <c r="CC56" s="80">
        <v>0</v>
      </c>
    </row>
    <row r="57" spans="1:81">
      <c r="A57" s="80" t="s">
        <v>1712</v>
      </c>
      <c r="B57" s="80">
        <v>28</v>
      </c>
      <c r="C57" s="80">
        <v>11</v>
      </c>
      <c r="D57" s="80">
        <v>2</v>
      </c>
      <c r="E57" s="80">
        <v>2014</v>
      </c>
      <c r="F57" s="80" t="s">
        <v>90</v>
      </c>
      <c r="G57" s="80" t="s">
        <v>1701</v>
      </c>
      <c r="H57" s="80" t="s">
        <v>1702</v>
      </c>
      <c r="I57" s="177"/>
      <c r="J57" s="81">
        <v>430.99741388229467</v>
      </c>
      <c r="K57" s="81">
        <v>18.282621402020901</v>
      </c>
      <c r="L57" s="81">
        <v>7.5785905906899353</v>
      </c>
      <c r="M57" s="81">
        <v>525.10224603855238</v>
      </c>
      <c r="N57" s="81">
        <v>498.28172211342928</v>
      </c>
      <c r="O57" s="81">
        <v>371.79895525083538</v>
      </c>
      <c r="P57" s="81">
        <v>166.26175431672172</v>
      </c>
      <c r="Q57" s="81">
        <v>28.688771436097309</v>
      </c>
      <c r="R57" s="81">
        <v>0</v>
      </c>
      <c r="S57" s="81">
        <v>36.043302815246406</v>
      </c>
      <c r="T57" s="82"/>
      <c r="U57" s="81">
        <v>52991449</v>
      </c>
      <c r="V57" s="81">
        <v>8847</v>
      </c>
      <c r="W57" s="81">
        <v>159</v>
      </c>
      <c r="X57" s="81">
        <v>112734</v>
      </c>
      <c r="Y57" s="81">
        <v>152008</v>
      </c>
      <c r="Z57" s="81">
        <v>213951</v>
      </c>
      <c r="AA57" s="81">
        <v>33111</v>
      </c>
      <c r="AB57" s="81">
        <v>386538</v>
      </c>
      <c r="AC57" s="81">
        <v>0</v>
      </c>
      <c r="AD57" s="81">
        <v>36.043302815246406</v>
      </c>
      <c r="AE57" s="82"/>
      <c r="AF57" s="81">
        <v>310378101.68907255</v>
      </c>
      <c r="AG57" s="81">
        <v>16649488.520022634</v>
      </c>
      <c r="AH57" s="81">
        <v>1831883.802772946</v>
      </c>
      <c r="AI57" s="81">
        <v>693980971.51831853</v>
      </c>
      <c r="AJ57" s="81">
        <v>705939125.34870112</v>
      </c>
      <c r="AK57" s="81">
        <v>0</v>
      </c>
      <c r="AL57" s="81">
        <v>0</v>
      </c>
      <c r="AM57" s="81">
        <v>53065891.279572882</v>
      </c>
      <c r="AN57" s="81">
        <v>0</v>
      </c>
      <c r="AO57" s="81">
        <v>0</v>
      </c>
      <c r="AP57" s="82"/>
      <c r="AQ57" s="81">
        <v>7645</v>
      </c>
      <c r="AR57" s="81">
        <v>1078</v>
      </c>
      <c r="AS57" s="81">
        <v>0</v>
      </c>
      <c r="AT57" s="81">
        <v>0</v>
      </c>
      <c r="AU57" s="81">
        <v>0</v>
      </c>
      <c r="AV57" s="81">
        <v>1</v>
      </c>
      <c r="AW57" s="81" t="s">
        <v>564</v>
      </c>
      <c r="AX57" s="82"/>
      <c r="AY57" s="81">
        <v>32258.799999999999</v>
      </c>
      <c r="AZ57" s="81">
        <v>25185.8</v>
      </c>
      <c r="BA57" s="81">
        <v>0</v>
      </c>
      <c r="BB57" s="81">
        <v>0</v>
      </c>
      <c r="BC57" s="81">
        <v>0</v>
      </c>
      <c r="BD57" s="81">
        <v>4480</v>
      </c>
      <c r="BE57" s="81" t="s">
        <v>564</v>
      </c>
      <c r="BF57" s="82"/>
      <c r="BG57" s="81">
        <v>0</v>
      </c>
      <c r="BH57" s="81">
        <v>0</v>
      </c>
      <c r="BI57" s="81">
        <v>139.50399999999999</v>
      </c>
      <c r="BJ57" s="81">
        <v>0</v>
      </c>
      <c r="BK57" s="81">
        <v>89.965000000000003</v>
      </c>
      <c r="BL57" s="81">
        <v>0</v>
      </c>
      <c r="BM57" s="82"/>
      <c r="BN57" s="81">
        <v>0</v>
      </c>
      <c r="BO57" s="81">
        <v>0</v>
      </c>
      <c r="BP57" s="81">
        <v>16</v>
      </c>
      <c r="BQ57" s="81">
        <v>0</v>
      </c>
      <c r="BR57" s="81">
        <v>8</v>
      </c>
      <c r="BS57" s="81">
        <v>0</v>
      </c>
      <c r="BT57"/>
      <c r="BU57" s="80">
        <v>168.16</v>
      </c>
      <c r="BV57" s="80">
        <v>57.723999999999997</v>
      </c>
      <c r="BW57" s="80">
        <v>0</v>
      </c>
      <c r="BX57" s="80">
        <v>0</v>
      </c>
      <c r="BY57" s="80">
        <v>0</v>
      </c>
      <c r="BZ57" s="80">
        <v>0</v>
      </c>
      <c r="CA57" s="80">
        <v>0</v>
      </c>
      <c r="CB57" s="80">
        <v>3.585</v>
      </c>
      <c r="CC57" s="80">
        <v>0</v>
      </c>
    </row>
    <row r="58" spans="1:81">
      <c r="A58" s="80" t="s">
        <v>1713</v>
      </c>
      <c r="B58" s="80">
        <v>29</v>
      </c>
      <c r="C58" s="80">
        <v>12</v>
      </c>
      <c r="D58" s="80">
        <v>2</v>
      </c>
      <c r="E58" s="80">
        <v>2015</v>
      </c>
      <c r="F58" s="80" t="s">
        <v>91</v>
      </c>
      <c r="G58" s="80" t="s">
        <v>1701</v>
      </c>
      <c r="H58" s="80" t="s">
        <v>1702</v>
      </c>
      <c r="I58" s="177"/>
      <c r="J58" s="81">
        <v>370.2536952049926</v>
      </c>
      <c r="K58" s="81">
        <v>17.727583315180244</v>
      </c>
      <c r="L58" s="81">
        <v>8.906250068621647</v>
      </c>
      <c r="M58" s="81">
        <v>500.55125742599461</v>
      </c>
      <c r="N58" s="81">
        <v>454.01933752591304</v>
      </c>
      <c r="O58" s="81">
        <v>371.88954732894405</v>
      </c>
      <c r="P58" s="81">
        <v>167.32225159285647</v>
      </c>
      <c r="Q58" s="81">
        <v>28.070714814556826</v>
      </c>
      <c r="R58" s="81">
        <v>0</v>
      </c>
      <c r="S58" s="81">
        <v>30.335892565881004</v>
      </c>
      <c r="T58" s="82"/>
      <c r="U58" s="81">
        <v>52179507</v>
      </c>
      <c r="V58" s="81">
        <v>8847</v>
      </c>
      <c r="W58" s="81">
        <v>159</v>
      </c>
      <c r="X58" s="81">
        <v>112734</v>
      </c>
      <c r="Y58" s="81">
        <v>154021</v>
      </c>
      <c r="Z58" s="81">
        <v>216065</v>
      </c>
      <c r="AA58" s="81">
        <v>33296</v>
      </c>
      <c r="AB58" s="81">
        <v>386343</v>
      </c>
      <c r="AC58" s="81">
        <v>0</v>
      </c>
      <c r="AD58" s="81">
        <v>30.335892565881004</v>
      </c>
      <c r="AE58" s="82"/>
      <c r="AF58" s="81">
        <v>275334813.35376495</v>
      </c>
      <c r="AG58" s="81">
        <v>14708451.249647057</v>
      </c>
      <c r="AH58" s="81">
        <v>1804413.1442369805</v>
      </c>
      <c r="AI58" s="81">
        <v>677563721.20425022</v>
      </c>
      <c r="AJ58" s="81">
        <v>667870461.17578816</v>
      </c>
      <c r="AK58" s="81">
        <v>0</v>
      </c>
      <c r="AL58" s="81">
        <v>0</v>
      </c>
      <c r="AM58" s="81">
        <v>52946687.502068743</v>
      </c>
      <c r="AN58" s="81">
        <v>0</v>
      </c>
      <c r="AO58" s="81">
        <v>0</v>
      </c>
      <c r="AP58" s="82"/>
      <c r="AQ58" s="81">
        <v>8548</v>
      </c>
      <c r="AR58" s="81">
        <v>1597</v>
      </c>
      <c r="AS58" s="81">
        <v>0</v>
      </c>
      <c r="AT58" s="81">
        <v>0</v>
      </c>
      <c r="AU58" s="81">
        <v>0</v>
      </c>
      <c r="AV58" s="81">
        <v>0</v>
      </c>
      <c r="AW58" s="81" t="s">
        <v>564</v>
      </c>
      <c r="AX58" s="82"/>
      <c r="AY58" s="81">
        <v>36752.6</v>
      </c>
      <c r="AZ58" s="81">
        <v>37171.599999999999</v>
      </c>
      <c r="BA58" s="81">
        <v>0</v>
      </c>
      <c r="BB58" s="81">
        <v>0</v>
      </c>
      <c r="BC58" s="81">
        <v>0</v>
      </c>
      <c r="BD58" s="81">
        <v>0</v>
      </c>
      <c r="BE58" s="81" t="s">
        <v>564</v>
      </c>
      <c r="BF58" s="82"/>
      <c r="BG58" s="81">
        <v>0</v>
      </c>
      <c r="BH58" s="81">
        <v>0</v>
      </c>
      <c r="BI58" s="81">
        <v>127.491</v>
      </c>
      <c r="BJ58" s="81">
        <v>0</v>
      </c>
      <c r="BK58" s="81">
        <v>31.122</v>
      </c>
      <c r="BL58" s="81">
        <v>0</v>
      </c>
      <c r="BM58" s="82"/>
      <c r="BN58" s="81">
        <v>0</v>
      </c>
      <c r="BO58" s="81">
        <v>0</v>
      </c>
      <c r="BP58" s="81">
        <v>17</v>
      </c>
      <c r="BQ58" s="81">
        <v>0</v>
      </c>
      <c r="BR58" s="81">
        <v>7</v>
      </c>
      <c r="BS58" s="81">
        <v>0</v>
      </c>
      <c r="BT58"/>
      <c r="BU58" s="80">
        <v>158.613</v>
      </c>
      <c r="BV58" s="80">
        <v>0</v>
      </c>
      <c r="BW58" s="80">
        <v>0</v>
      </c>
      <c r="BX58" s="80">
        <v>0</v>
      </c>
      <c r="BY58" s="80">
        <v>0</v>
      </c>
      <c r="BZ58" s="80">
        <v>0</v>
      </c>
      <c r="CA58" s="80">
        <v>0</v>
      </c>
      <c r="CB58" s="80">
        <v>0</v>
      </c>
      <c r="CC58" s="80">
        <v>0</v>
      </c>
    </row>
    <row r="59" spans="1:81">
      <c r="A59" s="80" t="s">
        <v>1714</v>
      </c>
      <c r="B59" s="80">
        <v>30</v>
      </c>
      <c r="C59" s="80">
        <v>13</v>
      </c>
      <c r="D59" s="80">
        <v>2</v>
      </c>
      <c r="E59" s="80">
        <v>2016</v>
      </c>
      <c r="F59" s="80" t="s">
        <v>92</v>
      </c>
      <c r="G59" s="80" t="s">
        <v>1701</v>
      </c>
      <c r="H59" s="80" t="s">
        <v>1702</v>
      </c>
      <c r="I59" s="177"/>
      <c r="J59" s="81">
        <v>420.64746528147822</v>
      </c>
      <c r="K59" s="81">
        <v>17.84084191624834</v>
      </c>
      <c r="L59" s="81">
        <v>9.4298587987112743</v>
      </c>
      <c r="M59" s="81">
        <v>434.2504862959911</v>
      </c>
      <c r="N59" s="81">
        <v>453.02360395921875</v>
      </c>
      <c r="O59" s="81">
        <v>370.55307188317028</v>
      </c>
      <c r="P59" s="81">
        <v>164.90016372008674</v>
      </c>
      <c r="Q59" s="81">
        <v>27.278654212397218</v>
      </c>
      <c r="R59" s="81">
        <v>0</v>
      </c>
      <c r="S59" s="81">
        <v>29.029671070901603</v>
      </c>
      <c r="T59" s="82"/>
      <c r="U59" s="81">
        <v>54954227</v>
      </c>
      <c r="V59" s="81">
        <v>8847</v>
      </c>
      <c r="W59" s="81">
        <v>159</v>
      </c>
      <c r="X59" s="81">
        <v>112734</v>
      </c>
      <c r="Y59" s="81">
        <v>156002</v>
      </c>
      <c r="Z59" s="81">
        <v>217935</v>
      </c>
      <c r="AA59" s="81">
        <v>33939</v>
      </c>
      <c r="AB59" s="81">
        <v>386208</v>
      </c>
      <c r="AC59" s="81">
        <v>0</v>
      </c>
      <c r="AD59" s="81">
        <v>29.0296710709016</v>
      </c>
      <c r="AE59" s="82"/>
      <c r="AF59" s="81">
        <v>296173985.00292712</v>
      </c>
      <c r="AG59" s="81">
        <v>13967744.50220233</v>
      </c>
      <c r="AH59" s="81">
        <v>1451229.9669415171</v>
      </c>
      <c r="AI59" s="81">
        <v>671772110.56080711</v>
      </c>
      <c r="AJ59" s="81">
        <v>667995792.18343663</v>
      </c>
      <c r="AK59" s="81">
        <v>0</v>
      </c>
      <c r="AL59" s="81">
        <v>0</v>
      </c>
      <c r="AM59" s="81">
        <v>52969306.325874723</v>
      </c>
      <c r="AN59" s="81">
        <v>0</v>
      </c>
      <c r="AO59" s="81">
        <v>0</v>
      </c>
      <c r="AP59" s="82"/>
      <c r="AQ59" s="81">
        <v>9361</v>
      </c>
      <c r="AR59" s="81">
        <v>1906</v>
      </c>
      <c r="AS59" s="81">
        <v>0</v>
      </c>
      <c r="AT59" s="81">
        <v>0</v>
      </c>
      <c r="AU59" s="81">
        <v>0</v>
      </c>
      <c r="AV59" s="81">
        <v>0</v>
      </c>
      <c r="AW59" s="81" t="s">
        <v>564</v>
      </c>
      <c r="AX59" s="82"/>
      <c r="AY59" s="81">
        <v>40888.800000000003</v>
      </c>
      <c r="AZ59" s="81">
        <v>42445.4</v>
      </c>
      <c r="BA59" s="81">
        <v>0</v>
      </c>
      <c r="BB59" s="81">
        <v>0</v>
      </c>
      <c r="BC59" s="81">
        <v>0</v>
      </c>
      <c r="BD59" s="81">
        <v>0</v>
      </c>
      <c r="BE59" s="81" t="s">
        <v>564</v>
      </c>
      <c r="BF59" s="82"/>
      <c r="BG59" s="81">
        <v>0</v>
      </c>
      <c r="BH59" s="81">
        <v>0</v>
      </c>
      <c r="BI59" s="81">
        <v>137.46100000000001</v>
      </c>
      <c r="BJ59" s="81">
        <v>0</v>
      </c>
      <c r="BK59" s="81">
        <v>88.455000000000013</v>
      </c>
      <c r="BL59" s="81">
        <v>0</v>
      </c>
      <c r="BM59" s="82"/>
      <c r="BN59" s="81">
        <v>0</v>
      </c>
      <c r="BO59" s="81">
        <v>0</v>
      </c>
      <c r="BP59" s="81">
        <v>17</v>
      </c>
      <c r="BQ59" s="81">
        <v>0</v>
      </c>
      <c r="BR59" s="81">
        <v>9</v>
      </c>
      <c r="BS59" s="81">
        <v>0</v>
      </c>
      <c r="BT59"/>
      <c r="BU59" s="80">
        <v>167.66399999999999</v>
      </c>
      <c r="BV59" s="80">
        <v>54.832000000000001</v>
      </c>
      <c r="BW59" s="80">
        <v>0</v>
      </c>
      <c r="BX59" s="80">
        <v>0</v>
      </c>
      <c r="BY59" s="80">
        <v>0</v>
      </c>
      <c r="BZ59" s="80">
        <v>0</v>
      </c>
      <c r="CA59" s="80">
        <v>0</v>
      </c>
      <c r="CB59" s="80">
        <v>3.42</v>
      </c>
      <c r="CC59" s="80">
        <v>0</v>
      </c>
    </row>
    <row r="60" spans="1:81">
      <c r="A60" s="80" t="s">
        <v>1715</v>
      </c>
      <c r="B60" s="80">
        <v>31</v>
      </c>
      <c r="C60" s="80">
        <v>14</v>
      </c>
      <c r="D60" s="80">
        <v>2</v>
      </c>
      <c r="E60" s="80">
        <v>2017</v>
      </c>
      <c r="F60" s="80" t="s">
        <v>71</v>
      </c>
      <c r="G60" s="80" t="s">
        <v>1701</v>
      </c>
      <c r="H60" s="80" t="s">
        <v>1702</v>
      </c>
      <c r="I60" s="177"/>
      <c r="J60" s="81">
        <v>406.37066192068204</v>
      </c>
      <c r="K60" s="81">
        <v>18.214738767748528</v>
      </c>
      <c r="L60" s="81">
        <v>8.7722590551290622</v>
      </c>
      <c r="M60" s="81">
        <v>430.35474760566899</v>
      </c>
      <c r="N60" s="81">
        <v>469.60347633753429</v>
      </c>
      <c r="O60" s="81">
        <v>368.76148823051273</v>
      </c>
      <c r="P60" s="81">
        <v>164.93221150406822</v>
      </c>
      <c r="Q60" s="81">
        <v>26.37505072814092</v>
      </c>
      <c r="R60" s="81">
        <v>0</v>
      </c>
      <c r="S60" s="81">
        <v>32.2832508551</v>
      </c>
      <c r="T60" s="82"/>
      <c r="U60" s="81">
        <v>56564518.999999993</v>
      </c>
      <c r="V60" s="81">
        <v>8847</v>
      </c>
      <c r="W60" s="81">
        <v>159</v>
      </c>
      <c r="X60" s="81">
        <v>112734</v>
      </c>
      <c r="Y60" s="81">
        <v>158084</v>
      </c>
      <c r="Z60" s="81">
        <v>220479</v>
      </c>
      <c r="AA60" s="81">
        <v>34162</v>
      </c>
      <c r="AB60" s="81">
        <v>386161</v>
      </c>
      <c r="AC60" s="81">
        <v>0</v>
      </c>
      <c r="AD60" s="81">
        <v>32.2832508551</v>
      </c>
      <c r="AE60" s="82"/>
      <c r="AF60" s="81">
        <v>305192274.7258541</v>
      </c>
      <c r="AG60" s="81">
        <v>14456136.035910159</v>
      </c>
      <c r="AH60" s="81">
        <v>1849410.579679366</v>
      </c>
      <c r="AI60" s="81">
        <v>682595255.06684673</v>
      </c>
      <c r="AJ60" s="81">
        <v>691928280.11971354</v>
      </c>
      <c r="AK60" s="81">
        <v>0</v>
      </c>
      <c r="AL60" s="81">
        <v>0</v>
      </c>
      <c r="AM60" s="81">
        <v>53045732.587745883</v>
      </c>
      <c r="AN60" s="81">
        <v>0</v>
      </c>
      <c r="AO60" s="81">
        <v>0</v>
      </c>
      <c r="AP60" s="82"/>
      <c r="AQ60" s="81">
        <v>10062</v>
      </c>
      <c r="AR60" s="81">
        <v>2155</v>
      </c>
      <c r="AS60" s="81">
        <v>0</v>
      </c>
      <c r="AT60" s="81">
        <v>0</v>
      </c>
      <c r="AU60" s="81">
        <v>0</v>
      </c>
      <c r="AV60" s="81">
        <v>0</v>
      </c>
      <c r="AW60" s="81" t="s">
        <v>564</v>
      </c>
      <c r="AX60" s="82"/>
      <c r="AY60" s="81">
        <v>44401.2</v>
      </c>
      <c r="AZ60" s="81">
        <v>47676.199999999932</v>
      </c>
      <c r="BA60" s="81">
        <v>0</v>
      </c>
      <c r="BB60" s="81">
        <v>0</v>
      </c>
      <c r="BC60" s="81">
        <v>0</v>
      </c>
      <c r="BD60" s="81">
        <v>0</v>
      </c>
      <c r="BE60" s="81" t="s">
        <v>564</v>
      </c>
      <c r="BF60" s="82"/>
      <c r="BG60" s="81">
        <v>0</v>
      </c>
      <c r="BH60" s="81">
        <v>0</v>
      </c>
      <c r="BI60" s="81">
        <v>134.084</v>
      </c>
      <c r="BJ60" s="81">
        <v>0</v>
      </c>
      <c r="BK60" s="81">
        <v>86.863</v>
      </c>
      <c r="BL60" s="81">
        <v>0</v>
      </c>
      <c r="BM60" s="82"/>
      <c r="BN60" s="81">
        <v>0</v>
      </c>
      <c r="BO60" s="81">
        <v>0</v>
      </c>
      <c r="BP60" s="81">
        <v>17</v>
      </c>
      <c r="BQ60" s="81">
        <v>0</v>
      </c>
      <c r="BR60" s="81">
        <v>8</v>
      </c>
      <c r="BS60" s="81">
        <v>0</v>
      </c>
      <c r="BT60"/>
      <c r="BU60" s="80">
        <v>165.44499999999999</v>
      </c>
      <c r="BV60" s="80">
        <v>55.502000000000002</v>
      </c>
      <c r="BW60" s="80">
        <v>0</v>
      </c>
      <c r="BX60" s="80">
        <v>0</v>
      </c>
      <c r="BY60" s="80">
        <v>0</v>
      </c>
      <c r="BZ60" s="80">
        <v>0</v>
      </c>
      <c r="CA60" s="80">
        <v>0</v>
      </c>
      <c r="CB60" s="80">
        <v>0</v>
      </c>
      <c r="CC60" s="80">
        <v>0</v>
      </c>
    </row>
    <row r="61" spans="1:81">
      <c r="A61" s="80" t="s">
        <v>1716</v>
      </c>
      <c r="B61" s="80">
        <v>32</v>
      </c>
      <c r="C61" s="80">
        <v>15</v>
      </c>
      <c r="D61" s="80">
        <v>2</v>
      </c>
      <c r="E61" s="80">
        <v>2018</v>
      </c>
      <c r="F61" s="80" t="s">
        <v>93</v>
      </c>
      <c r="G61" s="80" t="s">
        <v>1701</v>
      </c>
      <c r="H61" s="80" t="s">
        <v>1702</v>
      </c>
      <c r="I61" s="177"/>
      <c r="J61" s="81">
        <v>395.11252685053307</v>
      </c>
      <c r="K61" s="81">
        <v>17.005281676210693</v>
      </c>
      <c r="L61" s="81">
        <v>8.1690467335711521</v>
      </c>
      <c r="M61" s="81">
        <v>437.05013417801342</v>
      </c>
      <c r="N61" s="81">
        <v>430.22632482757808</v>
      </c>
      <c r="O61" s="81">
        <v>364.56081189846299</v>
      </c>
      <c r="P61" s="81">
        <v>166.14402856849486</v>
      </c>
      <c r="Q61" s="81">
        <v>24.439730515907328</v>
      </c>
      <c r="R61" s="81">
        <v>0</v>
      </c>
      <c r="S61" s="81">
        <v>37.14745402213601</v>
      </c>
      <c r="T61" s="82"/>
      <c r="U61" s="81">
        <v>57394121</v>
      </c>
      <c r="V61" s="81">
        <v>8847</v>
      </c>
      <c r="W61" s="81">
        <v>159</v>
      </c>
      <c r="X61" s="81">
        <v>112734</v>
      </c>
      <c r="Y61" s="81">
        <v>159659</v>
      </c>
      <c r="Z61" s="81">
        <v>222141</v>
      </c>
      <c r="AA61" s="81">
        <v>34759</v>
      </c>
      <c r="AB61" s="81">
        <v>385609</v>
      </c>
      <c r="AC61" s="81">
        <v>0</v>
      </c>
      <c r="AD61" s="81">
        <v>37.14745402213601</v>
      </c>
      <c r="AE61" s="82"/>
      <c r="AF61" s="81">
        <v>298548011.00622112</v>
      </c>
      <c r="AG61" s="81">
        <v>12842876.694832649</v>
      </c>
      <c r="AH61" s="81">
        <v>1744109.4874481091</v>
      </c>
      <c r="AI61" s="81">
        <v>658622621.48489916</v>
      </c>
      <c r="AJ61" s="81">
        <v>665892089.69247103</v>
      </c>
      <c r="AK61" s="81">
        <v>0</v>
      </c>
      <c r="AL61" s="81">
        <v>0</v>
      </c>
      <c r="AM61" s="81">
        <v>53079507.150408201</v>
      </c>
      <c r="AN61" s="81">
        <v>0</v>
      </c>
      <c r="AO61" s="81">
        <v>0</v>
      </c>
      <c r="AP61" s="82"/>
      <c r="AQ61" s="81">
        <v>10786</v>
      </c>
      <c r="AR61" s="81">
        <v>2403</v>
      </c>
      <c r="AS61" s="81">
        <v>0</v>
      </c>
      <c r="AT61" s="81">
        <v>0</v>
      </c>
      <c r="AU61" s="81">
        <v>0</v>
      </c>
      <c r="AV61" s="81">
        <v>0</v>
      </c>
      <c r="AW61" s="81" t="s">
        <v>564</v>
      </c>
      <c r="AX61" s="82"/>
      <c r="AY61" s="81">
        <v>48072.700000000012</v>
      </c>
      <c r="AZ61" s="81">
        <v>52363.5</v>
      </c>
      <c r="BA61" s="81">
        <v>0</v>
      </c>
      <c r="BB61" s="81">
        <v>0</v>
      </c>
      <c r="BC61" s="81">
        <v>0</v>
      </c>
      <c r="BD61" s="81">
        <v>0</v>
      </c>
      <c r="BE61" s="81" t="s">
        <v>564</v>
      </c>
      <c r="BF61" s="82"/>
      <c r="BG61" s="81">
        <v>0</v>
      </c>
      <c r="BH61" s="81">
        <v>0</v>
      </c>
      <c r="BI61" s="81">
        <v>137.11099999999999</v>
      </c>
      <c r="BJ61" s="81">
        <v>0</v>
      </c>
      <c r="BK61" s="81">
        <v>88.057999999999993</v>
      </c>
      <c r="BL61" s="81">
        <v>0</v>
      </c>
      <c r="BM61" s="82"/>
      <c r="BN61" s="81">
        <v>0</v>
      </c>
      <c r="BO61" s="81">
        <v>0</v>
      </c>
      <c r="BP61" s="81">
        <v>18</v>
      </c>
      <c r="BQ61" s="81">
        <v>0</v>
      </c>
      <c r="BR61" s="81">
        <v>8</v>
      </c>
      <c r="BS61" s="81">
        <v>0</v>
      </c>
      <c r="BT61"/>
      <c r="BU61" s="80">
        <v>166.03899999999999</v>
      </c>
      <c r="BV61" s="80">
        <v>55.71</v>
      </c>
      <c r="BW61" s="80">
        <v>0</v>
      </c>
      <c r="BX61" s="80">
        <v>0</v>
      </c>
      <c r="BY61" s="80">
        <v>0</v>
      </c>
      <c r="BZ61" s="80">
        <v>0</v>
      </c>
      <c r="CA61" s="80">
        <v>0</v>
      </c>
      <c r="CB61" s="80">
        <v>3.42</v>
      </c>
      <c r="CC61" s="80">
        <v>0</v>
      </c>
    </row>
    <row r="62" spans="1:81">
      <c r="A62" s="80" t="s">
        <v>1717</v>
      </c>
      <c r="B62" s="80">
        <v>33</v>
      </c>
      <c r="C62" s="80">
        <v>16</v>
      </c>
      <c r="D62" s="80">
        <v>2</v>
      </c>
      <c r="E62" s="80">
        <v>2019</v>
      </c>
      <c r="F62" s="80" t="s">
        <v>73</v>
      </c>
      <c r="G62" s="80" t="s">
        <v>1701</v>
      </c>
      <c r="H62" s="80" t="s">
        <v>1702</v>
      </c>
      <c r="I62" s="177"/>
      <c r="J62" s="81">
        <v>362.25417686638207</v>
      </c>
      <c r="K62" s="81">
        <v>15.257594256566334</v>
      </c>
      <c r="L62" s="81">
        <v>8.2129553591097633</v>
      </c>
      <c r="M62" s="81">
        <v>416.62143381363126</v>
      </c>
      <c r="N62" s="81">
        <v>423.50011448870822</v>
      </c>
      <c r="O62" s="81">
        <v>355.95305003689487</v>
      </c>
      <c r="P62" s="81">
        <v>167.86886315784733</v>
      </c>
      <c r="Q62" s="81">
        <v>23.771953723606725</v>
      </c>
      <c r="R62" s="81">
        <v>0</v>
      </c>
      <c r="S62" s="81">
        <v>35.737980485789997</v>
      </c>
      <c r="T62" s="82"/>
      <c r="U62" s="81">
        <v>55066554</v>
      </c>
      <c r="V62" s="81">
        <v>8847</v>
      </c>
      <c r="W62" s="81">
        <v>159</v>
      </c>
      <c r="X62" s="81">
        <v>112734</v>
      </c>
      <c r="Y62" s="81">
        <v>161918</v>
      </c>
      <c r="Z62" s="81">
        <v>222851</v>
      </c>
      <c r="AA62" s="81">
        <v>34857</v>
      </c>
      <c r="AB62" s="81">
        <v>385228</v>
      </c>
      <c r="AC62" s="81">
        <v>0</v>
      </c>
      <c r="AD62" s="81">
        <v>35.737980485789997</v>
      </c>
      <c r="AE62" s="82"/>
      <c r="AF62" s="81">
        <v>278349236.90543127</v>
      </c>
      <c r="AG62" s="81">
        <v>12382125.172609489</v>
      </c>
      <c r="AH62" s="81">
        <v>1873315.2333720641</v>
      </c>
      <c r="AI62" s="81">
        <v>679944899.52691579</v>
      </c>
      <c r="AJ62" s="81">
        <v>695179522.82654381</v>
      </c>
      <c r="AK62" s="81">
        <v>0</v>
      </c>
      <c r="AL62" s="81">
        <v>0</v>
      </c>
      <c r="AM62" s="81">
        <v>52465153.605168648</v>
      </c>
      <c r="AN62" s="81">
        <v>0</v>
      </c>
      <c r="AO62" s="81">
        <v>0</v>
      </c>
      <c r="AP62" s="82"/>
      <c r="AQ62" s="81">
        <v>11538</v>
      </c>
      <c r="AR62" s="81">
        <v>2600</v>
      </c>
      <c r="AS62" s="81">
        <v>0</v>
      </c>
      <c r="AT62" s="81">
        <v>0</v>
      </c>
      <c r="AU62" s="81">
        <v>0</v>
      </c>
      <c r="AV62" s="81">
        <v>0</v>
      </c>
      <c r="AW62" s="81" t="s">
        <v>564</v>
      </c>
      <c r="AX62" s="82"/>
      <c r="AY62" s="81">
        <v>51867.000000000116</v>
      </c>
      <c r="AZ62" s="81">
        <v>56175.199999999983</v>
      </c>
      <c r="BA62" s="81">
        <v>0</v>
      </c>
      <c r="BB62" s="81">
        <v>0</v>
      </c>
      <c r="BC62" s="81">
        <v>0</v>
      </c>
      <c r="BD62" s="81">
        <v>0</v>
      </c>
      <c r="BE62" s="81" t="s">
        <v>564</v>
      </c>
      <c r="BF62" s="82"/>
      <c r="BG62" s="81">
        <v>0</v>
      </c>
      <c r="BH62" s="81">
        <v>0</v>
      </c>
      <c r="BI62" s="81">
        <v>121.18300000000001</v>
      </c>
      <c r="BJ62" s="81">
        <v>0</v>
      </c>
      <c r="BK62" s="81">
        <v>78.42</v>
      </c>
      <c r="BL62" s="81">
        <v>0</v>
      </c>
      <c r="BM62" s="82"/>
      <c r="BN62" s="81">
        <v>0</v>
      </c>
      <c r="BO62" s="81">
        <v>0</v>
      </c>
      <c r="BP62" s="81">
        <v>16</v>
      </c>
      <c r="BQ62" s="81">
        <v>0</v>
      </c>
      <c r="BR62" s="81">
        <v>8</v>
      </c>
      <c r="BS62" s="81">
        <v>0</v>
      </c>
      <c r="BT62"/>
      <c r="BU62" s="80">
        <v>147.11199999999999</v>
      </c>
      <c r="BV62" s="80">
        <v>52.491</v>
      </c>
      <c r="BW62" s="80">
        <v>0</v>
      </c>
      <c r="BX62" s="80">
        <v>0</v>
      </c>
      <c r="BY62" s="80">
        <v>0</v>
      </c>
      <c r="BZ62" s="80">
        <v>0</v>
      </c>
      <c r="CA62" s="80">
        <v>0</v>
      </c>
      <c r="CB62" s="80">
        <v>0</v>
      </c>
      <c r="CC62" s="80">
        <v>0</v>
      </c>
    </row>
    <row r="63" spans="1:81">
      <c r="A63" s="80" t="s">
        <v>1718</v>
      </c>
      <c r="B63" s="80">
        <v>34</v>
      </c>
      <c r="C63" s="80">
        <v>17</v>
      </c>
      <c r="D63" s="80">
        <v>2</v>
      </c>
      <c r="E63" s="80">
        <v>2020</v>
      </c>
      <c r="F63" s="80" t="s">
        <v>218</v>
      </c>
      <c r="G63" s="80" t="s">
        <v>1701</v>
      </c>
      <c r="H63" s="80" t="s">
        <v>1702</v>
      </c>
      <c r="I63" s="177"/>
      <c r="J63" s="81">
        <v>328.95951994647561</v>
      </c>
      <c r="K63" s="81">
        <v>17.038278214140202</v>
      </c>
      <c r="L63" s="81">
        <v>10.597601789168538</v>
      </c>
      <c r="M63" s="81">
        <v>373.6558634011526</v>
      </c>
      <c r="N63" s="81">
        <v>423.84121901137081</v>
      </c>
      <c r="O63" s="81">
        <v>312.17171574810015</v>
      </c>
      <c r="P63" s="81">
        <v>157.94633790926881</v>
      </c>
      <c r="Q63" s="81">
        <v>22.65559610289921</v>
      </c>
      <c r="R63" s="81">
        <v>0</v>
      </c>
      <c r="S63" s="81">
        <v>38.959929548955003</v>
      </c>
      <c r="T63" s="82"/>
      <c r="U63" s="81">
        <v>49018907</v>
      </c>
      <c r="V63" s="81">
        <v>9211</v>
      </c>
      <c r="W63" s="81">
        <v>227</v>
      </c>
      <c r="X63" s="81">
        <v>114217</v>
      </c>
      <c r="Y63" s="81">
        <v>163629</v>
      </c>
      <c r="Z63" s="81">
        <v>223070</v>
      </c>
      <c r="AA63" s="81">
        <v>35633</v>
      </c>
      <c r="AB63" s="81">
        <v>384233</v>
      </c>
      <c r="AC63" s="81">
        <v>0</v>
      </c>
      <c r="AD63" s="81">
        <v>38.959929548955003</v>
      </c>
      <c r="AE63" s="82"/>
      <c r="AF63" s="81">
        <v>256430503.98838681</v>
      </c>
      <c r="AG63" s="81">
        <v>13140948.433738841</v>
      </c>
      <c r="AH63" s="81">
        <v>2546780.4914772674</v>
      </c>
      <c r="AI63" s="81">
        <v>636125605.90386081</v>
      </c>
      <c r="AJ63" s="81">
        <v>711236948.26172507</v>
      </c>
      <c r="AK63" s="81"/>
      <c r="AL63" s="81"/>
      <c r="AM63" s="81">
        <v>50146675.417667009</v>
      </c>
      <c r="AN63" s="81"/>
      <c r="AO63" s="81"/>
      <c r="AP63" s="82"/>
      <c r="AQ63" s="81">
        <v>12313</v>
      </c>
      <c r="AR63" s="81">
        <v>2649</v>
      </c>
      <c r="AS63" s="81">
        <v>0</v>
      </c>
      <c r="AT63" s="81">
        <v>0</v>
      </c>
      <c r="AU63" s="81">
        <v>0</v>
      </c>
      <c r="AV63" s="81">
        <v>0</v>
      </c>
      <c r="AW63" s="81">
        <v>0</v>
      </c>
      <c r="AX63" s="82"/>
      <c r="AY63" s="81">
        <v>56252.600000000239</v>
      </c>
      <c r="AZ63" s="81">
        <v>57669.999999999898</v>
      </c>
      <c r="BA63" s="81">
        <v>0</v>
      </c>
      <c r="BB63" s="81">
        <v>0</v>
      </c>
      <c r="BC63" s="81">
        <v>0</v>
      </c>
      <c r="BD63" s="81">
        <v>0</v>
      </c>
      <c r="BE63" s="81">
        <v>0</v>
      </c>
      <c r="BF63" s="82"/>
      <c r="BG63" s="81">
        <v>0</v>
      </c>
      <c r="BH63" s="81">
        <v>0</v>
      </c>
      <c r="BI63" s="81">
        <v>98.003</v>
      </c>
      <c r="BJ63" s="81">
        <v>0</v>
      </c>
      <c r="BK63" s="81">
        <v>75.445999999999998</v>
      </c>
      <c r="BL63" s="81">
        <v>0</v>
      </c>
      <c r="BM63" s="82"/>
      <c r="BN63" s="81">
        <v>0</v>
      </c>
      <c r="BO63" s="81">
        <v>0</v>
      </c>
      <c r="BP63" s="81">
        <v>16</v>
      </c>
      <c r="BQ63" s="81">
        <v>0</v>
      </c>
      <c r="BR63" s="81">
        <v>7</v>
      </c>
      <c r="BS63" s="81">
        <v>0</v>
      </c>
      <c r="BT63"/>
      <c r="BU63" s="80">
        <v>120.955</v>
      </c>
      <c r="BV63" s="80">
        <v>52.494</v>
      </c>
      <c r="BW63" s="80">
        <v>0</v>
      </c>
      <c r="BX63" s="80">
        <v>0</v>
      </c>
      <c r="BY63" s="80">
        <v>0</v>
      </c>
      <c r="BZ63" s="80">
        <v>0</v>
      </c>
      <c r="CA63" s="80">
        <v>0</v>
      </c>
      <c r="CB63" s="80">
        <v>0</v>
      </c>
      <c r="CC63" s="80">
        <v>0</v>
      </c>
    </row>
    <row r="64" spans="1:81">
      <c r="A64" s="80" t="s">
        <v>1719</v>
      </c>
      <c r="B64" s="80">
        <v>34</v>
      </c>
      <c r="C64" s="80">
        <v>18</v>
      </c>
      <c r="D64" s="80">
        <v>2</v>
      </c>
      <c r="E64" s="80">
        <v>2021</v>
      </c>
      <c r="F64" s="80" t="s">
        <v>75</v>
      </c>
      <c r="G64" s="174" t="s">
        <v>1701</v>
      </c>
      <c r="H64" s="80" t="s">
        <v>1702</v>
      </c>
      <c r="I64" s="177"/>
      <c r="J64" s="81">
        <v>345.1059109182354</v>
      </c>
      <c r="K64" s="81">
        <v>19.306128142720677</v>
      </c>
      <c r="L64" s="81">
        <v>10.104082961219724</v>
      </c>
      <c r="M64" s="81">
        <v>438.2674528436134</v>
      </c>
      <c r="N64" s="81">
        <v>409.23940495612987</v>
      </c>
      <c r="O64" s="81">
        <v>303.53212445893905</v>
      </c>
      <c r="P64" s="81">
        <v>164.63501833660567</v>
      </c>
      <c r="Q64" s="81">
        <v>22.815061883791845</v>
      </c>
      <c r="R64" s="81">
        <v>0</v>
      </c>
      <c r="S64" s="81">
        <v>49.03992648790625</v>
      </c>
      <c r="T64" s="82"/>
      <c r="U64" s="81">
        <v>54157896</v>
      </c>
      <c r="V64" s="81">
        <v>9211</v>
      </c>
      <c r="W64" s="81">
        <v>227</v>
      </c>
      <c r="X64" s="81">
        <v>114217</v>
      </c>
      <c r="Y64" s="81">
        <v>164592</v>
      </c>
      <c r="Z64" s="81">
        <v>223335</v>
      </c>
      <c r="AA64" s="81">
        <v>36221</v>
      </c>
      <c r="AB64" s="81">
        <v>382349</v>
      </c>
      <c r="AC64" s="81">
        <v>0</v>
      </c>
      <c r="AD64" s="81">
        <v>49.03992648790625</v>
      </c>
      <c r="AE64" s="82"/>
      <c r="AF64" s="81">
        <v>265703250.89583832</v>
      </c>
      <c r="AG64" s="81">
        <v>14633336.356518075</v>
      </c>
      <c r="AH64" s="81">
        <v>2343157.9467203398</v>
      </c>
      <c r="AI64" s="81">
        <v>705227824.01003551</v>
      </c>
      <c r="AJ64" s="81">
        <v>636985650.41039646</v>
      </c>
      <c r="AK64" s="81">
        <v>0</v>
      </c>
      <c r="AL64" s="81">
        <v>0</v>
      </c>
      <c r="AM64" s="81">
        <v>50188616.239425644</v>
      </c>
      <c r="AN64" s="81">
        <v>0</v>
      </c>
      <c r="AO64" s="81">
        <v>0</v>
      </c>
      <c r="AP64" s="82"/>
      <c r="AQ64" s="81">
        <v>13179</v>
      </c>
      <c r="AR64" s="81">
        <v>2673</v>
      </c>
      <c r="AS64" s="81">
        <v>0</v>
      </c>
      <c r="AT64" s="81">
        <v>0</v>
      </c>
      <c r="AU64" s="81">
        <v>0</v>
      </c>
      <c r="AV64" s="81">
        <v>0</v>
      </c>
      <c r="AW64" s="81"/>
      <c r="AX64" s="82"/>
      <c r="AY64" s="81">
        <v>61120.800000000367</v>
      </c>
      <c r="AZ64" s="81">
        <v>58641.699999999903</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1720</v>
      </c>
      <c r="B65" s="80">
        <v>34</v>
      </c>
      <c r="C65" s="80">
        <v>19</v>
      </c>
      <c r="D65" s="80">
        <v>2</v>
      </c>
      <c r="E65" s="80">
        <v>2022</v>
      </c>
      <c r="F65" s="80" t="s">
        <v>568</v>
      </c>
      <c r="G65" s="174" t="s">
        <v>1701</v>
      </c>
      <c r="H65" s="80" t="s">
        <v>1702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14126</v>
      </c>
      <c r="AR65" s="81">
        <v>2688</v>
      </c>
      <c r="AS65" s="81">
        <v>0</v>
      </c>
      <c r="AT65" s="81">
        <v>0</v>
      </c>
      <c r="AU65" s="81">
        <v>0</v>
      </c>
      <c r="AV65" s="81">
        <v>0</v>
      </c>
      <c r="AW65" s="81"/>
      <c r="AX65" s="82"/>
      <c r="AY65" s="81">
        <v>66328.000000000582</v>
      </c>
      <c r="AZ65" s="81">
        <v>59812.8999999999</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1721</v>
      </c>
      <c r="B66" s="80">
        <v>52</v>
      </c>
      <c r="C66" s="80">
        <v>1</v>
      </c>
      <c r="D66" s="80">
        <v>4</v>
      </c>
      <c r="E66" s="80">
        <v>1990</v>
      </c>
      <c r="F66" s="80" t="s">
        <v>562</v>
      </c>
      <c r="G66" s="80" t="s">
        <v>1722</v>
      </c>
      <c r="H66" s="80" t="s">
        <v>1723</v>
      </c>
      <c r="I66" s="177"/>
      <c r="J66" s="81">
        <v>1141.1873997599403</v>
      </c>
      <c r="K66" s="81">
        <v>35.235806304176769</v>
      </c>
      <c r="L66" s="81">
        <v>39.342902328186106</v>
      </c>
      <c r="M66" s="81">
        <v>275.40253562624036</v>
      </c>
      <c r="N66" s="81">
        <v>323.63105260961908</v>
      </c>
      <c r="O66" s="81">
        <v>293.20343144843332</v>
      </c>
      <c r="P66" s="81">
        <v>335.05470798489216</v>
      </c>
      <c r="Q66" s="81">
        <v>20.816053447321178</v>
      </c>
      <c r="R66" s="81">
        <v>8.8187059886683574</v>
      </c>
      <c r="S66" s="81">
        <v>22.603725007539676</v>
      </c>
      <c r="T66" s="82"/>
      <c r="U66" s="81">
        <v>97122854</v>
      </c>
      <c r="V66" s="81">
        <v>13186</v>
      </c>
      <c r="W66" s="81">
        <v>453</v>
      </c>
      <c r="X66" s="81">
        <v>104722</v>
      </c>
      <c r="Y66" s="81">
        <v>103668</v>
      </c>
      <c r="Z66" s="81">
        <v>120598</v>
      </c>
      <c r="AA66" s="81">
        <v>81355</v>
      </c>
      <c r="AB66" s="81">
        <v>337982</v>
      </c>
      <c r="AC66" s="81">
        <v>1527415.75</v>
      </c>
      <c r="AD66" s="81">
        <v>22.603725007539676</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1724</v>
      </c>
      <c r="B67" s="80">
        <v>53</v>
      </c>
      <c r="C67" s="80">
        <v>2</v>
      </c>
      <c r="D67" s="80">
        <v>4</v>
      </c>
      <c r="E67" s="80">
        <v>2005</v>
      </c>
      <c r="F67" s="80" t="s">
        <v>565</v>
      </c>
      <c r="G67" s="80" t="s">
        <v>1722</v>
      </c>
      <c r="H67" s="80" t="s">
        <v>1723</v>
      </c>
      <c r="I67" s="177"/>
      <c r="J67" s="81">
        <v>1154.8999318097469</v>
      </c>
      <c r="K67" s="81">
        <v>26.20105749357722</v>
      </c>
      <c r="L67" s="81">
        <v>32.453470023897665</v>
      </c>
      <c r="M67" s="81">
        <v>471.71790678586763</v>
      </c>
      <c r="N67" s="81">
        <v>483.25929987564166</v>
      </c>
      <c r="O67" s="81">
        <v>448.83663017730339</v>
      </c>
      <c r="P67" s="81">
        <v>278.65835963420835</v>
      </c>
      <c r="Q67" s="81">
        <v>21.290042321647757</v>
      </c>
      <c r="R67" s="81">
        <v>14.707414645426374</v>
      </c>
      <c r="S67" s="81">
        <v>38.785517939999998</v>
      </c>
      <c r="T67" s="82"/>
      <c r="U67" s="81">
        <v>117389899</v>
      </c>
      <c r="V67" s="81">
        <v>11433</v>
      </c>
      <c r="W67" s="81">
        <v>429</v>
      </c>
      <c r="X67" s="81">
        <v>95200</v>
      </c>
      <c r="Y67" s="81">
        <v>131448</v>
      </c>
      <c r="Z67" s="81">
        <v>213631</v>
      </c>
      <c r="AA67" s="81">
        <v>55414</v>
      </c>
      <c r="AB67" s="81">
        <v>361370</v>
      </c>
      <c r="AC67" s="81">
        <v>2600701.75</v>
      </c>
      <c r="AD67" s="81">
        <v>38.785517939999998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1725</v>
      </c>
      <c r="B68" s="80">
        <v>54</v>
      </c>
      <c r="C68" s="80">
        <v>3</v>
      </c>
      <c r="D68" s="80">
        <v>4</v>
      </c>
      <c r="E68" s="80">
        <v>2006</v>
      </c>
      <c r="F68" s="80" t="s">
        <v>566</v>
      </c>
      <c r="G68" s="80" t="s">
        <v>1722</v>
      </c>
      <c r="H68" s="80" t="s">
        <v>1723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1726</v>
      </c>
      <c r="B69" s="80">
        <v>55</v>
      </c>
      <c r="C69" s="80">
        <v>4</v>
      </c>
      <c r="D69" s="80">
        <v>4</v>
      </c>
      <c r="E69" s="80">
        <v>2007</v>
      </c>
      <c r="F69" s="80" t="s">
        <v>567</v>
      </c>
      <c r="G69" s="80" t="s">
        <v>1722</v>
      </c>
      <c r="H69" s="80" t="s">
        <v>1723</v>
      </c>
      <c r="I69" s="177"/>
      <c r="J69" s="81">
        <v>1171.5777650093742</v>
      </c>
      <c r="K69" s="81">
        <v>26.293052141167447</v>
      </c>
      <c r="L69" s="81">
        <v>28.395781298268972</v>
      </c>
      <c r="M69" s="81">
        <v>506.28876435430493</v>
      </c>
      <c r="N69" s="81">
        <v>478.99707670795436</v>
      </c>
      <c r="O69" s="81">
        <v>442.067208689496</v>
      </c>
      <c r="P69" s="81">
        <v>270.71606577029797</v>
      </c>
      <c r="Q69" s="81">
        <v>22.638894763072685</v>
      </c>
      <c r="R69" s="81">
        <v>27.756095364482039</v>
      </c>
      <c r="S69" s="81">
        <v>32.256189708000001</v>
      </c>
      <c r="T69" s="82"/>
      <c r="U69" s="81">
        <v>142115661</v>
      </c>
      <c r="V69" s="81">
        <v>11495</v>
      </c>
      <c r="W69" s="81">
        <v>322</v>
      </c>
      <c r="X69" s="81">
        <v>111835</v>
      </c>
      <c r="Y69" s="81">
        <v>135502</v>
      </c>
      <c r="Z69" s="81">
        <v>218731</v>
      </c>
      <c r="AA69" s="81">
        <v>53014</v>
      </c>
      <c r="AB69" s="81">
        <v>363943</v>
      </c>
      <c r="AC69" s="81">
        <v>5048916.5</v>
      </c>
      <c r="AD69" s="81">
        <v>32.256189708000001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1727</v>
      </c>
      <c r="B70" s="80">
        <v>56</v>
      </c>
      <c r="C70" s="80">
        <v>5</v>
      </c>
      <c r="D70" s="80">
        <v>4</v>
      </c>
      <c r="E70" s="80">
        <v>2008</v>
      </c>
      <c r="F70" s="80" t="s">
        <v>84</v>
      </c>
      <c r="G70" s="80" t="s">
        <v>1722</v>
      </c>
      <c r="H70" s="80" t="s">
        <v>1723</v>
      </c>
      <c r="I70" s="177"/>
      <c r="J70" s="81">
        <v>1103.165299544615</v>
      </c>
      <c r="K70" s="81">
        <v>19.635232696232585</v>
      </c>
      <c r="L70" s="81">
        <v>25.303808845058253</v>
      </c>
      <c r="M70" s="81">
        <v>504.83625014266374</v>
      </c>
      <c r="N70" s="81">
        <v>480.11396932985241</v>
      </c>
      <c r="O70" s="81">
        <v>428.68446291895373</v>
      </c>
      <c r="P70" s="81">
        <v>264.78659340234071</v>
      </c>
      <c r="Q70" s="81">
        <v>22.34634140615718</v>
      </c>
      <c r="R70" s="81">
        <v>28.889858375737898</v>
      </c>
      <c r="S70" s="81">
        <v>34.050012078320002</v>
      </c>
      <c r="T70" s="82"/>
      <c r="U70" s="81">
        <v>142609313</v>
      </c>
      <c r="V70" s="81">
        <v>11495</v>
      </c>
      <c r="W70" s="81">
        <v>322</v>
      </c>
      <c r="X70" s="81">
        <v>111835</v>
      </c>
      <c r="Y70" s="81">
        <v>137322</v>
      </c>
      <c r="Z70" s="81">
        <v>219554</v>
      </c>
      <c r="AA70" s="81">
        <v>51912</v>
      </c>
      <c r="AB70" s="81">
        <v>365143</v>
      </c>
      <c r="AC70" s="81">
        <v>5456896.75</v>
      </c>
      <c r="AD70" s="81">
        <v>34.050012078320002</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1728</v>
      </c>
      <c r="B71" s="80">
        <v>57</v>
      </c>
      <c r="C71" s="80">
        <v>6</v>
      </c>
      <c r="D71" s="80">
        <v>4</v>
      </c>
      <c r="E71" s="80">
        <v>2009</v>
      </c>
      <c r="F71" s="80" t="s">
        <v>85</v>
      </c>
      <c r="G71" s="80" t="s">
        <v>1722</v>
      </c>
      <c r="H71" s="80" t="s">
        <v>1723</v>
      </c>
      <c r="I71" s="177"/>
      <c r="J71" s="81">
        <v>1072.8580443368703</v>
      </c>
      <c r="K71" s="81">
        <v>21.598433259817455</v>
      </c>
      <c r="L71" s="81">
        <v>57.907029834867188</v>
      </c>
      <c r="M71" s="81">
        <v>537.55342315478003</v>
      </c>
      <c r="N71" s="81">
        <v>469.61528178886851</v>
      </c>
      <c r="O71" s="81">
        <v>434.75842022180296</v>
      </c>
      <c r="P71" s="81">
        <v>252.80999134255725</v>
      </c>
      <c r="Q71" s="81">
        <v>21.310272184394201</v>
      </c>
      <c r="R71" s="81">
        <v>19.56930436733623</v>
      </c>
      <c r="S71" s="81">
        <v>43.065933397760006</v>
      </c>
      <c r="T71" s="82"/>
      <c r="U71" s="81">
        <v>109032885</v>
      </c>
      <c r="V71" s="81">
        <v>13285</v>
      </c>
      <c r="W71" s="81">
        <v>1252</v>
      </c>
      <c r="X71" s="81">
        <v>125980</v>
      </c>
      <c r="Y71" s="81">
        <v>138763</v>
      </c>
      <c r="Z71" s="81">
        <v>219781</v>
      </c>
      <c r="AA71" s="81">
        <v>50883</v>
      </c>
      <c r="AB71" s="81">
        <v>365539</v>
      </c>
      <c r="AC71" s="81">
        <v>3606107.5</v>
      </c>
      <c r="AD71" s="81">
        <v>43.065933397760006</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801.65467000000001</v>
      </c>
      <c r="BJ71" s="81">
        <v>65.099999999999994</v>
      </c>
      <c r="BK71" s="81">
        <v>148.06799999999998</v>
      </c>
      <c r="BL71" s="81">
        <v>0</v>
      </c>
      <c r="BM71" s="82"/>
      <c r="BN71" s="81">
        <v>0</v>
      </c>
      <c r="BO71" s="81">
        <v>0</v>
      </c>
      <c r="BP71" s="81">
        <v>37</v>
      </c>
      <c r="BQ71" s="81">
        <v>1</v>
      </c>
      <c r="BR71" s="81">
        <v>11</v>
      </c>
      <c r="BS71" s="81">
        <v>0</v>
      </c>
      <c r="BT71"/>
      <c r="BU71" s="80"/>
      <c r="BV71" s="80"/>
      <c r="BW71" s="80"/>
      <c r="BX71" s="80"/>
      <c r="BY71" s="80"/>
      <c r="BZ71" s="80"/>
      <c r="CA71" s="80"/>
      <c r="CB71" s="80"/>
      <c r="CC71" s="80"/>
    </row>
    <row r="72" spans="1:81">
      <c r="A72" s="80" t="s">
        <v>1729</v>
      </c>
      <c r="B72" s="80">
        <v>58</v>
      </c>
      <c r="C72" s="80">
        <v>7</v>
      </c>
      <c r="D72" s="80">
        <v>4</v>
      </c>
      <c r="E72" s="80">
        <v>2010</v>
      </c>
      <c r="F72" s="80" t="s">
        <v>86</v>
      </c>
      <c r="G72" s="80" t="s">
        <v>1722</v>
      </c>
      <c r="H72" s="80" t="s">
        <v>1723</v>
      </c>
      <c r="I72" s="177"/>
      <c r="J72" s="81">
        <v>1117.2125662043406</v>
      </c>
      <c r="K72" s="81">
        <v>23.043224675017939</v>
      </c>
      <c r="L72" s="81">
        <v>54.625506343326585</v>
      </c>
      <c r="M72" s="81">
        <v>551.86358673410678</v>
      </c>
      <c r="N72" s="81">
        <v>521.28696577334972</v>
      </c>
      <c r="O72" s="81">
        <v>435.59863290520263</v>
      </c>
      <c r="P72" s="81">
        <v>257.8788844340832</v>
      </c>
      <c r="Q72" s="81">
        <v>22.248011034003266</v>
      </c>
      <c r="R72" s="81">
        <v>18.770875104256227</v>
      </c>
      <c r="S72" s="81">
        <v>30.811490947179998</v>
      </c>
      <c r="T72" s="82"/>
      <c r="U72" s="81">
        <v>115029835</v>
      </c>
      <c r="V72" s="81">
        <v>13285</v>
      </c>
      <c r="W72" s="81">
        <v>1252</v>
      </c>
      <c r="X72" s="81">
        <v>125980</v>
      </c>
      <c r="Y72" s="81">
        <v>140305</v>
      </c>
      <c r="Z72" s="81">
        <v>221229</v>
      </c>
      <c r="AA72" s="81">
        <v>50607</v>
      </c>
      <c r="AB72" s="81">
        <v>365673</v>
      </c>
      <c r="AC72" s="81">
        <v>3277931</v>
      </c>
      <c r="AD72" s="81">
        <v>30.811490947179998</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929.16368</v>
      </c>
      <c r="BJ72" s="81">
        <v>68.831999999999994</v>
      </c>
      <c r="BK72" s="81">
        <v>145.18799999999999</v>
      </c>
      <c r="BL72" s="81">
        <v>0</v>
      </c>
      <c r="BM72" s="82"/>
      <c r="BN72" s="81">
        <v>0</v>
      </c>
      <c r="BO72" s="81">
        <v>0</v>
      </c>
      <c r="BP72" s="81">
        <v>39</v>
      </c>
      <c r="BQ72" s="81">
        <v>1</v>
      </c>
      <c r="BR72" s="81">
        <v>10</v>
      </c>
      <c r="BS72" s="81">
        <v>0</v>
      </c>
      <c r="BT72"/>
      <c r="BU72" s="80">
        <v>1065.3926799999999</v>
      </c>
      <c r="BV72" s="80">
        <v>72.207999999999998</v>
      </c>
      <c r="BW72" s="80">
        <v>0</v>
      </c>
      <c r="BX72" s="80">
        <v>0</v>
      </c>
      <c r="BY72" s="80">
        <v>5.5830000000000002</v>
      </c>
      <c r="BZ72" s="80">
        <v>0</v>
      </c>
      <c r="CA72" s="80">
        <v>0</v>
      </c>
      <c r="CB72" s="80">
        <v>0</v>
      </c>
      <c r="CC72" s="80">
        <v>0</v>
      </c>
    </row>
    <row r="73" spans="1:81">
      <c r="A73" s="80" t="s">
        <v>1730</v>
      </c>
      <c r="B73" s="80">
        <v>59</v>
      </c>
      <c r="C73" s="80">
        <v>8</v>
      </c>
      <c r="D73" s="80">
        <v>4</v>
      </c>
      <c r="E73" s="80">
        <v>2011</v>
      </c>
      <c r="F73" s="80" t="s">
        <v>87</v>
      </c>
      <c r="G73" s="80" t="s">
        <v>1722</v>
      </c>
      <c r="H73" s="80" t="s">
        <v>1723</v>
      </c>
      <c r="I73" s="177"/>
      <c r="J73" s="81">
        <v>1077.3637760778772</v>
      </c>
      <c r="K73" s="81">
        <v>31.2918133379926</v>
      </c>
      <c r="L73" s="81">
        <v>56.722785808878839</v>
      </c>
      <c r="M73" s="81">
        <v>597.68095002153893</v>
      </c>
      <c r="N73" s="81">
        <v>529.28250070000013</v>
      </c>
      <c r="O73" s="81">
        <v>432.9869881412032</v>
      </c>
      <c r="P73" s="81">
        <v>251.08968116910501</v>
      </c>
      <c r="Q73" s="81">
        <v>25.639788023600371</v>
      </c>
      <c r="R73" s="81">
        <v>17.248220595989388</v>
      </c>
      <c r="S73" s="81">
        <v>28.169583676800006</v>
      </c>
      <c r="T73" s="82"/>
      <c r="U73" s="81">
        <v>109218675</v>
      </c>
      <c r="V73" s="81">
        <v>13285</v>
      </c>
      <c r="W73" s="81">
        <v>1252</v>
      </c>
      <c r="X73" s="81">
        <v>125980</v>
      </c>
      <c r="Y73" s="81">
        <v>141433</v>
      </c>
      <c r="Z73" s="81">
        <v>224680</v>
      </c>
      <c r="AA73" s="81">
        <v>50741</v>
      </c>
      <c r="AB73" s="81">
        <v>365352</v>
      </c>
      <c r="AC73" s="81">
        <v>3007050.5</v>
      </c>
      <c r="AD73" s="81">
        <v>28.169583676800006</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921.48569999999995</v>
      </c>
      <c r="BJ73" s="81">
        <v>70.048000000000002</v>
      </c>
      <c r="BK73" s="81">
        <v>167.61</v>
      </c>
      <c r="BL73" s="81">
        <v>0</v>
      </c>
      <c r="BM73" s="82"/>
      <c r="BN73" s="81">
        <v>0</v>
      </c>
      <c r="BO73" s="81">
        <v>0</v>
      </c>
      <c r="BP73" s="81">
        <v>38</v>
      </c>
      <c r="BQ73" s="81">
        <v>1</v>
      </c>
      <c r="BR73" s="81">
        <v>12</v>
      </c>
      <c r="BS73" s="81">
        <v>0</v>
      </c>
      <c r="BT73"/>
      <c r="BU73" s="80">
        <v>1055.0477000000001</v>
      </c>
      <c r="BV73" s="80">
        <v>97.849000000000004</v>
      </c>
      <c r="BW73" s="80">
        <v>0</v>
      </c>
      <c r="BX73" s="80">
        <v>0</v>
      </c>
      <c r="BY73" s="80">
        <v>6.2469999999999999</v>
      </c>
      <c r="BZ73" s="80">
        <v>0</v>
      </c>
      <c r="CA73" s="80">
        <v>0</v>
      </c>
      <c r="CB73" s="80">
        <v>0</v>
      </c>
      <c r="CC73" s="80">
        <v>0</v>
      </c>
    </row>
    <row r="74" spans="1:81">
      <c r="A74" s="80" t="s">
        <v>1731</v>
      </c>
      <c r="B74" s="80">
        <v>60</v>
      </c>
      <c r="C74" s="80">
        <v>9</v>
      </c>
      <c r="D74" s="80">
        <v>4</v>
      </c>
      <c r="E74" s="80">
        <v>2012</v>
      </c>
      <c r="F74" s="80" t="s">
        <v>88</v>
      </c>
      <c r="G74" s="80" t="s">
        <v>1722</v>
      </c>
      <c r="H74" s="80" t="s">
        <v>1723</v>
      </c>
      <c r="I74" s="177"/>
      <c r="J74" s="81">
        <v>1004.1097284120248</v>
      </c>
      <c r="K74" s="81">
        <v>27.984220251419643</v>
      </c>
      <c r="L74" s="81">
        <v>55.254633575750717</v>
      </c>
      <c r="M74" s="81">
        <v>631.42646452509678</v>
      </c>
      <c r="N74" s="81">
        <v>566.38526487176125</v>
      </c>
      <c r="O74" s="81">
        <v>434.8490989451339</v>
      </c>
      <c r="P74" s="81">
        <v>251.9459768356042</v>
      </c>
      <c r="Q74" s="81">
        <v>28.949332268020417</v>
      </c>
      <c r="R74" s="81">
        <v>21.49728222763196</v>
      </c>
      <c r="S74" s="81">
        <v>38.411003695129999</v>
      </c>
      <c r="T74" s="82"/>
      <c r="U74" s="81">
        <v>109606024</v>
      </c>
      <c r="V74" s="81">
        <v>13285</v>
      </c>
      <c r="W74" s="81">
        <v>1252</v>
      </c>
      <c r="X74" s="81">
        <v>125980</v>
      </c>
      <c r="Y74" s="81">
        <v>149718</v>
      </c>
      <c r="Z74" s="81">
        <v>227436</v>
      </c>
      <c r="AA74" s="81">
        <v>50626</v>
      </c>
      <c r="AB74" s="81">
        <v>379678</v>
      </c>
      <c r="AC74" s="81">
        <v>3650759</v>
      </c>
      <c r="AD74" s="81">
        <v>38.411003695129999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939.70510000000002</v>
      </c>
      <c r="BJ74" s="81">
        <v>67.677999999999997</v>
      </c>
      <c r="BK74" s="81">
        <v>174.99</v>
      </c>
      <c r="BL74" s="81">
        <v>0</v>
      </c>
      <c r="BM74" s="82"/>
      <c r="BN74" s="81">
        <v>0</v>
      </c>
      <c r="BO74" s="81">
        <v>0</v>
      </c>
      <c r="BP74" s="81">
        <v>36</v>
      </c>
      <c r="BQ74" s="81">
        <v>1</v>
      </c>
      <c r="BR74" s="81">
        <v>13</v>
      </c>
      <c r="BS74" s="81">
        <v>0</v>
      </c>
      <c r="BT74"/>
      <c r="BU74" s="80">
        <v>1076.4191000000001</v>
      </c>
      <c r="BV74" s="80">
        <v>99.875</v>
      </c>
      <c r="BW74" s="80">
        <v>0</v>
      </c>
      <c r="BX74" s="80">
        <v>0</v>
      </c>
      <c r="BY74" s="80">
        <v>6.0789999999999997</v>
      </c>
      <c r="BZ74" s="80">
        <v>0</v>
      </c>
      <c r="CA74" s="80">
        <v>0</v>
      </c>
      <c r="CB74" s="80">
        <v>0</v>
      </c>
      <c r="CC74" s="80">
        <v>0</v>
      </c>
    </row>
    <row r="75" spans="1:81">
      <c r="A75" s="80" t="s">
        <v>1732</v>
      </c>
      <c r="B75" s="80">
        <v>61</v>
      </c>
      <c r="C75" s="80">
        <v>10</v>
      </c>
      <c r="D75" s="80">
        <v>4</v>
      </c>
      <c r="E75" s="80">
        <v>2013</v>
      </c>
      <c r="F75" s="80" t="s">
        <v>89</v>
      </c>
      <c r="G75" s="80" t="s">
        <v>1722</v>
      </c>
      <c r="H75" s="80" t="s">
        <v>1723</v>
      </c>
      <c r="I75" s="177"/>
      <c r="J75" s="81">
        <v>1000.6583306953435</v>
      </c>
      <c r="K75" s="81">
        <v>23.780458584021879</v>
      </c>
      <c r="L75" s="81">
        <v>50.984464314586383</v>
      </c>
      <c r="M75" s="81">
        <v>628.62645800994278</v>
      </c>
      <c r="N75" s="81">
        <v>514.59112794186456</v>
      </c>
      <c r="O75" s="81">
        <v>421.69768926070572</v>
      </c>
      <c r="P75" s="81">
        <v>253.47474436572293</v>
      </c>
      <c r="Q75" s="81">
        <v>29.363027041582527</v>
      </c>
      <c r="R75" s="81">
        <v>19.976128664109904</v>
      </c>
      <c r="S75" s="81">
        <v>39.432226309199997</v>
      </c>
      <c r="T75" s="82"/>
      <c r="U75" s="81">
        <v>112669821</v>
      </c>
      <c r="V75" s="81">
        <v>13285</v>
      </c>
      <c r="W75" s="81">
        <v>1252</v>
      </c>
      <c r="X75" s="81">
        <v>125980</v>
      </c>
      <c r="Y75" s="81">
        <v>150532</v>
      </c>
      <c r="Z75" s="81">
        <v>230405</v>
      </c>
      <c r="AA75" s="81">
        <v>50742</v>
      </c>
      <c r="AB75" s="81">
        <v>379582</v>
      </c>
      <c r="AC75" s="81">
        <v>3311479</v>
      </c>
      <c r="AD75" s="81">
        <v>39.432226309199997</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942.71040000000005</v>
      </c>
      <c r="BJ75" s="81">
        <v>68.042000000000002</v>
      </c>
      <c r="BK75" s="81">
        <v>167.87099999999998</v>
      </c>
      <c r="BL75" s="81">
        <v>0</v>
      </c>
      <c r="BM75" s="82"/>
      <c r="BN75" s="81">
        <v>0</v>
      </c>
      <c r="BO75" s="81">
        <v>0</v>
      </c>
      <c r="BP75" s="81">
        <v>37</v>
      </c>
      <c r="BQ75" s="81">
        <v>1</v>
      </c>
      <c r="BR75" s="81">
        <v>12</v>
      </c>
      <c r="BS75" s="81">
        <v>0</v>
      </c>
      <c r="BT75"/>
      <c r="BU75" s="80">
        <v>1075.8764000000001</v>
      </c>
      <c r="BV75" s="80">
        <v>96.745000000000005</v>
      </c>
      <c r="BW75" s="80">
        <v>0</v>
      </c>
      <c r="BX75" s="80">
        <v>0</v>
      </c>
      <c r="BY75" s="80">
        <v>6.0019999999999998</v>
      </c>
      <c r="BZ75" s="80">
        <v>0</v>
      </c>
      <c r="CA75" s="80">
        <v>0</v>
      </c>
      <c r="CB75" s="80">
        <v>0</v>
      </c>
      <c r="CC75" s="80">
        <v>0</v>
      </c>
    </row>
    <row r="76" spans="1:81">
      <c r="A76" s="80" t="s">
        <v>1733</v>
      </c>
      <c r="B76" s="80">
        <v>62</v>
      </c>
      <c r="C76" s="80">
        <v>11</v>
      </c>
      <c r="D76" s="80">
        <v>4</v>
      </c>
      <c r="E76" s="80">
        <v>2014</v>
      </c>
      <c r="F76" s="80" t="s">
        <v>90</v>
      </c>
      <c r="G76" s="80" t="s">
        <v>1722</v>
      </c>
      <c r="H76" s="80" t="s">
        <v>1723</v>
      </c>
      <c r="I76" s="177"/>
      <c r="J76" s="81">
        <v>1005.8752115612875</v>
      </c>
      <c r="K76" s="81">
        <v>22.665738842247681</v>
      </c>
      <c r="L76" s="81">
        <v>49.332334977132604</v>
      </c>
      <c r="M76" s="81">
        <v>595.54347288086285</v>
      </c>
      <c r="N76" s="81">
        <v>496.77056563551821</v>
      </c>
      <c r="O76" s="81">
        <v>406.59097250280882</v>
      </c>
      <c r="P76" s="81">
        <v>255.08432603332614</v>
      </c>
      <c r="Q76" s="81">
        <v>28.121138437677303</v>
      </c>
      <c r="R76" s="81">
        <v>17.560564628410997</v>
      </c>
      <c r="S76" s="81">
        <v>40.676448329999999</v>
      </c>
      <c r="T76" s="82"/>
      <c r="U76" s="81">
        <v>123673097</v>
      </c>
      <c r="V76" s="81">
        <v>10968</v>
      </c>
      <c r="W76" s="81">
        <v>1035</v>
      </c>
      <c r="X76" s="81">
        <v>127857</v>
      </c>
      <c r="Y76" s="81">
        <v>151547</v>
      </c>
      <c r="Z76" s="81">
        <v>233972</v>
      </c>
      <c r="AA76" s="81">
        <v>50800</v>
      </c>
      <c r="AB76" s="81">
        <v>378890</v>
      </c>
      <c r="AC76" s="81">
        <v>2920200</v>
      </c>
      <c r="AD76" s="81">
        <v>40.676448329999999</v>
      </c>
      <c r="AE76" s="82"/>
      <c r="AF76" s="81">
        <v>724370097.4636215</v>
      </c>
      <c r="AG76" s="81">
        <v>20641074.950560443</v>
      </c>
      <c r="AH76" s="81">
        <v>11924526.640691821</v>
      </c>
      <c r="AI76" s="81">
        <v>787076880.75840163</v>
      </c>
      <c r="AJ76" s="81">
        <v>703798198.97123563</v>
      </c>
      <c r="AK76" s="81">
        <v>0</v>
      </c>
      <c r="AL76" s="81">
        <v>0</v>
      </c>
      <c r="AM76" s="81">
        <v>52015935.165280961</v>
      </c>
      <c r="AN76" s="81">
        <v>0</v>
      </c>
      <c r="AO76" s="81">
        <v>0</v>
      </c>
      <c r="AP76" s="82"/>
      <c r="AQ76" s="81">
        <v>8513</v>
      </c>
      <c r="AR76" s="81">
        <v>1419</v>
      </c>
      <c r="AS76" s="81">
        <v>1</v>
      </c>
      <c r="AT76" s="81">
        <v>0</v>
      </c>
      <c r="AU76" s="81">
        <v>0</v>
      </c>
      <c r="AV76" s="81">
        <v>1</v>
      </c>
      <c r="AW76" s="81" t="s">
        <v>564</v>
      </c>
      <c r="AX76" s="82"/>
      <c r="AY76" s="81">
        <v>34420.5</v>
      </c>
      <c r="AZ76" s="81">
        <v>60155.8</v>
      </c>
      <c r="BA76" s="81">
        <v>1500</v>
      </c>
      <c r="BB76" s="81">
        <v>0</v>
      </c>
      <c r="BC76" s="81">
        <v>0</v>
      </c>
      <c r="BD76" s="81">
        <v>5406.4</v>
      </c>
      <c r="BE76" s="81" t="s">
        <v>564</v>
      </c>
      <c r="BF76" s="82"/>
      <c r="BG76" s="81">
        <v>0</v>
      </c>
      <c r="BH76" s="81">
        <v>0</v>
      </c>
      <c r="BI76" s="81">
        <v>928.40899999999999</v>
      </c>
      <c r="BJ76" s="81">
        <v>64.536000000000001</v>
      </c>
      <c r="BK76" s="81">
        <v>167.15</v>
      </c>
      <c r="BL76" s="81">
        <v>0</v>
      </c>
      <c r="BM76" s="82"/>
      <c r="BN76" s="81">
        <v>0</v>
      </c>
      <c r="BO76" s="81">
        <v>0</v>
      </c>
      <c r="BP76" s="81">
        <v>36</v>
      </c>
      <c r="BQ76" s="81">
        <v>1</v>
      </c>
      <c r="BR76" s="81">
        <v>12</v>
      </c>
      <c r="BS76" s="81">
        <v>0</v>
      </c>
      <c r="BT76"/>
      <c r="BU76" s="80">
        <v>1052.2739999999999</v>
      </c>
      <c r="BV76" s="80">
        <v>101.839</v>
      </c>
      <c r="BW76" s="80">
        <v>0</v>
      </c>
      <c r="BX76" s="80">
        <v>0</v>
      </c>
      <c r="BY76" s="80">
        <v>5.9820000000000002</v>
      </c>
      <c r="BZ76" s="80">
        <v>0</v>
      </c>
      <c r="CA76" s="80">
        <v>0</v>
      </c>
      <c r="CB76" s="80">
        <v>0</v>
      </c>
      <c r="CC76" s="80">
        <v>0</v>
      </c>
    </row>
    <row r="77" spans="1:81">
      <c r="A77" s="80" t="s">
        <v>1734</v>
      </c>
      <c r="B77" s="80">
        <v>63</v>
      </c>
      <c r="C77" s="80">
        <v>12</v>
      </c>
      <c r="D77" s="80">
        <v>4</v>
      </c>
      <c r="E77" s="80">
        <v>2015</v>
      </c>
      <c r="F77" s="80" t="s">
        <v>91</v>
      </c>
      <c r="G77" s="80" t="s">
        <v>1722</v>
      </c>
      <c r="H77" s="80" t="s">
        <v>1723</v>
      </c>
      <c r="I77" s="177"/>
      <c r="J77" s="81">
        <v>923.49712385189002</v>
      </c>
      <c r="K77" s="81">
        <v>21.977634655916908</v>
      </c>
      <c r="L77" s="81">
        <v>57.974646673103166</v>
      </c>
      <c r="M77" s="81">
        <v>567.69902709666474</v>
      </c>
      <c r="N77" s="81">
        <v>450.91532987491229</v>
      </c>
      <c r="O77" s="81">
        <v>405.59566819693617</v>
      </c>
      <c r="P77" s="81">
        <v>255.26492947833782</v>
      </c>
      <c r="Q77" s="81">
        <v>27.49977221429543</v>
      </c>
      <c r="R77" s="81">
        <v>17.116161209838396</v>
      </c>
      <c r="S77" s="81">
        <v>43.881405402449992</v>
      </c>
      <c r="T77" s="82"/>
      <c r="U77" s="81">
        <v>130147586</v>
      </c>
      <c r="V77" s="81">
        <v>10968</v>
      </c>
      <c r="W77" s="81">
        <v>1035</v>
      </c>
      <c r="X77" s="81">
        <v>127857</v>
      </c>
      <c r="Y77" s="81">
        <v>152968</v>
      </c>
      <c r="Z77" s="81">
        <v>235648</v>
      </c>
      <c r="AA77" s="81">
        <v>50796</v>
      </c>
      <c r="AB77" s="81">
        <v>378485</v>
      </c>
      <c r="AC77" s="81">
        <v>2932046.25</v>
      </c>
      <c r="AD77" s="81">
        <v>43.881405402449992</v>
      </c>
      <c r="AE77" s="82"/>
      <c r="AF77" s="81">
        <v>686747793.53038108</v>
      </c>
      <c r="AG77" s="81">
        <v>18234688.968704522</v>
      </c>
      <c r="AH77" s="81">
        <v>11745708.20305204</v>
      </c>
      <c r="AI77" s="81">
        <v>768457295.06636715</v>
      </c>
      <c r="AJ77" s="81">
        <v>663304411.12015879</v>
      </c>
      <c r="AK77" s="81">
        <v>0</v>
      </c>
      <c r="AL77" s="81">
        <v>0</v>
      </c>
      <c r="AM77" s="81">
        <v>51869781.565138966</v>
      </c>
      <c r="AN77" s="81">
        <v>0</v>
      </c>
      <c r="AO77" s="81">
        <v>0</v>
      </c>
      <c r="AP77" s="82"/>
      <c r="AQ77" s="81">
        <v>9261</v>
      </c>
      <c r="AR77" s="81">
        <v>2065</v>
      </c>
      <c r="AS77" s="81">
        <v>1</v>
      </c>
      <c r="AT77" s="81">
        <v>1</v>
      </c>
      <c r="AU77" s="81">
        <v>0</v>
      </c>
      <c r="AV77" s="81">
        <v>1</v>
      </c>
      <c r="AW77" s="81" t="s">
        <v>564</v>
      </c>
      <c r="AX77" s="82"/>
      <c r="AY77" s="81">
        <v>37950.9</v>
      </c>
      <c r="AZ77" s="81">
        <v>94951.6</v>
      </c>
      <c r="BA77" s="81">
        <v>1500</v>
      </c>
      <c r="BB77" s="81">
        <v>7.1</v>
      </c>
      <c r="BC77" s="81">
        <v>0</v>
      </c>
      <c r="BD77" s="81">
        <v>5406.4</v>
      </c>
      <c r="BE77" s="81" t="s">
        <v>564</v>
      </c>
      <c r="BF77" s="82"/>
      <c r="BG77" s="81">
        <v>0</v>
      </c>
      <c r="BH77" s="81">
        <v>0</v>
      </c>
      <c r="BI77" s="81">
        <v>933.39400000000001</v>
      </c>
      <c r="BJ77" s="81">
        <v>65.671999999999997</v>
      </c>
      <c r="BK77" s="81">
        <v>157.06899999999999</v>
      </c>
      <c r="BL77" s="81">
        <v>0</v>
      </c>
      <c r="BM77" s="82"/>
      <c r="BN77" s="81">
        <v>0</v>
      </c>
      <c r="BO77" s="81">
        <v>0</v>
      </c>
      <c r="BP77" s="81">
        <v>34</v>
      </c>
      <c r="BQ77" s="81">
        <v>1</v>
      </c>
      <c r="BR77" s="81">
        <v>12</v>
      </c>
      <c r="BS77" s="81">
        <v>0</v>
      </c>
      <c r="BT77"/>
      <c r="BU77" s="80">
        <v>1054.5909999999999</v>
      </c>
      <c r="BV77" s="80">
        <v>101.544</v>
      </c>
      <c r="BW77" s="80">
        <v>0</v>
      </c>
      <c r="BX77" s="80">
        <v>0</v>
      </c>
      <c r="BY77" s="80">
        <v>0</v>
      </c>
      <c r="BZ77" s="80">
        <v>0</v>
      </c>
      <c r="CA77" s="80">
        <v>0</v>
      </c>
      <c r="CB77" s="80">
        <v>0</v>
      </c>
      <c r="CC77" s="80">
        <v>0</v>
      </c>
    </row>
    <row r="78" spans="1:81">
      <c r="A78" s="80" t="s">
        <v>1735</v>
      </c>
      <c r="B78" s="80">
        <v>64</v>
      </c>
      <c r="C78" s="80">
        <v>13</v>
      </c>
      <c r="D78" s="80">
        <v>4</v>
      </c>
      <c r="E78" s="80">
        <v>2016</v>
      </c>
      <c r="F78" s="80" t="s">
        <v>92</v>
      </c>
      <c r="G78" s="80" t="s">
        <v>1722</v>
      </c>
      <c r="H78" s="80" t="s">
        <v>1723</v>
      </c>
      <c r="I78" s="177"/>
      <c r="J78" s="81">
        <v>953.2536021711818</v>
      </c>
      <c r="K78" s="81">
        <v>22.118046132859931</v>
      </c>
      <c r="L78" s="81">
        <v>61.383043123686605</v>
      </c>
      <c r="M78" s="81">
        <v>492.50416401747952</v>
      </c>
      <c r="N78" s="81">
        <v>448.46148243629</v>
      </c>
      <c r="O78" s="81">
        <v>404.35317060969675</v>
      </c>
      <c r="P78" s="81">
        <v>252.12393988034475</v>
      </c>
      <c r="Q78" s="81">
        <v>26.700177904295021</v>
      </c>
      <c r="R78" s="81">
        <v>15.909619343975203</v>
      </c>
      <c r="S78" s="81">
        <v>45.107081100600013</v>
      </c>
      <c r="T78" s="82"/>
      <c r="U78" s="81">
        <v>124534959</v>
      </c>
      <c r="V78" s="81">
        <v>10968</v>
      </c>
      <c r="W78" s="81">
        <v>1035</v>
      </c>
      <c r="X78" s="81">
        <v>127857</v>
      </c>
      <c r="Y78" s="81">
        <v>154431</v>
      </c>
      <c r="Z78" s="81">
        <v>237814</v>
      </c>
      <c r="AA78" s="81">
        <v>51891</v>
      </c>
      <c r="AB78" s="81">
        <v>378018</v>
      </c>
      <c r="AC78" s="81">
        <v>2717206.3779303911</v>
      </c>
      <c r="AD78" s="81">
        <v>45.107081100600013</v>
      </c>
      <c r="AE78" s="82"/>
      <c r="AF78" s="81">
        <v>671177033.91963172</v>
      </c>
      <c r="AG78" s="81">
        <v>17316403.492726941</v>
      </c>
      <c r="AH78" s="81">
        <v>9446685.6338645909</v>
      </c>
      <c r="AI78" s="81">
        <v>761888753.52576077</v>
      </c>
      <c r="AJ78" s="81">
        <v>661268818.23746049</v>
      </c>
      <c r="AK78" s="81">
        <v>0</v>
      </c>
      <c r="AL78" s="81">
        <v>0</v>
      </c>
      <c r="AM78" s="81">
        <v>51846029.182964914</v>
      </c>
      <c r="AN78" s="81">
        <v>0</v>
      </c>
      <c r="AO78" s="81">
        <v>0</v>
      </c>
      <c r="AP78" s="82"/>
      <c r="AQ78" s="81">
        <v>10033</v>
      </c>
      <c r="AR78" s="81">
        <v>2512</v>
      </c>
      <c r="AS78" s="81">
        <v>1</v>
      </c>
      <c r="AT78" s="81">
        <v>1</v>
      </c>
      <c r="AU78" s="81">
        <v>0</v>
      </c>
      <c r="AV78" s="81">
        <v>3</v>
      </c>
      <c r="AW78" s="81" t="s">
        <v>564</v>
      </c>
      <c r="AX78" s="82"/>
      <c r="AY78" s="81">
        <v>41599.899999999987</v>
      </c>
      <c r="AZ78" s="81">
        <v>122034.5</v>
      </c>
      <c r="BA78" s="81">
        <v>1500</v>
      </c>
      <c r="BB78" s="81">
        <v>7.1</v>
      </c>
      <c r="BC78" s="81">
        <v>0</v>
      </c>
      <c r="BD78" s="81">
        <v>5985.4</v>
      </c>
      <c r="BE78" s="81" t="s">
        <v>564</v>
      </c>
      <c r="BF78" s="82"/>
      <c r="BG78" s="81">
        <v>0</v>
      </c>
      <c r="BH78" s="81">
        <v>0</v>
      </c>
      <c r="BI78" s="81">
        <v>956.971</v>
      </c>
      <c r="BJ78" s="81">
        <v>69.882999999999996</v>
      </c>
      <c r="BK78" s="81">
        <v>153.03199999999998</v>
      </c>
      <c r="BL78" s="81">
        <v>0</v>
      </c>
      <c r="BM78" s="82"/>
      <c r="BN78" s="81">
        <v>0</v>
      </c>
      <c r="BO78" s="81">
        <v>0</v>
      </c>
      <c r="BP78" s="81">
        <v>33</v>
      </c>
      <c r="BQ78" s="81">
        <v>1</v>
      </c>
      <c r="BR78" s="81">
        <v>11</v>
      </c>
      <c r="BS78" s="81">
        <v>0</v>
      </c>
      <c r="BT78"/>
      <c r="BU78" s="80">
        <v>1078.393</v>
      </c>
      <c r="BV78" s="80">
        <v>96.103999999999999</v>
      </c>
      <c r="BW78" s="80">
        <v>0</v>
      </c>
      <c r="BX78" s="80">
        <v>0</v>
      </c>
      <c r="BY78" s="80">
        <v>5.3890000000000002</v>
      </c>
      <c r="BZ78" s="80">
        <v>0</v>
      </c>
      <c r="CA78" s="80">
        <v>0</v>
      </c>
      <c r="CB78" s="80">
        <v>0</v>
      </c>
      <c r="CC78" s="80">
        <v>0</v>
      </c>
    </row>
    <row r="79" spans="1:81">
      <c r="A79" s="80" t="s">
        <v>1736</v>
      </c>
      <c r="B79" s="80">
        <v>65</v>
      </c>
      <c r="C79" s="80">
        <v>14</v>
      </c>
      <c r="D79" s="80">
        <v>4</v>
      </c>
      <c r="E79" s="80">
        <v>2017</v>
      </c>
      <c r="F79" s="80" t="s">
        <v>71</v>
      </c>
      <c r="G79" s="80" t="s">
        <v>1722</v>
      </c>
      <c r="H79" s="80" t="s">
        <v>1723</v>
      </c>
      <c r="I79" s="177"/>
      <c r="J79" s="81">
        <v>968.88242263832547</v>
      </c>
      <c r="K79" s="81">
        <v>22.5815818700877</v>
      </c>
      <c r="L79" s="81">
        <v>57.102441019236352</v>
      </c>
      <c r="M79" s="81">
        <v>488.08582117744436</v>
      </c>
      <c r="N79" s="81">
        <v>464.47325946780097</v>
      </c>
      <c r="O79" s="81">
        <v>402.27598485451324</v>
      </c>
      <c r="P79" s="81">
        <v>251.38137078021853</v>
      </c>
      <c r="Q79" s="81">
        <v>25.78766506189805</v>
      </c>
      <c r="R79" s="81">
        <v>16.609946867361248</v>
      </c>
      <c r="S79" s="81">
        <v>41.739419705900005</v>
      </c>
      <c r="T79" s="82"/>
      <c r="U79" s="81">
        <v>134863004</v>
      </c>
      <c r="V79" s="81">
        <v>10968</v>
      </c>
      <c r="W79" s="81">
        <v>1035</v>
      </c>
      <c r="X79" s="81">
        <v>127857</v>
      </c>
      <c r="Y79" s="81">
        <v>156357</v>
      </c>
      <c r="Z79" s="81">
        <v>240517</v>
      </c>
      <c r="AA79" s="81">
        <v>52068</v>
      </c>
      <c r="AB79" s="81">
        <v>377561</v>
      </c>
      <c r="AC79" s="81">
        <v>2893103.7499999991</v>
      </c>
      <c r="AD79" s="81">
        <v>41.739419705899998</v>
      </c>
      <c r="AE79" s="82"/>
      <c r="AF79" s="81">
        <v>727649553.01965809</v>
      </c>
      <c r="AG79" s="81">
        <v>17921883.12895475</v>
      </c>
      <c r="AH79" s="81">
        <v>12038616.0375355</v>
      </c>
      <c r="AI79" s="81">
        <v>774163797.32007921</v>
      </c>
      <c r="AJ79" s="81">
        <v>684369259.97999823</v>
      </c>
      <c r="AK79" s="81">
        <v>0</v>
      </c>
      <c r="AL79" s="81">
        <v>0</v>
      </c>
      <c r="AM79" s="81">
        <v>51864377.401037179</v>
      </c>
      <c r="AN79" s="81">
        <v>0</v>
      </c>
      <c r="AO79" s="81">
        <v>0</v>
      </c>
      <c r="AP79" s="82"/>
      <c r="AQ79" s="81">
        <v>10725</v>
      </c>
      <c r="AR79" s="81">
        <v>2863</v>
      </c>
      <c r="AS79" s="81">
        <v>2</v>
      </c>
      <c r="AT79" s="81">
        <v>1</v>
      </c>
      <c r="AU79" s="81">
        <v>0</v>
      </c>
      <c r="AV79" s="81">
        <v>4</v>
      </c>
      <c r="AW79" s="81" t="s">
        <v>564</v>
      </c>
      <c r="AX79" s="82"/>
      <c r="AY79" s="81">
        <v>44990.6</v>
      </c>
      <c r="AZ79" s="81">
        <v>141633.0999999998</v>
      </c>
      <c r="BA79" s="81">
        <v>1518</v>
      </c>
      <c r="BB79" s="81">
        <v>7.1</v>
      </c>
      <c r="BC79" s="81">
        <v>0</v>
      </c>
      <c r="BD79" s="81">
        <v>6985.4</v>
      </c>
      <c r="BE79" s="81" t="s">
        <v>564</v>
      </c>
      <c r="BF79" s="82"/>
      <c r="BG79" s="81">
        <v>0</v>
      </c>
      <c r="BH79" s="81">
        <v>0</v>
      </c>
      <c r="BI79" s="81">
        <v>974.25400000000002</v>
      </c>
      <c r="BJ79" s="81">
        <v>73.938999999999993</v>
      </c>
      <c r="BK79" s="81">
        <v>169.57599999999999</v>
      </c>
      <c r="BL79" s="81">
        <v>0</v>
      </c>
      <c r="BM79" s="82"/>
      <c r="BN79" s="81">
        <v>0</v>
      </c>
      <c r="BO79" s="81">
        <v>0</v>
      </c>
      <c r="BP79" s="81">
        <v>35</v>
      </c>
      <c r="BQ79" s="81">
        <v>2</v>
      </c>
      <c r="BR79" s="81">
        <v>12</v>
      </c>
      <c r="BS79" s="81">
        <v>0</v>
      </c>
      <c r="BT79"/>
      <c r="BU79" s="80">
        <v>1090.454</v>
      </c>
      <c r="BV79" s="80">
        <v>118.819</v>
      </c>
      <c r="BW79" s="80">
        <v>0</v>
      </c>
      <c r="BX79" s="80">
        <v>0</v>
      </c>
      <c r="BY79" s="80">
        <v>5.2149999999999999</v>
      </c>
      <c r="BZ79" s="80">
        <v>0</v>
      </c>
      <c r="CA79" s="80">
        <v>0</v>
      </c>
      <c r="CB79" s="80">
        <v>3.2810000000000001</v>
      </c>
      <c r="CC79" s="80">
        <v>0</v>
      </c>
    </row>
    <row r="80" spans="1:81">
      <c r="A80" s="80" t="s">
        <v>1737</v>
      </c>
      <c r="B80" s="80">
        <v>66</v>
      </c>
      <c r="C80" s="80">
        <v>15</v>
      </c>
      <c r="D80" s="80">
        <v>4</v>
      </c>
      <c r="E80" s="80">
        <v>2018</v>
      </c>
      <c r="F80" s="80" t="s">
        <v>93</v>
      </c>
      <c r="G80" s="80" t="s">
        <v>1722</v>
      </c>
      <c r="H80" s="80" t="s">
        <v>1723</v>
      </c>
      <c r="I80" s="177"/>
      <c r="J80" s="81">
        <v>935.05852733194479</v>
      </c>
      <c r="K80" s="81">
        <v>21.082166771185587</v>
      </c>
      <c r="L80" s="81">
        <v>53.175870246831089</v>
      </c>
      <c r="M80" s="81">
        <v>495.67937805452004</v>
      </c>
      <c r="N80" s="81">
        <v>426.43763635585037</v>
      </c>
      <c r="O80" s="81">
        <v>397.56872853570599</v>
      </c>
      <c r="P80" s="81">
        <v>251.05390869999306</v>
      </c>
      <c r="Q80" s="81">
        <v>23.913299852553706</v>
      </c>
      <c r="R80" s="81">
        <v>18.294714084688252</v>
      </c>
      <c r="S80" s="81">
        <v>47.449266701235004</v>
      </c>
      <c r="T80" s="82"/>
      <c r="U80" s="81">
        <v>135826780</v>
      </c>
      <c r="V80" s="81">
        <v>10968</v>
      </c>
      <c r="W80" s="81">
        <v>1035</v>
      </c>
      <c r="X80" s="81">
        <v>127857</v>
      </c>
      <c r="Y80" s="81">
        <v>158253</v>
      </c>
      <c r="Z80" s="81">
        <v>242254</v>
      </c>
      <c r="AA80" s="81">
        <v>52523</v>
      </c>
      <c r="AB80" s="81">
        <v>377303</v>
      </c>
      <c r="AC80" s="81">
        <v>3174066.25</v>
      </c>
      <c r="AD80" s="81">
        <v>47.449266701234997</v>
      </c>
      <c r="AE80" s="82"/>
      <c r="AF80" s="81">
        <v>706532556.01526809</v>
      </c>
      <c r="AG80" s="81">
        <v>15921857.306309991</v>
      </c>
      <c r="AH80" s="81">
        <v>11353165.531501841</v>
      </c>
      <c r="AI80" s="81">
        <v>746975291.52868474</v>
      </c>
      <c r="AJ80" s="81">
        <v>660028065.25221014</v>
      </c>
      <c r="AK80" s="81">
        <v>0</v>
      </c>
      <c r="AL80" s="81">
        <v>0</v>
      </c>
      <c r="AM80" s="81">
        <v>51936177.024837248</v>
      </c>
      <c r="AN80" s="81">
        <v>0</v>
      </c>
      <c r="AO80" s="81">
        <v>0</v>
      </c>
      <c r="AP80" s="82"/>
      <c r="AQ80" s="81">
        <v>11393</v>
      </c>
      <c r="AR80" s="81">
        <v>3225</v>
      </c>
      <c r="AS80" s="81">
        <v>3</v>
      </c>
      <c r="AT80" s="81">
        <v>1</v>
      </c>
      <c r="AU80" s="81">
        <v>0</v>
      </c>
      <c r="AV80" s="81">
        <v>4</v>
      </c>
      <c r="AW80" s="81" t="s">
        <v>564</v>
      </c>
      <c r="AX80" s="82"/>
      <c r="AY80" s="81">
        <v>48291.900000000009</v>
      </c>
      <c r="AZ80" s="81">
        <v>156234</v>
      </c>
      <c r="BA80" s="81">
        <v>1537</v>
      </c>
      <c r="BB80" s="81">
        <v>7</v>
      </c>
      <c r="BC80" s="81">
        <v>0</v>
      </c>
      <c r="BD80" s="81">
        <v>6985.4</v>
      </c>
      <c r="BE80" s="81" t="s">
        <v>564</v>
      </c>
      <c r="BF80" s="82"/>
      <c r="BG80" s="81">
        <v>0</v>
      </c>
      <c r="BH80" s="81">
        <v>0</v>
      </c>
      <c r="BI80" s="81">
        <v>982.05600000000004</v>
      </c>
      <c r="BJ80" s="81">
        <v>67.063000000000002</v>
      </c>
      <c r="BK80" s="81">
        <v>121.274</v>
      </c>
      <c r="BL80" s="81">
        <v>0</v>
      </c>
      <c r="BM80" s="82"/>
      <c r="BN80" s="81">
        <v>0</v>
      </c>
      <c r="BO80" s="81">
        <v>0</v>
      </c>
      <c r="BP80" s="81">
        <v>38</v>
      </c>
      <c r="BQ80" s="81">
        <v>1</v>
      </c>
      <c r="BR80" s="81">
        <v>10</v>
      </c>
      <c r="BS80" s="81">
        <v>0</v>
      </c>
      <c r="BT80"/>
      <c r="BU80" s="80">
        <v>1089.682</v>
      </c>
      <c r="BV80" s="80">
        <v>75.385000000000005</v>
      </c>
      <c r="BW80" s="80">
        <v>0</v>
      </c>
      <c r="BX80" s="80">
        <v>0</v>
      </c>
      <c r="BY80" s="80">
        <v>5.3259999999999996</v>
      </c>
      <c r="BZ80" s="80">
        <v>0</v>
      </c>
      <c r="CA80" s="80">
        <v>0</v>
      </c>
      <c r="CB80" s="80">
        <v>0</v>
      </c>
      <c r="CC80" s="80">
        <v>0</v>
      </c>
    </row>
    <row r="81" spans="1:81">
      <c r="A81" s="80" t="s">
        <v>1738</v>
      </c>
      <c r="B81" s="80">
        <v>67</v>
      </c>
      <c r="C81" s="80">
        <v>16</v>
      </c>
      <c r="D81" s="80">
        <v>4</v>
      </c>
      <c r="E81" s="80">
        <v>2019</v>
      </c>
      <c r="F81" s="80" t="s">
        <v>73</v>
      </c>
      <c r="G81" s="80" t="s">
        <v>1722</v>
      </c>
      <c r="H81" s="80" t="s">
        <v>1723</v>
      </c>
      <c r="I81" s="177"/>
      <c r="J81" s="81">
        <v>914.43357253265731</v>
      </c>
      <c r="K81" s="81">
        <v>18.915484775180236</v>
      </c>
      <c r="L81" s="81">
        <v>53.461690545148464</v>
      </c>
      <c r="M81" s="81">
        <v>472.5102157566435</v>
      </c>
      <c r="N81" s="81">
        <v>420.00577690451797</v>
      </c>
      <c r="O81" s="81">
        <v>388.5309536969749</v>
      </c>
      <c r="P81" s="81">
        <v>248.7764828913825</v>
      </c>
      <c r="Q81" s="81">
        <v>23.290686871014472</v>
      </c>
      <c r="R81" s="81">
        <v>16.699586347766719</v>
      </c>
      <c r="S81" s="81">
        <v>58.245098038400002</v>
      </c>
      <c r="T81" s="82"/>
      <c r="U81" s="81">
        <v>139003796</v>
      </c>
      <c r="V81" s="81">
        <v>10968</v>
      </c>
      <c r="W81" s="81">
        <v>1035</v>
      </c>
      <c r="X81" s="81">
        <v>127857</v>
      </c>
      <c r="Y81" s="81">
        <v>160582</v>
      </c>
      <c r="Z81" s="81">
        <v>243247</v>
      </c>
      <c r="AA81" s="81">
        <v>51657</v>
      </c>
      <c r="AB81" s="81">
        <v>377429</v>
      </c>
      <c r="AC81" s="81">
        <v>2944772</v>
      </c>
      <c r="AD81" s="81">
        <v>58.245098038400002</v>
      </c>
      <c r="AE81" s="82"/>
      <c r="AF81" s="81">
        <v>702633408.72134924</v>
      </c>
      <c r="AG81" s="81">
        <v>15350644.161092</v>
      </c>
      <c r="AH81" s="81">
        <v>12194221.8021389</v>
      </c>
      <c r="AI81" s="81">
        <v>771157902.84042847</v>
      </c>
      <c r="AJ81" s="81">
        <v>689443533.97727275</v>
      </c>
      <c r="AK81" s="81">
        <v>0</v>
      </c>
      <c r="AL81" s="81">
        <v>0</v>
      </c>
      <c r="AM81" s="81">
        <v>51402988.516009219</v>
      </c>
      <c r="AN81" s="81">
        <v>0</v>
      </c>
      <c r="AO81" s="81">
        <v>0</v>
      </c>
      <c r="AP81" s="82"/>
      <c r="AQ81" s="81">
        <v>12105</v>
      </c>
      <c r="AR81" s="81">
        <v>3540</v>
      </c>
      <c r="AS81" s="81">
        <v>2</v>
      </c>
      <c r="AT81" s="81">
        <v>1</v>
      </c>
      <c r="AU81" s="81">
        <v>0</v>
      </c>
      <c r="AV81" s="81">
        <v>5</v>
      </c>
      <c r="AW81" s="81" t="s">
        <v>564</v>
      </c>
      <c r="AX81" s="82"/>
      <c r="AY81" s="81">
        <v>51742.900000000169</v>
      </c>
      <c r="AZ81" s="81">
        <v>171579.69999999949</v>
      </c>
      <c r="BA81" s="81">
        <v>37</v>
      </c>
      <c r="BB81" s="81">
        <v>7.1</v>
      </c>
      <c r="BC81" s="81">
        <v>0</v>
      </c>
      <c r="BD81" s="81">
        <v>29085.4</v>
      </c>
      <c r="BE81" s="81" t="s">
        <v>564</v>
      </c>
      <c r="BF81" s="82"/>
      <c r="BG81" s="81">
        <v>0</v>
      </c>
      <c r="BH81" s="81">
        <v>10.734999999999999</v>
      </c>
      <c r="BI81" s="81">
        <v>914.95799999999997</v>
      </c>
      <c r="BJ81" s="81">
        <v>68.775000000000006</v>
      </c>
      <c r="BK81" s="81">
        <v>123.252</v>
      </c>
      <c r="BL81" s="81">
        <v>0</v>
      </c>
      <c r="BM81" s="82"/>
      <c r="BN81" s="81">
        <v>0</v>
      </c>
      <c r="BO81" s="81">
        <v>1</v>
      </c>
      <c r="BP81" s="81">
        <v>38</v>
      </c>
      <c r="BQ81" s="81">
        <v>1</v>
      </c>
      <c r="BR81" s="81">
        <v>10</v>
      </c>
      <c r="BS81" s="81">
        <v>0</v>
      </c>
      <c r="BT81"/>
      <c r="BU81" s="80">
        <v>1024.394</v>
      </c>
      <c r="BV81" s="80">
        <v>88.465999999999994</v>
      </c>
      <c r="BW81" s="80">
        <v>0</v>
      </c>
      <c r="BX81" s="80">
        <v>0</v>
      </c>
      <c r="BY81" s="80">
        <v>4.8600000000000003</v>
      </c>
      <c r="BZ81" s="80">
        <v>0</v>
      </c>
      <c r="CA81" s="80">
        <v>0</v>
      </c>
      <c r="CB81" s="80">
        <v>0</v>
      </c>
      <c r="CC81" s="80">
        <v>0</v>
      </c>
    </row>
    <row r="82" spans="1:81">
      <c r="A82" s="80" t="s">
        <v>1739</v>
      </c>
      <c r="B82" s="80">
        <v>68</v>
      </c>
      <c r="C82" s="80">
        <v>17</v>
      </c>
      <c r="D82" s="80">
        <v>4</v>
      </c>
      <c r="E82" s="80">
        <v>2020</v>
      </c>
      <c r="F82" s="80" t="s">
        <v>218</v>
      </c>
      <c r="G82" s="80" t="s">
        <v>1722</v>
      </c>
      <c r="H82" s="80" t="s">
        <v>1723</v>
      </c>
      <c r="I82" s="177"/>
      <c r="J82" s="81">
        <v>915.1900652327414</v>
      </c>
      <c r="K82" s="81">
        <v>19.267257179294795</v>
      </c>
      <c r="L82" s="81">
        <v>67.740617603892275</v>
      </c>
      <c r="M82" s="81">
        <v>412.30484183887387</v>
      </c>
      <c r="N82" s="81">
        <v>418.66588483720415</v>
      </c>
      <c r="O82" s="81">
        <v>340.23876165765273</v>
      </c>
      <c r="P82" s="81">
        <v>236.78431299007181</v>
      </c>
      <c r="Q82" s="81">
        <v>22.13058802785044</v>
      </c>
      <c r="R82" s="81">
        <v>15.683178334122506</v>
      </c>
      <c r="S82" s="81">
        <v>40.311369573749992</v>
      </c>
      <c r="T82" s="82"/>
      <c r="U82" s="81">
        <v>136374277</v>
      </c>
      <c r="V82" s="81">
        <v>10416</v>
      </c>
      <c r="W82" s="81">
        <v>1451</v>
      </c>
      <c r="X82" s="81">
        <v>126031</v>
      </c>
      <c r="Y82" s="81">
        <v>161631</v>
      </c>
      <c r="Z82" s="81">
        <v>243126</v>
      </c>
      <c r="AA82" s="81">
        <v>53419</v>
      </c>
      <c r="AB82" s="81">
        <v>375329</v>
      </c>
      <c r="AC82" s="81">
        <v>2779968.25</v>
      </c>
      <c r="AD82" s="81">
        <v>40.311369573749992</v>
      </c>
      <c r="AE82" s="82"/>
      <c r="AF82" s="81">
        <v>713408901.2258445</v>
      </c>
      <c r="AG82" s="81">
        <v>14860071.532496337</v>
      </c>
      <c r="AH82" s="81">
        <v>16279200.410279803</v>
      </c>
      <c r="AI82" s="81">
        <v>701923060.8199259</v>
      </c>
      <c r="AJ82" s="81">
        <v>702552354.3167218</v>
      </c>
      <c r="AK82" s="81"/>
      <c r="AL82" s="81"/>
      <c r="AM82" s="81">
        <v>48984604.492163718</v>
      </c>
      <c r="AN82" s="81"/>
      <c r="AO82" s="81"/>
      <c r="AP82" s="82"/>
      <c r="AQ82" s="81">
        <v>12788</v>
      </c>
      <c r="AR82" s="81">
        <v>3714</v>
      </c>
      <c r="AS82" s="81">
        <v>2</v>
      </c>
      <c r="AT82" s="81">
        <v>1</v>
      </c>
      <c r="AU82" s="81">
        <v>0</v>
      </c>
      <c r="AV82" s="81">
        <v>6</v>
      </c>
      <c r="AW82" s="81">
        <v>2</v>
      </c>
      <c r="AX82" s="82"/>
      <c r="AY82" s="81">
        <v>55354.500000000276</v>
      </c>
      <c r="AZ82" s="81">
        <v>184363.0000000007</v>
      </c>
      <c r="BA82" s="81">
        <v>37</v>
      </c>
      <c r="BB82" s="81">
        <v>7.1</v>
      </c>
      <c r="BC82" s="81">
        <v>0</v>
      </c>
      <c r="BD82" s="81">
        <v>29155.200000000001</v>
      </c>
      <c r="BE82" s="81">
        <v>37</v>
      </c>
      <c r="BF82" s="82"/>
      <c r="BG82" s="81">
        <v>0</v>
      </c>
      <c r="BH82" s="81">
        <v>0</v>
      </c>
      <c r="BI82" s="81">
        <v>905.22400000000005</v>
      </c>
      <c r="BJ82" s="81">
        <v>70.608999999999995</v>
      </c>
      <c r="BK82" s="81">
        <v>133.74299999999999</v>
      </c>
      <c r="BL82" s="81">
        <v>0</v>
      </c>
      <c r="BM82" s="82"/>
      <c r="BN82" s="81">
        <v>0</v>
      </c>
      <c r="BO82" s="81">
        <v>0</v>
      </c>
      <c r="BP82" s="81">
        <v>36</v>
      </c>
      <c r="BQ82" s="81">
        <v>1</v>
      </c>
      <c r="BR82" s="81">
        <v>10</v>
      </c>
      <c r="BS82" s="81">
        <v>0</v>
      </c>
      <c r="BT82"/>
      <c r="BU82" s="80">
        <v>1014.821</v>
      </c>
      <c r="BV82" s="80">
        <v>89.665000000000006</v>
      </c>
      <c r="BW82" s="80">
        <v>0</v>
      </c>
      <c r="BX82" s="80">
        <v>0</v>
      </c>
      <c r="BY82" s="80">
        <v>5.09</v>
      </c>
      <c r="BZ82" s="80">
        <v>0</v>
      </c>
      <c r="CA82" s="80">
        <v>0</v>
      </c>
      <c r="CB82" s="80">
        <v>0</v>
      </c>
      <c r="CC82" s="80">
        <v>0</v>
      </c>
    </row>
    <row r="83" spans="1:81">
      <c r="A83" s="80" t="s">
        <v>1740</v>
      </c>
      <c r="B83" s="80">
        <v>68</v>
      </c>
      <c r="C83" s="80">
        <v>18</v>
      </c>
      <c r="D83" s="80">
        <v>4</v>
      </c>
      <c r="E83" s="80">
        <v>2021</v>
      </c>
      <c r="F83" s="80" t="s">
        <v>75</v>
      </c>
      <c r="G83" s="174" t="s">
        <v>1722</v>
      </c>
      <c r="H83" s="80" t="s">
        <v>1723</v>
      </c>
      <c r="I83" s="177"/>
      <c r="J83" s="81">
        <v>932.36481047312611</v>
      </c>
      <c r="K83" s="81">
        <v>21.831791416195699</v>
      </c>
      <c r="L83" s="81">
        <v>64.58601047017541</v>
      </c>
      <c r="M83" s="81">
        <v>483.59951101266387</v>
      </c>
      <c r="N83" s="81">
        <v>403.51822852711717</v>
      </c>
      <c r="O83" s="81">
        <v>330.02892208784391</v>
      </c>
      <c r="P83" s="81">
        <v>244.9412358339456</v>
      </c>
      <c r="Q83" s="81">
        <v>22.233570162726664</v>
      </c>
      <c r="R83" s="81">
        <v>16.484199401463851</v>
      </c>
      <c r="S83" s="81">
        <v>62.823638724368188</v>
      </c>
      <c r="T83" s="82"/>
      <c r="U83" s="81">
        <v>146317159</v>
      </c>
      <c r="V83" s="81">
        <v>10416</v>
      </c>
      <c r="W83" s="81">
        <v>1451</v>
      </c>
      <c r="X83" s="81">
        <v>126031</v>
      </c>
      <c r="Y83" s="81">
        <v>162291</v>
      </c>
      <c r="Z83" s="81">
        <v>242831</v>
      </c>
      <c r="AA83" s="81">
        <v>53889</v>
      </c>
      <c r="AB83" s="81">
        <v>372604</v>
      </c>
      <c r="AC83" s="81">
        <v>2832145.75</v>
      </c>
      <c r="AD83" s="81">
        <v>62.823638724368188</v>
      </c>
      <c r="AE83" s="82"/>
      <c r="AF83" s="81">
        <v>717844445.21521425</v>
      </c>
      <c r="AG83" s="81">
        <v>16547696.39447316</v>
      </c>
      <c r="AH83" s="81">
        <v>14977630.751943672</v>
      </c>
      <c r="AI83" s="81">
        <v>778172845.4416486</v>
      </c>
      <c r="AJ83" s="81">
        <v>628080576.15651834</v>
      </c>
      <c r="AK83" s="81">
        <v>0</v>
      </c>
      <c r="AL83" s="81">
        <v>0</v>
      </c>
      <c r="AM83" s="81">
        <v>48909449.652738601</v>
      </c>
      <c r="AN83" s="81">
        <v>0</v>
      </c>
      <c r="AO83" s="81">
        <v>0</v>
      </c>
      <c r="AP83" s="82"/>
      <c r="AQ83" s="81">
        <v>13507</v>
      </c>
      <c r="AR83" s="81">
        <v>3803</v>
      </c>
      <c r="AS83" s="81">
        <v>2</v>
      </c>
      <c r="AT83" s="81">
        <v>1</v>
      </c>
      <c r="AU83" s="81">
        <v>0</v>
      </c>
      <c r="AV83" s="81">
        <v>6</v>
      </c>
      <c r="AW83" s="81"/>
      <c r="AX83" s="82"/>
      <c r="AY83" s="81">
        <v>59207.600000000428</v>
      </c>
      <c r="AZ83" s="81">
        <v>190572.20000000071</v>
      </c>
      <c r="BA83" s="81">
        <v>37</v>
      </c>
      <c r="BB83" s="81">
        <v>7.1</v>
      </c>
      <c r="BC83" s="81">
        <v>0</v>
      </c>
      <c r="BD83" s="81">
        <v>29155.200000000001</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1741</v>
      </c>
      <c r="B84" s="80">
        <v>68</v>
      </c>
      <c r="C84" s="80">
        <v>19</v>
      </c>
      <c r="D84" s="80">
        <v>4</v>
      </c>
      <c r="E84" s="80">
        <v>2022</v>
      </c>
      <c r="F84" s="80" t="s">
        <v>568</v>
      </c>
      <c r="G84" s="174" t="s">
        <v>1722</v>
      </c>
      <c r="H84" s="80" t="s">
        <v>1723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14371</v>
      </c>
      <c r="AR84" s="81">
        <v>3867</v>
      </c>
      <c r="AS84" s="81">
        <v>2</v>
      </c>
      <c r="AT84" s="81">
        <v>1</v>
      </c>
      <c r="AU84" s="81">
        <v>0</v>
      </c>
      <c r="AV84" s="81">
        <v>6</v>
      </c>
      <c r="AW84" s="81"/>
      <c r="AX84" s="82"/>
      <c r="AY84" s="81">
        <v>63807.300000000454</v>
      </c>
      <c r="AZ84" s="81">
        <v>199909.80000000063</v>
      </c>
      <c r="BA84" s="81">
        <v>37</v>
      </c>
      <c r="BB84" s="81">
        <v>7.1</v>
      </c>
      <c r="BC84" s="81">
        <v>0</v>
      </c>
      <c r="BD84" s="81">
        <v>29155.199999999997</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1742</v>
      </c>
      <c r="B85" s="80">
        <v>69</v>
      </c>
      <c r="C85" s="80">
        <v>1</v>
      </c>
      <c r="D85" s="80">
        <v>5</v>
      </c>
      <c r="E85" s="80">
        <v>1990</v>
      </c>
      <c r="F85" s="80" t="s">
        <v>562</v>
      </c>
      <c r="G85" s="80" t="s">
        <v>1743</v>
      </c>
      <c r="H85" s="80" t="s">
        <v>1744</v>
      </c>
      <c r="I85" s="177"/>
      <c r="J85" s="81">
        <v>565.60141289732314</v>
      </c>
      <c r="K85" s="81">
        <v>43.651946884370965</v>
      </c>
      <c r="L85" s="81">
        <v>26.129219545741105</v>
      </c>
      <c r="M85" s="81">
        <v>290.10277565655201</v>
      </c>
      <c r="N85" s="81">
        <v>318.03903785956544</v>
      </c>
      <c r="O85" s="81">
        <v>341.50013757725077</v>
      </c>
      <c r="P85" s="81">
        <v>329.32185624234444</v>
      </c>
      <c r="Q85" s="81">
        <v>21.367338706320094</v>
      </c>
      <c r="R85" s="81">
        <v>0</v>
      </c>
      <c r="S85" s="81">
        <v>22.695787603090121</v>
      </c>
      <c r="T85" s="82"/>
      <c r="U85" s="81">
        <v>109537916</v>
      </c>
      <c r="V85" s="81">
        <v>15390</v>
      </c>
      <c r="W85" s="81">
        <v>358</v>
      </c>
      <c r="X85" s="81">
        <v>115340</v>
      </c>
      <c r="Y85" s="81">
        <v>111236</v>
      </c>
      <c r="Z85" s="81">
        <v>140463</v>
      </c>
      <c r="AA85" s="81">
        <v>79963</v>
      </c>
      <c r="AB85" s="81">
        <v>346933</v>
      </c>
      <c r="AC85" s="81">
        <v>0</v>
      </c>
      <c r="AD85" s="81">
        <v>22.695787603090121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1745</v>
      </c>
      <c r="B86" s="80">
        <v>70</v>
      </c>
      <c r="C86" s="80">
        <v>2</v>
      </c>
      <c r="D86" s="80">
        <v>5</v>
      </c>
      <c r="E86" s="80">
        <v>2005</v>
      </c>
      <c r="F86" s="80" t="s">
        <v>565</v>
      </c>
      <c r="G86" s="80" t="s">
        <v>1743</v>
      </c>
      <c r="H86" s="80" t="s">
        <v>1744</v>
      </c>
      <c r="I86" s="177"/>
      <c r="J86" s="81">
        <v>428.39619632785303</v>
      </c>
      <c r="K86" s="81">
        <v>30.364100094290134</v>
      </c>
      <c r="L86" s="81">
        <v>33.240871793414456</v>
      </c>
      <c r="M86" s="81">
        <v>500.05132992235275</v>
      </c>
      <c r="N86" s="81">
        <v>482.53461086330384</v>
      </c>
      <c r="O86" s="81">
        <v>474.00439137719434</v>
      </c>
      <c r="P86" s="81">
        <v>319.52630796400246</v>
      </c>
      <c r="Q86" s="81">
        <v>21.52110617859632</v>
      </c>
      <c r="R86" s="81">
        <v>0</v>
      </c>
      <c r="S86" s="81">
        <v>52.411098183999997</v>
      </c>
      <c r="T86" s="82"/>
      <c r="U86" s="81">
        <v>76080388</v>
      </c>
      <c r="V86" s="81">
        <v>13481</v>
      </c>
      <c r="W86" s="81">
        <v>425</v>
      </c>
      <c r="X86" s="81">
        <v>108815</v>
      </c>
      <c r="Y86" s="81">
        <v>141092</v>
      </c>
      <c r="Z86" s="81">
        <v>225610</v>
      </c>
      <c r="AA86" s="81">
        <v>63541</v>
      </c>
      <c r="AB86" s="81">
        <v>365292</v>
      </c>
      <c r="AC86" s="81">
        <v>0</v>
      </c>
      <c r="AD86" s="81">
        <v>52.411098183999997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1746</v>
      </c>
      <c r="B87" s="80">
        <v>71</v>
      </c>
      <c r="C87" s="80">
        <v>3</v>
      </c>
      <c r="D87" s="80">
        <v>5</v>
      </c>
      <c r="E87" s="80">
        <v>2006</v>
      </c>
      <c r="F87" s="80" t="s">
        <v>566</v>
      </c>
      <c r="G87" s="80" t="s">
        <v>1743</v>
      </c>
      <c r="H87" s="80" t="s">
        <v>1744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1747</v>
      </c>
      <c r="B88" s="80">
        <v>72</v>
      </c>
      <c r="C88" s="80">
        <v>4</v>
      </c>
      <c r="D88" s="80">
        <v>5</v>
      </c>
      <c r="E88" s="80">
        <v>2007</v>
      </c>
      <c r="F88" s="80" t="s">
        <v>567</v>
      </c>
      <c r="G88" s="80" t="s">
        <v>1743</v>
      </c>
      <c r="H88" s="80" t="s">
        <v>1744</v>
      </c>
      <c r="I88" s="177"/>
      <c r="J88" s="81">
        <v>498.58910024578171</v>
      </c>
      <c r="K88" s="81">
        <v>32.797218886799072</v>
      </c>
      <c r="L88" s="81">
        <v>16.969594216818162</v>
      </c>
      <c r="M88" s="81">
        <v>572.81634910641742</v>
      </c>
      <c r="N88" s="81">
        <v>487.52785010103361</v>
      </c>
      <c r="O88" s="81">
        <v>460.50932836750985</v>
      </c>
      <c r="P88" s="81">
        <v>314.10600825436302</v>
      </c>
      <c r="Q88" s="81">
        <v>22.848959382023722</v>
      </c>
      <c r="R88" s="81">
        <v>0</v>
      </c>
      <c r="S88" s="81">
        <v>53.64947500025</v>
      </c>
      <c r="T88" s="82"/>
      <c r="U88" s="81">
        <v>89309573</v>
      </c>
      <c r="V88" s="81">
        <v>14006</v>
      </c>
      <c r="W88" s="81">
        <v>403</v>
      </c>
      <c r="X88" s="81">
        <v>133580</v>
      </c>
      <c r="Y88" s="81">
        <v>144945</v>
      </c>
      <c r="Z88" s="81">
        <v>227856</v>
      </c>
      <c r="AA88" s="81">
        <v>61511</v>
      </c>
      <c r="AB88" s="81">
        <v>367320</v>
      </c>
      <c r="AC88" s="81">
        <v>0</v>
      </c>
      <c r="AD88" s="81">
        <v>53.64947500025</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1748</v>
      </c>
      <c r="B89" s="80">
        <v>73</v>
      </c>
      <c r="C89" s="80">
        <v>5</v>
      </c>
      <c r="D89" s="80">
        <v>5</v>
      </c>
      <c r="E89" s="80">
        <v>2008</v>
      </c>
      <c r="F89" s="80" t="s">
        <v>84</v>
      </c>
      <c r="G89" s="80" t="s">
        <v>1743</v>
      </c>
      <c r="H89" s="80" t="s">
        <v>1744</v>
      </c>
      <c r="I89" s="177"/>
      <c r="J89" s="81">
        <v>439.56559628841757</v>
      </c>
      <c r="K89" s="81">
        <v>24.501913233517723</v>
      </c>
      <c r="L89" s="81">
        <v>14.955615904473005</v>
      </c>
      <c r="M89" s="81">
        <v>607.27538610094302</v>
      </c>
      <c r="N89" s="81">
        <v>512.1106869049554</v>
      </c>
      <c r="O89" s="81">
        <v>446.92884754193807</v>
      </c>
      <c r="P89" s="81">
        <v>305.72466549833371</v>
      </c>
      <c r="Q89" s="81">
        <v>22.578713540688522</v>
      </c>
      <c r="R89" s="81">
        <v>0</v>
      </c>
      <c r="S89" s="81">
        <v>60.733179770219998</v>
      </c>
      <c r="T89" s="82"/>
      <c r="U89" s="81">
        <v>82568403</v>
      </c>
      <c r="V89" s="81">
        <v>14006</v>
      </c>
      <c r="W89" s="81">
        <v>403</v>
      </c>
      <c r="X89" s="81">
        <v>133580</v>
      </c>
      <c r="Y89" s="81">
        <v>147337</v>
      </c>
      <c r="Z89" s="81">
        <v>228898</v>
      </c>
      <c r="AA89" s="81">
        <v>59938</v>
      </c>
      <c r="AB89" s="81">
        <v>368940</v>
      </c>
      <c r="AC89" s="81">
        <v>0</v>
      </c>
      <c r="AD89" s="81">
        <v>60.733179770219998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1749</v>
      </c>
      <c r="B90" s="80">
        <v>74</v>
      </c>
      <c r="C90" s="80">
        <v>6</v>
      </c>
      <c r="D90" s="80">
        <v>5</v>
      </c>
      <c r="E90" s="80">
        <v>2009</v>
      </c>
      <c r="F90" s="80" t="s">
        <v>85</v>
      </c>
      <c r="G90" s="80" t="s">
        <v>1743</v>
      </c>
      <c r="H90" s="80" t="s">
        <v>1744</v>
      </c>
      <c r="I90" s="177"/>
      <c r="J90" s="81">
        <v>404.63806949206429</v>
      </c>
      <c r="K90" s="81">
        <v>23.961750457460248</v>
      </c>
      <c r="L90" s="81">
        <v>15.661830833086562</v>
      </c>
      <c r="M90" s="81">
        <v>594.40276022520584</v>
      </c>
      <c r="N90" s="81">
        <v>460.08334664960449</v>
      </c>
      <c r="O90" s="81">
        <v>456.15402345010307</v>
      </c>
      <c r="P90" s="81">
        <v>291.37515363253488</v>
      </c>
      <c r="Q90" s="81">
        <v>21.587888296880379</v>
      </c>
      <c r="R90" s="81">
        <v>0</v>
      </c>
      <c r="S90" s="81">
        <v>51.652059451960007</v>
      </c>
      <c r="T90" s="82"/>
      <c r="U90" s="81">
        <v>68454517</v>
      </c>
      <c r="V90" s="81">
        <v>14479</v>
      </c>
      <c r="W90" s="81">
        <v>611</v>
      </c>
      <c r="X90" s="81">
        <v>139895</v>
      </c>
      <c r="Y90" s="81">
        <v>149269</v>
      </c>
      <c r="Z90" s="81">
        <v>230597</v>
      </c>
      <c r="AA90" s="81">
        <v>58645</v>
      </c>
      <c r="AB90" s="81">
        <v>370301</v>
      </c>
      <c r="AC90" s="81">
        <v>0</v>
      </c>
      <c r="AD90" s="81">
        <v>51.652059451960007</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313.25199999999995</v>
      </c>
      <c r="BJ90" s="81">
        <v>8.1499999999999986</v>
      </c>
      <c r="BK90" s="81">
        <v>98.080999999999989</v>
      </c>
      <c r="BL90" s="81">
        <v>0</v>
      </c>
      <c r="BM90" s="82"/>
      <c r="BN90" s="81">
        <v>0</v>
      </c>
      <c r="BO90" s="81">
        <v>0</v>
      </c>
      <c r="BP90" s="81">
        <v>29</v>
      </c>
      <c r="BQ90" s="81">
        <v>2</v>
      </c>
      <c r="BR90" s="81">
        <v>10</v>
      </c>
      <c r="BS90" s="81">
        <v>0</v>
      </c>
      <c r="BT90"/>
      <c r="BU90" s="80"/>
      <c r="BV90" s="80"/>
      <c r="BW90" s="80"/>
      <c r="BX90" s="80"/>
      <c r="BY90" s="80"/>
      <c r="BZ90" s="80"/>
      <c r="CA90" s="80"/>
      <c r="CB90" s="80"/>
      <c r="CC90" s="80"/>
    </row>
    <row r="91" spans="1:81">
      <c r="A91" s="80" t="s">
        <v>1750</v>
      </c>
      <c r="B91" s="80">
        <v>75</v>
      </c>
      <c r="C91" s="80">
        <v>7</v>
      </c>
      <c r="D91" s="80">
        <v>5</v>
      </c>
      <c r="E91" s="80">
        <v>2010</v>
      </c>
      <c r="F91" s="80" t="s">
        <v>86</v>
      </c>
      <c r="G91" s="80" t="s">
        <v>1743</v>
      </c>
      <c r="H91" s="80" t="s">
        <v>1744</v>
      </c>
      <c r="I91" s="177"/>
      <c r="J91" s="81">
        <v>404.39622814837151</v>
      </c>
      <c r="K91" s="81">
        <v>25.55168697436887</v>
      </c>
      <c r="L91" s="81">
        <v>15.051733592777452</v>
      </c>
      <c r="M91" s="81">
        <v>615.33946754514955</v>
      </c>
      <c r="N91" s="81">
        <v>494.66946133887427</v>
      </c>
      <c r="O91" s="81">
        <v>457.81873321906392</v>
      </c>
      <c r="P91" s="81">
        <v>292.69790981274804</v>
      </c>
      <c r="Q91" s="81">
        <v>22.55471189412258</v>
      </c>
      <c r="R91" s="81">
        <v>0</v>
      </c>
      <c r="S91" s="81">
        <v>57.754014989249995</v>
      </c>
      <c r="T91" s="82"/>
      <c r="U91" s="81">
        <v>73569677</v>
      </c>
      <c r="V91" s="81">
        <v>14479</v>
      </c>
      <c r="W91" s="81">
        <v>611</v>
      </c>
      <c r="X91" s="81">
        <v>139895</v>
      </c>
      <c r="Y91" s="81">
        <v>150811</v>
      </c>
      <c r="Z91" s="81">
        <v>232514</v>
      </c>
      <c r="AA91" s="81">
        <v>57440</v>
      </c>
      <c r="AB91" s="81">
        <v>370714</v>
      </c>
      <c r="AC91" s="81">
        <v>0</v>
      </c>
      <c r="AD91" s="81">
        <v>57.754014989249995</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419.82799999999997</v>
      </c>
      <c r="BJ91" s="81">
        <v>7.6459999999999999</v>
      </c>
      <c r="BK91" s="81">
        <v>104.18300000000001</v>
      </c>
      <c r="BL91" s="81">
        <v>0</v>
      </c>
      <c r="BM91" s="82"/>
      <c r="BN91" s="81">
        <v>0</v>
      </c>
      <c r="BO91" s="81">
        <v>0</v>
      </c>
      <c r="BP91" s="81">
        <v>32</v>
      </c>
      <c r="BQ91" s="81">
        <v>2</v>
      </c>
      <c r="BR91" s="81">
        <v>11</v>
      </c>
      <c r="BS91" s="81">
        <v>0</v>
      </c>
      <c r="BT91"/>
      <c r="BU91" s="80">
        <v>460.37700000000001</v>
      </c>
      <c r="BV91" s="80">
        <v>51.994</v>
      </c>
      <c r="BW91" s="80">
        <v>0</v>
      </c>
      <c r="BX91" s="80">
        <v>0</v>
      </c>
      <c r="BY91" s="80">
        <v>0</v>
      </c>
      <c r="BZ91" s="80">
        <v>0</v>
      </c>
      <c r="CA91" s="80">
        <v>12.323</v>
      </c>
      <c r="CB91" s="80">
        <v>6.9630000000000001</v>
      </c>
      <c r="CC91" s="80">
        <v>0</v>
      </c>
    </row>
    <row r="92" spans="1:81">
      <c r="A92" s="80" t="s">
        <v>1751</v>
      </c>
      <c r="B92" s="80">
        <v>76</v>
      </c>
      <c r="C92" s="80">
        <v>8</v>
      </c>
      <c r="D92" s="80">
        <v>5</v>
      </c>
      <c r="E92" s="80">
        <v>2011</v>
      </c>
      <c r="F92" s="80" t="s">
        <v>87</v>
      </c>
      <c r="G92" s="80" t="s">
        <v>1743</v>
      </c>
      <c r="H92" s="80" t="s">
        <v>1744</v>
      </c>
      <c r="I92" s="177"/>
      <c r="J92" s="81">
        <v>491.24810859054503</v>
      </c>
      <c r="K92" s="81">
        <v>33.396328714312915</v>
      </c>
      <c r="L92" s="81">
        <v>23.701168815642248</v>
      </c>
      <c r="M92" s="81">
        <v>726.26408622250619</v>
      </c>
      <c r="N92" s="81">
        <v>529.36313726702042</v>
      </c>
      <c r="O92" s="81">
        <v>454.11794027298305</v>
      </c>
      <c r="P92" s="81">
        <v>282.28970560242726</v>
      </c>
      <c r="Q92" s="81">
        <v>26.020786099921636</v>
      </c>
      <c r="R92" s="81">
        <v>0</v>
      </c>
      <c r="S92" s="81">
        <v>59.251336680317998</v>
      </c>
      <c r="T92" s="82"/>
      <c r="U92" s="81">
        <v>79344653</v>
      </c>
      <c r="V92" s="81">
        <v>14479</v>
      </c>
      <c r="W92" s="81">
        <v>611</v>
      </c>
      <c r="X92" s="81">
        <v>139895</v>
      </c>
      <c r="Y92" s="81">
        <v>152076</v>
      </c>
      <c r="Z92" s="81">
        <v>235645</v>
      </c>
      <c r="AA92" s="81">
        <v>57046</v>
      </c>
      <c r="AB92" s="81">
        <v>370781</v>
      </c>
      <c r="AC92" s="81">
        <v>0</v>
      </c>
      <c r="AD92" s="81">
        <v>59.251336680317998</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386.84300000000002</v>
      </c>
      <c r="BJ92" s="81">
        <v>6.4930000000000003</v>
      </c>
      <c r="BK92" s="81">
        <v>91.7</v>
      </c>
      <c r="BL92" s="81">
        <v>0</v>
      </c>
      <c r="BM92" s="82"/>
      <c r="BN92" s="81">
        <v>0</v>
      </c>
      <c r="BO92" s="81">
        <v>0</v>
      </c>
      <c r="BP92" s="81">
        <v>32</v>
      </c>
      <c r="BQ92" s="81">
        <v>2</v>
      </c>
      <c r="BR92" s="81">
        <v>10</v>
      </c>
      <c r="BS92" s="81">
        <v>0</v>
      </c>
      <c r="BT92"/>
      <c r="BU92" s="80">
        <v>419.88799999999998</v>
      </c>
      <c r="BV92" s="80">
        <v>53.969000000000001</v>
      </c>
      <c r="BW92" s="80">
        <v>0</v>
      </c>
      <c r="BX92" s="80">
        <v>0</v>
      </c>
      <c r="BY92" s="80">
        <v>0</v>
      </c>
      <c r="BZ92" s="80">
        <v>0</v>
      </c>
      <c r="CA92" s="80">
        <v>5.984</v>
      </c>
      <c r="CB92" s="80">
        <v>5.1950000000000003</v>
      </c>
      <c r="CC92" s="80">
        <v>0</v>
      </c>
    </row>
    <row r="93" spans="1:81">
      <c r="A93" s="80" t="s">
        <v>1752</v>
      </c>
      <c r="B93" s="80">
        <v>77</v>
      </c>
      <c r="C93" s="80">
        <v>9</v>
      </c>
      <c r="D93" s="80">
        <v>5</v>
      </c>
      <c r="E93" s="80">
        <v>2012</v>
      </c>
      <c r="F93" s="80" t="s">
        <v>88</v>
      </c>
      <c r="G93" s="80" t="s">
        <v>1743</v>
      </c>
      <c r="H93" s="80" t="s">
        <v>1744</v>
      </c>
      <c r="I93" s="177"/>
      <c r="J93" s="81">
        <v>454.48820679644064</v>
      </c>
      <c r="K93" s="81">
        <v>31.775582741991425</v>
      </c>
      <c r="L93" s="81">
        <v>23.464590329844544</v>
      </c>
      <c r="M93" s="81">
        <v>740.31755207840115</v>
      </c>
      <c r="N93" s="81">
        <v>634.17955466780802</v>
      </c>
      <c r="O93" s="81">
        <v>457.41216818945549</v>
      </c>
      <c r="P93" s="81">
        <v>279.66073101324974</v>
      </c>
      <c r="Q93" s="81">
        <v>28.566343272128456</v>
      </c>
      <c r="R93" s="81">
        <v>0</v>
      </c>
      <c r="S93" s="81">
        <v>59.781629629799994</v>
      </c>
      <c r="T93" s="82"/>
      <c r="U93" s="81">
        <v>69436782</v>
      </c>
      <c r="V93" s="81">
        <v>14479</v>
      </c>
      <c r="W93" s="81">
        <v>611</v>
      </c>
      <c r="X93" s="81">
        <v>139895</v>
      </c>
      <c r="Y93" s="81">
        <v>155227</v>
      </c>
      <c r="Z93" s="81">
        <v>239237</v>
      </c>
      <c r="AA93" s="81">
        <v>56195</v>
      </c>
      <c r="AB93" s="81">
        <v>374655</v>
      </c>
      <c r="AC93" s="81">
        <v>0</v>
      </c>
      <c r="AD93" s="81">
        <v>59.781629629799994</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435.52499999999998</v>
      </c>
      <c r="BJ93" s="81">
        <v>6.95</v>
      </c>
      <c r="BK93" s="81">
        <v>98.909000000000006</v>
      </c>
      <c r="BL93" s="81">
        <v>0</v>
      </c>
      <c r="BM93" s="82"/>
      <c r="BN93" s="81">
        <v>0</v>
      </c>
      <c r="BO93" s="81">
        <v>0</v>
      </c>
      <c r="BP93" s="81">
        <v>35</v>
      </c>
      <c r="BQ93" s="81">
        <v>2</v>
      </c>
      <c r="BR93" s="81">
        <v>11</v>
      </c>
      <c r="BS93" s="81">
        <v>0</v>
      </c>
      <c r="BT93"/>
      <c r="BU93" s="80">
        <v>475.887</v>
      </c>
      <c r="BV93" s="80">
        <v>52.93</v>
      </c>
      <c r="BW93" s="80">
        <v>0</v>
      </c>
      <c r="BX93" s="80">
        <v>0</v>
      </c>
      <c r="BY93" s="80">
        <v>0</v>
      </c>
      <c r="BZ93" s="80">
        <v>0</v>
      </c>
      <c r="CA93" s="80">
        <v>4.8570000000000002</v>
      </c>
      <c r="CB93" s="80">
        <v>7.71</v>
      </c>
      <c r="CC93" s="80">
        <v>0</v>
      </c>
    </row>
    <row r="94" spans="1:81">
      <c r="A94" s="80" t="s">
        <v>1753</v>
      </c>
      <c r="B94" s="80">
        <v>78</v>
      </c>
      <c r="C94" s="80">
        <v>10</v>
      </c>
      <c r="D94" s="80">
        <v>5</v>
      </c>
      <c r="E94" s="80">
        <v>2013</v>
      </c>
      <c r="F94" s="80" t="s">
        <v>89</v>
      </c>
      <c r="G94" s="80" t="s">
        <v>1743</v>
      </c>
      <c r="H94" s="80" t="s">
        <v>1744</v>
      </c>
      <c r="I94" s="177"/>
      <c r="J94" s="81">
        <v>479.80976427203296</v>
      </c>
      <c r="K94" s="81">
        <v>27.365578771394592</v>
      </c>
      <c r="L94" s="81">
        <v>22.67889856163189</v>
      </c>
      <c r="M94" s="81">
        <v>703.73911476176431</v>
      </c>
      <c r="N94" s="81">
        <v>528.09789025348459</v>
      </c>
      <c r="O94" s="81">
        <v>444.93631498733134</v>
      </c>
      <c r="P94" s="81">
        <v>278.0469383575836</v>
      </c>
      <c r="Q94" s="81">
        <v>29.026295434941517</v>
      </c>
      <c r="R94" s="81">
        <v>0</v>
      </c>
      <c r="S94" s="81">
        <v>45.474716345600001</v>
      </c>
      <c r="T94" s="82"/>
      <c r="U94" s="81">
        <v>70576829</v>
      </c>
      <c r="V94" s="81">
        <v>14479</v>
      </c>
      <c r="W94" s="81">
        <v>611</v>
      </c>
      <c r="X94" s="81">
        <v>139895</v>
      </c>
      <c r="Y94" s="81">
        <v>156559</v>
      </c>
      <c r="Z94" s="81">
        <v>243102</v>
      </c>
      <c r="AA94" s="81">
        <v>55661</v>
      </c>
      <c r="AB94" s="81">
        <v>375229</v>
      </c>
      <c r="AC94" s="81">
        <v>0</v>
      </c>
      <c r="AD94" s="81">
        <v>45.474716345600001</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474.08600000000001</v>
      </c>
      <c r="BJ94" s="81">
        <v>8.2000000000000003E-2</v>
      </c>
      <c r="BK94" s="81">
        <v>85.180999999999997</v>
      </c>
      <c r="BL94" s="81">
        <v>0</v>
      </c>
      <c r="BM94" s="82"/>
      <c r="BN94" s="81">
        <v>0</v>
      </c>
      <c r="BO94" s="81">
        <v>0</v>
      </c>
      <c r="BP94" s="81">
        <v>36</v>
      </c>
      <c r="BQ94" s="81">
        <v>1</v>
      </c>
      <c r="BR94" s="81">
        <v>11</v>
      </c>
      <c r="BS94" s="81">
        <v>0</v>
      </c>
      <c r="BT94"/>
      <c r="BU94" s="80">
        <v>508.64400000000001</v>
      </c>
      <c r="BV94" s="80">
        <v>39.317</v>
      </c>
      <c r="BW94" s="80">
        <v>0</v>
      </c>
      <c r="BX94" s="80">
        <v>0</v>
      </c>
      <c r="BY94" s="80">
        <v>0</v>
      </c>
      <c r="BZ94" s="80">
        <v>0</v>
      </c>
      <c r="CA94" s="80">
        <v>3.5369999999999999</v>
      </c>
      <c r="CB94" s="80">
        <v>7.851</v>
      </c>
      <c r="CC94" s="80">
        <v>0</v>
      </c>
    </row>
    <row r="95" spans="1:81">
      <c r="A95" s="80" t="s">
        <v>1754</v>
      </c>
      <c r="B95" s="80">
        <v>79</v>
      </c>
      <c r="C95" s="80">
        <v>11</v>
      </c>
      <c r="D95" s="80">
        <v>5</v>
      </c>
      <c r="E95" s="80">
        <v>2014</v>
      </c>
      <c r="F95" s="80" t="s">
        <v>90</v>
      </c>
      <c r="G95" s="80" t="s">
        <v>1743</v>
      </c>
      <c r="H95" s="80" t="s">
        <v>1744</v>
      </c>
      <c r="I95" s="177"/>
      <c r="J95" s="81">
        <v>420.44795433892403</v>
      </c>
      <c r="K95" s="81">
        <v>25.34808574346312</v>
      </c>
      <c r="L95" s="81">
        <v>13.138620904303703</v>
      </c>
      <c r="M95" s="81">
        <v>679.51975049726138</v>
      </c>
      <c r="N95" s="81">
        <v>551.41279351849028</v>
      </c>
      <c r="O95" s="81">
        <v>428.06814852883849</v>
      </c>
      <c r="P95" s="81">
        <v>278.45366566637932</v>
      </c>
      <c r="Q95" s="81">
        <v>27.857732382317391</v>
      </c>
      <c r="R95" s="81">
        <v>0</v>
      </c>
      <c r="S95" s="81">
        <v>39.17927385606</v>
      </c>
      <c r="T95" s="82"/>
      <c r="U95" s="81">
        <v>74040032</v>
      </c>
      <c r="V95" s="81">
        <v>11931</v>
      </c>
      <c r="W95" s="81">
        <v>558</v>
      </c>
      <c r="X95" s="81">
        <v>139310</v>
      </c>
      <c r="Y95" s="81">
        <v>158108</v>
      </c>
      <c r="Z95" s="81">
        <v>246331</v>
      </c>
      <c r="AA95" s="81">
        <v>55454</v>
      </c>
      <c r="AB95" s="81">
        <v>375341</v>
      </c>
      <c r="AC95" s="81">
        <v>0</v>
      </c>
      <c r="AD95" s="81">
        <v>39.17927385606</v>
      </c>
      <c r="AE95" s="82"/>
      <c r="AF95" s="81">
        <v>559164078.45354009</v>
      </c>
      <c r="AG95" s="81">
        <v>21746836.098493427</v>
      </c>
      <c r="AH95" s="81">
        <v>3294618.530365556</v>
      </c>
      <c r="AI95" s="81">
        <v>901138336.99164557</v>
      </c>
      <c r="AJ95" s="81">
        <v>711895195.84510517</v>
      </c>
      <c r="AK95" s="81">
        <v>0</v>
      </c>
      <c r="AL95" s="81">
        <v>0</v>
      </c>
      <c r="AM95" s="81">
        <v>51528710.498750865</v>
      </c>
      <c r="AN95" s="81">
        <v>0</v>
      </c>
      <c r="AO95" s="81">
        <v>0</v>
      </c>
      <c r="AP95" s="82"/>
      <c r="AQ95" s="81">
        <v>8249</v>
      </c>
      <c r="AR95" s="81">
        <v>1445</v>
      </c>
      <c r="AS95" s="81">
        <v>0</v>
      </c>
      <c r="AT95" s="81">
        <v>2</v>
      </c>
      <c r="AU95" s="81">
        <v>0</v>
      </c>
      <c r="AV95" s="81">
        <v>1</v>
      </c>
      <c r="AW95" s="81" t="s">
        <v>564</v>
      </c>
      <c r="AX95" s="82"/>
      <c r="AY95" s="81">
        <v>33800.1</v>
      </c>
      <c r="AZ95" s="81">
        <v>59206.5</v>
      </c>
      <c r="BA95" s="81">
        <v>0</v>
      </c>
      <c r="BB95" s="81">
        <v>133</v>
      </c>
      <c r="BC95" s="81">
        <v>0</v>
      </c>
      <c r="BD95" s="81">
        <v>5250</v>
      </c>
      <c r="BE95" s="81" t="s">
        <v>564</v>
      </c>
      <c r="BF95" s="82"/>
      <c r="BG95" s="81">
        <v>0</v>
      </c>
      <c r="BH95" s="81">
        <v>0</v>
      </c>
      <c r="BI95" s="81">
        <v>388.64299999999997</v>
      </c>
      <c r="BJ95" s="81">
        <v>0.121</v>
      </c>
      <c r="BK95" s="81">
        <v>86.187999999999988</v>
      </c>
      <c r="BL95" s="81">
        <v>0</v>
      </c>
      <c r="BM95" s="82"/>
      <c r="BN95" s="81">
        <v>0</v>
      </c>
      <c r="BO95" s="81">
        <v>0</v>
      </c>
      <c r="BP95" s="81">
        <v>35</v>
      </c>
      <c r="BQ95" s="81">
        <v>1</v>
      </c>
      <c r="BR95" s="81">
        <v>11</v>
      </c>
      <c r="BS95" s="81">
        <v>0</v>
      </c>
      <c r="BT95"/>
      <c r="BU95" s="80">
        <v>426.23</v>
      </c>
      <c r="BV95" s="80">
        <v>34.893999999999998</v>
      </c>
      <c r="BW95" s="80">
        <v>0</v>
      </c>
      <c r="BX95" s="80">
        <v>0</v>
      </c>
      <c r="BY95" s="80">
        <v>0</v>
      </c>
      <c r="BZ95" s="80">
        <v>0</v>
      </c>
      <c r="CA95" s="80">
        <v>5.4550000000000001</v>
      </c>
      <c r="CB95" s="80">
        <v>8.3729999999999993</v>
      </c>
      <c r="CC95" s="80">
        <v>0</v>
      </c>
    </row>
    <row r="96" spans="1:81">
      <c r="A96" s="80" t="s">
        <v>1755</v>
      </c>
      <c r="B96" s="80">
        <v>80</v>
      </c>
      <c r="C96" s="80">
        <v>12</v>
      </c>
      <c r="D96" s="80">
        <v>5</v>
      </c>
      <c r="E96" s="80">
        <v>2015</v>
      </c>
      <c r="F96" s="80" t="s">
        <v>91</v>
      </c>
      <c r="G96" s="80" t="s">
        <v>1743</v>
      </c>
      <c r="H96" s="80" t="s">
        <v>1744</v>
      </c>
      <c r="I96" s="177"/>
      <c r="J96" s="81">
        <v>380.41596732165846</v>
      </c>
      <c r="K96" s="81">
        <v>25.449923418535093</v>
      </c>
      <c r="L96" s="81">
        <v>14.12715751984587</v>
      </c>
      <c r="M96" s="81">
        <v>675.56011745728188</v>
      </c>
      <c r="N96" s="81">
        <v>513.6433740515605</v>
      </c>
      <c r="O96" s="81">
        <v>428.30508752657346</v>
      </c>
      <c r="P96" s="81">
        <v>276.94908119695799</v>
      </c>
      <c r="Q96" s="81">
        <v>27.282235672531293</v>
      </c>
      <c r="R96" s="81">
        <v>0</v>
      </c>
      <c r="S96" s="81">
        <v>41.746516811736001</v>
      </c>
      <c r="T96" s="82"/>
      <c r="U96" s="81">
        <v>76978020</v>
      </c>
      <c r="V96" s="81">
        <v>11931</v>
      </c>
      <c r="W96" s="81">
        <v>558</v>
      </c>
      <c r="X96" s="81">
        <v>139310</v>
      </c>
      <c r="Y96" s="81">
        <v>159843</v>
      </c>
      <c r="Z96" s="81">
        <v>248842</v>
      </c>
      <c r="AA96" s="81">
        <v>55111</v>
      </c>
      <c r="AB96" s="81">
        <v>375491</v>
      </c>
      <c r="AC96" s="81">
        <v>0</v>
      </c>
      <c r="AD96" s="81">
        <v>41.746516811736001</v>
      </c>
      <c r="AE96" s="82"/>
      <c r="AF96" s="81">
        <v>525089706.79733926</v>
      </c>
      <c r="AG96" s="81">
        <v>19861442.909804944</v>
      </c>
      <c r="AH96" s="81">
        <v>2982945.9567754581</v>
      </c>
      <c r="AI96" s="81">
        <v>887819245.62978292</v>
      </c>
      <c r="AJ96" s="81">
        <v>714756963.43587959</v>
      </c>
      <c r="AK96" s="81">
        <v>0</v>
      </c>
      <c r="AL96" s="81">
        <v>0</v>
      </c>
      <c r="AM96" s="81">
        <v>51459466.424496599</v>
      </c>
      <c r="AN96" s="81">
        <v>0</v>
      </c>
      <c r="AO96" s="81">
        <v>0</v>
      </c>
      <c r="AP96" s="82"/>
      <c r="AQ96" s="81">
        <v>9061</v>
      </c>
      <c r="AR96" s="81">
        <v>2272</v>
      </c>
      <c r="AS96" s="81">
        <v>0</v>
      </c>
      <c r="AT96" s="81">
        <v>2</v>
      </c>
      <c r="AU96" s="81">
        <v>0</v>
      </c>
      <c r="AV96" s="81">
        <v>1</v>
      </c>
      <c r="AW96" s="81" t="s">
        <v>564</v>
      </c>
      <c r="AX96" s="82"/>
      <c r="AY96" s="81">
        <v>37608.400000000001</v>
      </c>
      <c r="AZ96" s="81">
        <v>93070.3</v>
      </c>
      <c r="BA96" s="81">
        <v>0</v>
      </c>
      <c r="BB96" s="81">
        <v>133</v>
      </c>
      <c r="BC96" s="81">
        <v>0</v>
      </c>
      <c r="BD96" s="81">
        <v>5250</v>
      </c>
      <c r="BE96" s="81" t="s">
        <v>564</v>
      </c>
      <c r="BF96" s="82"/>
      <c r="BG96" s="81">
        <v>0</v>
      </c>
      <c r="BH96" s="81">
        <v>0</v>
      </c>
      <c r="BI96" s="81">
        <v>435.47399999999999</v>
      </c>
      <c r="BJ96" s="81">
        <v>6.7000000000000004E-2</v>
      </c>
      <c r="BK96" s="81">
        <v>71.412000000000006</v>
      </c>
      <c r="BL96" s="81">
        <v>0</v>
      </c>
      <c r="BM96" s="82"/>
      <c r="BN96" s="81">
        <v>0</v>
      </c>
      <c r="BO96" s="81">
        <v>0</v>
      </c>
      <c r="BP96" s="81">
        <v>34</v>
      </c>
      <c r="BQ96" s="81">
        <v>1</v>
      </c>
      <c r="BR96" s="81">
        <v>10</v>
      </c>
      <c r="BS96" s="81">
        <v>0</v>
      </c>
      <c r="BT96"/>
      <c r="BU96" s="80">
        <v>463.55099999999999</v>
      </c>
      <c r="BV96" s="80">
        <v>39.43</v>
      </c>
      <c r="BW96" s="80">
        <v>0</v>
      </c>
      <c r="BX96" s="80">
        <v>0</v>
      </c>
      <c r="BY96" s="80">
        <v>0</v>
      </c>
      <c r="BZ96" s="80">
        <v>0</v>
      </c>
      <c r="CA96" s="80">
        <v>3.972</v>
      </c>
      <c r="CB96" s="80">
        <v>0</v>
      </c>
      <c r="CC96" s="80">
        <v>0</v>
      </c>
    </row>
    <row r="97" spans="1:81">
      <c r="A97" s="80" t="s">
        <v>1756</v>
      </c>
      <c r="B97" s="80">
        <v>81</v>
      </c>
      <c r="C97" s="80">
        <v>13</v>
      </c>
      <c r="D97" s="80">
        <v>5</v>
      </c>
      <c r="E97" s="80">
        <v>2016</v>
      </c>
      <c r="F97" s="80" t="s">
        <v>92</v>
      </c>
      <c r="G97" s="80" t="s">
        <v>1743</v>
      </c>
      <c r="H97" s="80" t="s">
        <v>1744</v>
      </c>
      <c r="I97" s="177"/>
      <c r="J97" s="81">
        <v>391.42298175298134</v>
      </c>
      <c r="K97" s="81">
        <v>25.414674697404887</v>
      </c>
      <c r="L97" s="81">
        <v>15.260343114531402</v>
      </c>
      <c r="M97" s="81">
        <v>565.76989599761214</v>
      </c>
      <c r="N97" s="81">
        <v>512.20236654076598</v>
      </c>
      <c r="O97" s="81">
        <v>427.65906895692234</v>
      </c>
      <c r="P97" s="81">
        <v>268.79421483610707</v>
      </c>
      <c r="Q97" s="81">
        <v>26.50502161134186</v>
      </c>
      <c r="R97" s="81">
        <v>0</v>
      </c>
      <c r="S97" s="81">
        <v>40.209470808653997</v>
      </c>
      <c r="T97" s="82"/>
      <c r="U97" s="81">
        <v>77109470</v>
      </c>
      <c r="V97" s="81">
        <v>11931</v>
      </c>
      <c r="W97" s="81">
        <v>558</v>
      </c>
      <c r="X97" s="81">
        <v>139310</v>
      </c>
      <c r="Y97" s="81">
        <v>161470</v>
      </c>
      <c r="Z97" s="81">
        <v>251521</v>
      </c>
      <c r="AA97" s="81">
        <v>55322</v>
      </c>
      <c r="AB97" s="81">
        <v>375255</v>
      </c>
      <c r="AC97" s="81">
        <v>0</v>
      </c>
      <c r="AD97" s="81">
        <v>40.209470808653997</v>
      </c>
      <c r="AE97" s="82"/>
      <c r="AF97" s="81">
        <v>537098883.29851151</v>
      </c>
      <c r="AG97" s="81">
        <v>19098346.039987661</v>
      </c>
      <c r="AH97" s="81">
        <v>2477094.2017871132</v>
      </c>
      <c r="AI97" s="81">
        <v>876612710.26607001</v>
      </c>
      <c r="AJ97" s="81">
        <v>724109616.38508904</v>
      </c>
      <c r="AK97" s="81">
        <v>0</v>
      </c>
      <c r="AL97" s="81">
        <v>0</v>
      </c>
      <c r="AM97" s="81">
        <v>51467077.44354368</v>
      </c>
      <c r="AN97" s="81">
        <v>0</v>
      </c>
      <c r="AO97" s="81">
        <v>0</v>
      </c>
      <c r="AP97" s="82"/>
      <c r="AQ97" s="81">
        <v>9870</v>
      </c>
      <c r="AR97" s="81">
        <v>2778</v>
      </c>
      <c r="AS97" s="81">
        <v>0</v>
      </c>
      <c r="AT97" s="81">
        <v>2</v>
      </c>
      <c r="AU97" s="81">
        <v>0</v>
      </c>
      <c r="AV97" s="81">
        <v>1</v>
      </c>
      <c r="AW97" s="81" t="s">
        <v>564</v>
      </c>
      <c r="AX97" s="82"/>
      <c r="AY97" s="81">
        <v>41541.399999999987</v>
      </c>
      <c r="AZ97" s="81">
        <v>129579.7</v>
      </c>
      <c r="BA97" s="81">
        <v>0</v>
      </c>
      <c r="BB97" s="81">
        <v>133</v>
      </c>
      <c r="BC97" s="81">
        <v>0</v>
      </c>
      <c r="BD97" s="81">
        <v>5250</v>
      </c>
      <c r="BE97" s="81" t="s">
        <v>564</v>
      </c>
      <c r="BF97" s="82"/>
      <c r="BG97" s="81">
        <v>0</v>
      </c>
      <c r="BH97" s="81">
        <v>0</v>
      </c>
      <c r="BI97" s="81">
        <v>452.255</v>
      </c>
      <c r="BJ97" s="81">
        <v>0.107</v>
      </c>
      <c r="BK97" s="81">
        <v>77.390999999999991</v>
      </c>
      <c r="BL97" s="81">
        <v>0</v>
      </c>
      <c r="BM97" s="82"/>
      <c r="BN97" s="81">
        <v>0</v>
      </c>
      <c r="BO97" s="81">
        <v>0</v>
      </c>
      <c r="BP97" s="81">
        <v>36</v>
      </c>
      <c r="BQ97" s="81">
        <v>1</v>
      </c>
      <c r="BR97" s="81">
        <v>11</v>
      </c>
      <c r="BS97" s="81">
        <v>0</v>
      </c>
      <c r="BT97"/>
      <c r="BU97" s="80">
        <v>481.185</v>
      </c>
      <c r="BV97" s="80">
        <v>37.875</v>
      </c>
      <c r="BW97" s="80">
        <v>6.391</v>
      </c>
      <c r="BX97" s="80">
        <v>0</v>
      </c>
      <c r="BY97" s="80">
        <v>0</v>
      </c>
      <c r="BZ97" s="80">
        <v>0</v>
      </c>
      <c r="CA97" s="80">
        <v>4.3019999999999996</v>
      </c>
      <c r="CB97" s="80">
        <v>0</v>
      </c>
      <c r="CC97" s="80">
        <v>0</v>
      </c>
    </row>
    <row r="98" spans="1:81">
      <c r="A98" s="80" t="s">
        <v>1757</v>
      </c>
      <c r="B98" s="80">
        <v>82</v>
      </c>
      <c r="C98" s="80">
        <v>14</v>
      </c>
      <c r="D98" s="80">
        <v>5</v>
      </c>
      <c r="E98" s="80">
        <v>2017</v>
      </c>
      <c r="F98" s="80" t="s">
        <v>71</v>
      </c>
      <c r="G98" s="80" t="s">
        <v>1743</v>
      </c>
      <c r="H98" s="80" t="s">
        <v>1744</v>
      </c>
      <c r="I98" s="177"/>
      <c r="J98" s="81">
        <v>388.17112966416886</v>
      </c>
      <c r="K98" s="81">
        <v>25.619074299314637</v>
      </c>
      <c r="L98" s="81">
        <v>13.462980778615744</v>
      </c>
      <c r="M98" s="81">
        <v>534.2242412425195</v>
      </c>
      <c r="N98" s="81">
        <v>497.22176321976872</v>
      </c>
      <c r="O98" s="81">
        <v>424.72992822097729</v>
      </c>
      <c r="P98" s="81">
        <v>265.29067648079871</v>
      </c>
      <c r="Q98" s="81">
        <v>25.581533673442124</v>
      </c>
      <c r="R98" s="81">
        <v>0</v>
      </c>
      <c r="S98" s="81">
        <v>48.74459773208001</v>
      </c>
      <c r="T98" s="82"/>
      <c r="U98" s="81">
        <v>80445596</v>
      </c>
      <c r="V98" s="81">
        <v>11931</v>
      </c>
      <c r="W98" s="81">
        <v>558</v>
      </c>
      <c r="X98" s="81">
        <v>139310</v>
      </c>
      <c r="Y98" s="81">
        <v>163019</v>
      </c>
      <c r="Z98" s="81">
        <v>253942</v>
      </c>
      <c r="AA98" s="81">
        <v>54949</v>
      </c>
      <c r="AB98" s="81">
        <v>374543</v>
      </c>
      <c r="AC98" s="81">
        <v>0</v>
      </c>
      <c r="AD98" s="81">
        <v>48.74459773208001</v>
      </c>
      <c r="AE98" s="82"/>
      <c r="AF98" s="81">
        <v>556245815.22505319</v>
      </c>
      <c r="AG98" s="81">
        <v>19367038.136749029</v>
      </c>
      <c r="AH98" s="81">
        <v>2881963.7077469039</v>
      </c>
      <c r="AI98" s="81">
        <v>861618462.96930552</v>
      </c>
      <c r="AJ98" s="81">
        <v>702259862.25157964</v>
      </c>
      <c r="AK98" s="81">
        <v>0</v>
      </c>
      <c r="AL98" s="81">
        <v>0</v>
      </c>
      <c r="AM98" s="81">
        <v>51449804.150631741</v>
      </c>
      <c r="AN98" s="81">
        <v>0</v>
      </c>
      <c r="AO98" s="81">
        <v>0</v>
      </c>
      <c r="AP98" s="82"/>
      <c r="AQ98" s="81">
        <v>10527</v>
      </c>
      <c r="AR98" s="81">
        <v>3178</v>
      </c>
      <c r="AS98" s="81">
        <v>0</v>
      </c>
      <c r="AT98" s="81">
        <v>2</v>
      </c>
      <c r="AU98" s="81">
        <v>0</v>
      </c>
      <c r="AV98" s="81">
        <v>1</v>
      </c>
      <c r="AW98" s="81" t="s">
        <v>564</v>
      </c>
      <c r="AX98" s="82"/>
      <c r="AY98" s="81">
        <v>44884.800000000003</v>
      </c>
      <c r="AZ98" s="81">
        <v>145515.8000000001</v>
      </c>
      <c r="BA98" s="81">
        <v>0</v>
      </c>
      <c r="BB98" s="81">
        <v>133</v>
      </c>
      <c r="BC98" s="81">
        <v>0</v>
      </c>
      <c r="BD98" s="81">
        <v>5250</v>
      </c>
      <c r="BE98" s="81" t="s">
        <v>564</v>
      </c>
      <c r="BF98" s="82"/>
      <c r="BG98" s="81">
        <v>0</v>
      </c>
      <c r="BH98" s="81">
        <v>0</v>
      </c>
      <c r="BI98" s="81">
        <v>471.85</v>
      </c>
      <c r="BJ98" s="81">
        <v>0.18</v>
      </c>
      <c r="BK98" s="81">
        <v>88.850999999999999</v>
      </c>
      <c r="BL98" s="81">
        <v>0</v>
      </c>
      <c r="BM98" s="82"/>
      <c r="BN98" s="81">
        <v>0</v>
      </c>
      <c r="BO98" s="81">
        <v>0</v>
      </c>
      <c r="BP98" s="81">
        <v>37</v>
      </c>
      <c r="BQ98" s="81">
        <v>1</v>
      </c>
      <c r="BR98" s="81">
        <v>11</v>
      </c>
      <c r="BS98" s="81">
        <v>0</v>
      </c>
      <c r="BT98"/>
      <c r="BU98" s="80">
        <v>500.52800000000002</v>
      </c>
      <c r="BV98" s="80">
        <v>48.265000000000001</v>
      </c>
      <c r="BW98" s="80">
        <v>7.2140000000000004</v>
      </c>
      <c r="BX98" s="80">
        <v>0</v>
      </c>
      <c r="BY98" s="80">
        <v>0</v>
      </c>
      <c r="BZ98" s="80">
        <v>0</v>
      </c>
      <c r="CA98" s="80">
        <v>4.8739999999999997</v>
      </c>
      <c r="CB98" s="80">
        <v>0</v>
      </c>
      <c r="CC98" s="80">
        <v>0</v>
      </c>
    </row>
    <row r="99" spans="1:81">
      <c r="A99" s="80" t="s">
        <v>1758</v>
      </c>
      <c r="B99" s="80">
        <v>83</v>
      </c>
      <c r="C99" s="80">
        <v>15</v>
      </c>
      <c r="D99" s="80">
        <v>5</v>
      </c>
      <c r="E99" s="80">
        <v>2018</v>
      </c>
      <c r="F99" s="80" t="s">
        <v>93</v>
      </c>
      <c r="G99" s="80" t="s">
        <v>1743</v>
      </c>
      <c r="H99" s="80" t="s">
        <v>1744</v>
      </c>
      <c r="I99" s="177"/>
      <c r="J99" s="81">
        <v>430.76378355878489</v>
      </c>
      <c r="K99" s="81">
        <v>24.077973196223855</v>
      </c>
      <c r="L99" s="81">
        <v>12.132354198749303</v>
      </c>
      <c r="M99" s="81">
        <v>526.81086698467436</v>
      </c>
      <c r="N99" s="81">
        <v>521.61764968773934</v>
      </c>
      <c r="O99" s="81">
        <v>418.9985189920834</v>
      </c>
      <c r="P99" s="81">
        <v>261.59355549632005</v>
      </c>
      <c r="Q99" s="81">
        <v>23.714604917613471</v>
      </c>
      <c r="R99" s="81">
        <v>0</v>
      </c>
      <c r="S99" s="81">
        <v>40.739134829119998</v>
      </c>
      <c r="T99" s="82"/>
      <c r="U99" s="81">
        <v>88213731</v>
      </c>
      <c r="V99" s="81">
        <v>11931</v>
      </c>
      <c r="W99" s="81">
        <v>558</v>
      </c>
      <c r="X99" s="81">
        <v>139310</v>
      </c>
      <c r="Y99" s="81">
        <v>164619</v>
      </c>
      <c r="Z99" s="81">
        <v>255312</v>
      </c>
      <c r="AA99" s="81">
        <v>54728</v>
      </c>
      <c r="AB99" s="81">
        <v>374168</v>
      </c>
      <c r="AC99" s="81">
        <v>0</v>
      </c>
      <c r="AD99" s="81">
        <v>40.739134829119998</v>
      </c>
      <c r="AE99" s="82"/>
      <c r="AF99" s="81">
        <v>621614263.08443058</v>
      </c>
      <c r="AG99" s="81">
        <v>17125606.782604359</v>
      </c>
      <c r="AH99" s="81">
        <v>2726876.4095652751</v>
      </c>
      <c r="AI99" s="81">
        <v>825854011.45054817</v>
      </c>
      <c r="AJ99" s="81">
        <v>737498321.80053282</v>
      </c>
      <c r="AK99" s="81">
        <v>0</v>
      </c>
      <c r="AL99" s="81">
        <v>0</v>
      </c>
      <c r="AM99" s="81">
        <v>51504640.79275623</v>
      </c>
      <c r="AN99" s="81">
        <v>0</v>
      </c>
      <c r="AO99" s="81">
        <v>0</v>
      </c>
      <c r="AP99" s="82"/>
      <c r="AQ99" s="81">
        <v>11233</v>
      </c>
      <c r="AR99" s="81">
        <v>3536</v>
      </c>
      <c r="AS99" s="81">
        <v>0</v>
      </c>
      <c r="AT99" s="81">
        <v>2</v>
      </c>
      <c r="AU99" s="81">
        <v>0</v>
      </c>
      <c r="AV99" s="81">
        <v>1</v>
      </c>
      <c r="AW99" s="81" t="s">
        <v>564</v>
      </c>
      <c r="AX99" s="82"/>
      <c r="AY99" s="81">
        <v>48413.099999999991</v>
      </c>
      <c r="AZ99" s="81">
        <v>160769.29999999999</v>
      </c>
      <c r="BA99" s="81">
        <v>0</v>
      </c>
      <c r="BB99" s="81">
        <v>133</v>
      </c>
      <c r="BC99" s="81">
        <v>0</v>
      </c>
      <c r="BD99" s="81">
        <v>5250</v>
      </c>
      <c r="BE99" s="81" t="s">
        <v>564</v>
      </c>
      <c r="BF99" s="82"/>
      <c r="BG99" s="81">
        <v>0</v>
      </c>
      <c r="BH99" s="81">
        <v>0</v>
      </c>
      <c r="BI99" s="81">
        <v>481.79399999999998</v>
      </c>
      <c r="BJ99" s="81">
        <v>0.13200000000000001</v>
      </c>
      <c r="BK99" s="81">
        <v>38.455000000000005</v>
      </c>
      <c r="BL99" s="81">
        <v>0</v>
      </c>
      <c r="BM99" s="82"/>
      <c r="BN99" s="81">
        <v>0</v>
      </c>
      <c r="BO99" s="81">
        <v>0</v>
      </c>
      <c r="BP99" s="81">
        <v>38</v>
      </c>
      <c r="BQ99" s="81">
        <v>1</v>
      </c>
      <c r="BR99" s="81">
        <v>10</v>
      </c>
      <c r="BS99" s="81">
        <v>0</v>
      </c>
      <c r="BT99"/>
      <c r="BU99" s="80">
        <v>513.93799999999999</v>
      </c>
      <c r="BV99" s="80">
        <v>0</v>
      </c>
      <c r="BW99" s="80">
        <v>6.4429999999999996</v>
      </c>
      <c r="BX99" s="80">
        <v>0</v>
      </c>
      <c r="BY99" s="80">
        <v>0</v>
      </c>
      <c r="BZ99" s="80">
        <v>0</v>
      </c>
      <c r="CA99" s="80">
        <v>0</v>
      </c>
      <c r="CB99" s="80">
        <v>0</v>
      </c>
      <c r="CC99" s="80">
        <v>0</v>
      </c>
    </row>
    <row r="100" spans="1:81">
      <c r="A100" s="80" t="s">
        <v>1759</v>
      </c>
      <c r="B100" s="80">
        <v>84</v>
      </c>
      <c r="C100" s="80">
        <v>16</v>
      </c>
      <c r="D100" s="80">
        <v>5</v>
      </c>
      <c r="E100" s="80">
        <v>2019</v>
      </c>
      <c r="F100" s="80" t="s">
        <v>73</v>
      </c>
      <c r="G100" s="80" t="s">
        <v>1743</v>
      </c>
      <c r="H100" s="80" t="s">
        <v>1744</v>
      </c>
      <c r="I100" s="177"/>
      <c r="J100" s="81">
        <v>445.21854251054009</v>
      </c>
      <c r="K100" s="81">
        <v>22.058341612642852</v>
      </c>
      <c r="L100" s="81">
        <v>12.229402778057462</v>
      </c>
      <c r="M100" s="81">
        <v>497.98797588673051</v>
      </c>
      <c r="N100" s="81">
        <v>460.59640105085776</v>
      </c>
      <c r="O100" s="81">
        <v>408.86259400336633</v>
      </c>
      <c r="P100" s="81">
        <v>259.09220440740819</v>
      </c>
      <c r="Q100" s="81">
        <v>23.024413442506255</v>
      </c>
      <c r="R100" s="81">
        <v>0</v>
      </c>
      <c r="S100" s="81">
        <v>37.800923732139204</v>
      </c>
      <c r="T100" s="82"/>
      <c r="U100" s="81">
        <v>95194066</v>
      </c>
      <c r="V100" s="81">
        <v>11931</v>
      </c>
      <c r="W100" s="81">
        <v>558</v>
      </c>
      <c r="X100" s="81">
        <v>139310</v>
      </c>
      <c r="Y100" s="81">
        <v>166052</v>
      </c>
      <c r="Z100" s="81">
        <v>255976</v>
      </c>
      <c r="AA100" s="81">
        <v>53799</v>
      </c>
      <c r="AB100" s="81">
        <v>373114</v>
      </c>
      <c r="AC100" s="81">
        <v>0</v>
      </c>
      <c r="AD100" s="81">
        <v>37.800923732139204</v>
      </c>
      <c r="AE100" s="82"/>
      <c r="AF100" s="81">
        <v>656637316.15506279</v>
      </c>
      <c r="AG100" s="81">
        <v>16558839.3727881</v>
      </c>
      <c r="AH100" s="81">
        <v>2880107.2613806021</v>
      </c>
      <c r="AI100" s="81">
        <v>810619006.40755403</v>
      </c>
      <c r="AJ100" s="81">
        <v>650331112.04863691</v>
      </c>
      <c r="AK100" s="81">
        <v>0</v>
      </c>
      <c r="AL100" s="81">
        <v>0</v>
      </c>
      <c r="AM100" s="81">
        <v>50815317.99931182</v>
      </c>
      <c r="AN100" s="81">
        <v>0</v>
      </c>
      <c r="AO100" s="81">
        <v>0</v>
      </c>
      <c r="AP100" s="82"/>
      <c r="AQ100" s="81">
        <v>11952</v>
      </c>
      <c r="AR100" s="81">
        <v>3911</v>
      </c>
      <c r="AS100" s="81">
        <v>0</v>
      </c>
      <c r="AT100" s="81">
        <v>2</v>
      </c>
      <c r="AU100" s="81">
        <v>0</v>
      </c>
      <c r="AV100" s="81">
        <v>1</v>
      </c>
      <c r="AW100" s="81" t="s">
        <v>564</v>
      </c>
      <c r="AX100" s="82"/>
      <c r="AY100" s="81">
        <v>52216.200000000172</v>
      </c>
      <c r="AZ100" s="81">
        <v>205226.00000000009</v>
      </c>
      <c r="BA100" s="81">
        <v>0</v>
      </c>
      <c r="BB100" s="81">
        <v>133</v>
      </c>
      <c r="BC100" s="81">
        <v>0</v>
      </c>
      <c r="BD100" s="81">
        <v>5250</v>
      </c>
      <c r="BE100" s="81" t="s">
        <v>564</v>
      </c>
      <c r="BF100" s="82"/>
      <c r="BG100" s="81">
        <v>0</v>
      </c>
      <c r="BH100" s="81">
        <v>0</v>
      </c>
      <c r="BI100" s="81">
        <v>468.65499999999997</v>
      </c>
      <c r="BJ100" s="81">
        <v>9.2999999999999999E-2</v>
      </c>
      <c r="BK100" s="81">
        <v>70.87700000000001</v>
      </c>
      <c r="BL100" s="81">
        <v>0</v>
      </c>
      <c r="BM100" s="82"/>
      <c r="BN100" s="81">
        <v>0</v>
      </c>
      <c r="BO100" s="81">
        <v>0</v>
      </c>
      <c r="BP100" s="81">
        <v>39</v>
      </c>
      <c r="BQ100" s="81">
        <v>1</v>
      </c>
      <c r="BR100" s="81">
        <v>9</v>
      </c>
      <c r="BS100" s="81">
        <v>0</v>
      </c>
      <c r="BT100"/>
      <c r="BU100" s="80">
        <v>498.05</v>
      </c>
      <c r="BV100" s="80">
        <v>35.119999999999997</v>
      </c>
      <c r="BW100" s="80">
        <v>6.4550000000000001</v>
      </c>
      <c r="BX100" s="80">
        <v>0</v>
      </c>
      <c r="BY100" s="80">
        <v>0</v>
      </c>
      <c r="BZ100" s="80">
        <v>0</v>
      </c>
      <c r="CA100" s="80">
        <v>0</v>
      </c>
      <c r="CB100" s="80">
        <v>0</v>
      </c>
      <c r="CC100" s="80">
        <v>0</v>
      </c>
    </row>
    <row r="101" spans="1:81">
      <c r="A101" s="80" t="s">
        <v>1760</v>
      </c>
      <c r="B101" s="80">
        <v>85</v>
      </c>
      <c r="C101" s="80">
        <v>17</v>
      </c>
      <c r="D101" s="80">
        <v>5</v>
      </c>
      <c r="E101" s="80">
        <v>2020</v>
      </c>
      <c r="F101" s="80" t="s">
        <v>218</v>
      </c>
      <c r="G101" s="80" t="s">
        <v>1743</v>
      </c>
      <c r="H101" s="80" t="s">
        <v>1744</v>
      </c>
      <c r="I101" s="177"/>
      <c r="J101" s="81">
        <v>453.60731594986891</v>
      </c>
      <c r="K101" s="81">
        <v>26.164601419358245</v>
      </c>
      <c r="L101" s="81">
        <v>15.899753817393481</v>
      </c>
      <c r="M101" s="81">
        <v>492.90312087229881</v>
      </c>
      <c r="N101" s="81">
        <v>438.19728772569641</v>
      </c>
      <c r="O101" s="81">
        <v>359.12832017815236</v>
      </c>
      <c r="P101" s="81">
        <v>241.82416330306367</v>
      </c>
      <c r="Q101" s="81">
        <v>21.945443670746538</v>
      </c>
      <c r="R101" s="81">
        <v>0</v>
      </c>
      <c r="S101" s="81">
        <v>37.225338181260007</v>
      </c>
      <c r="T101" s="82"/>
      <c r="U101" s="81">
        <v>87229331</v>
      </c>
      <c r="V101" s="81">
        <v>12212</v>
      </c>
      <c r="W101" s="81">
        <v>890</v>
      </c>
      <c r="X101" s="81">
        <v>144309</v>
      </c>
      <c r="Y101" s="81">
        <v>167597</v>
      </c>
      <c r="Z101" s="81">
        <v>256624</v>
      </c>
      <c r="AA101" s="81">
        <v>54556</v>
      </c>
      <c r="AB101" s="81">
        <v>372189</v>
      </c>
      <c r="AC101" s="81">
        <v>0</v>
      </c>
      <c r="AD101" s="81">
        <v>37.225338181260007</v>
      </c>
      <c r="AE101" s="82"/>
      <c r="AF101" s="81">
        <v>678845530.23357272</v>
      </c>
      <c r="AG101" s="81">
        <v>18478749.758862562</v>
      </c>
      <c r="AH101" s="81">
        <v>3997392.884796313</v>
      </c>
      <c r="AI101" s="81">
        <v>816545571.07625675</v>
      </c>
      <c r="AJ101" s="81">
        <v>648091174.50099397</v>
      </c>
      <c r="AK101" s="81"/>
      <c r="AL101" s="81"/>
      <c r="AM101" s="81">
        <v>48574799.606036097</v>
      </c>
      <c r="AN101" s="81"/>
      <c r="AO101" s="81"/>
      <c r="AP101" s="82"/>
      <c r="AQ101" s="81">
        <v>12617</v>
      </c>
      <c r="AR101" s="81">
        <v>4174</v>
      </c>
      <c r="AS101" s="81">
        <v>0</v>
      </c>
      <c r="AT101" s="81">
        <v>2</v>
      </c>
      <c r="AU101" s="81">
        <v>0</v>
      </c>
      <c r="AV101" s="81">
        <v>1</v>
      </c>
      <c r="AW101" s="81">
        <v>0</v>
      </c>
      <c r="AX101" s="82"/>
      <c r="AY101" s="81">
        <v>55880.000000000196</v>
      </c>
      <c r="AZ101" s="81">
        <v>228468.20000000039</v>
      </c>
      <c r="BA101" s="81">
        <v>0</v>
      </c>
      <c r="BB101" s="81">
        <v>133</v>
      </c>
      <c r="BC101" s="81">
        <v>0</v>
      </c>
      <c r="BD101" s="81">
        <v>5250</v>
      </c>
      <c r="BE101" s="81">
        <v>0</v>
      </c>
      <c r="BF101" s="82"/>
      <c r="BG101" s="81">
        <v>0</v>
      </c>
      <c r="BH101" s="81">
        <v>0</v>
      </c>
      <c r="BI101" s="81">
        <v>441.75</v>
      </c>
      <c r="BJ101" s="81">
        <v>0.21199999999999999</v>
      </c>
      <c r="BK101" s="81">
        <v>70.451000000000008</v>
      </c>
      <c r="BL101" s="81">
        <v>0</v>
      </c>
      <c r="BM101" s="82"/>
      <c r="BN101" s="81">
        <v>0</v>
      </c>
      <c r="BO101" s="81">
        <v>0</v>
      </c>
      <c r="BP101" s="81">
        <v>36</v>
      </c>
      <c r="BQ101" s="81">
        <v>1</v>
      </c>
      <c r="BR101" s="81">
        <v>9</v>
      </c>
      <c r="BS101" s="81">
        <v>0</v>
      </c>
      <c r="BT101"/>
      <c r="BU101" s="80">
        <v>471.04199999999997</v>
      </c>
      <c r="BV101" s="80">
        <v>34.901000000000003</v>
      </c>
      <c r="BW101" s="80">
        <v>6.47</v>
      </c>
      <c r="BX101" s="80">
        <v>0</v>
      </c>
      <c r="BY101" s="80">
        <v>0</v>
      </c>
      <c r="BZ101" s="80">
        <v>0</v>
      </c>
      <c r="CA101" s="80">
        <v>0</v>
      </c>
      <c r="CB101" s="80">
        <v>0</v>
      </c>
      <c r="CC101" s="80">
        <v>0</v>
      </c>
    </row>
    <row r="102" spans="1:81">
      <c r="A102" s="80" t="s">
        <v>1761</v>
      </c>
      <c r="B102" s="80">
        <v>85</v>
      </c>
      <c r="C102" s="80">
        <v>18</v>
      </c>
      <c r="D102" s="80">
        <v>5</v>
      </c>
      <c r="E102" s="80">
        <v>2021</v>
      </c>
      <c r="F102" s="80" t="s">
        <v>75</v>
      </c>
      <c r="G102" s="174" t="s">
        <v>1743</v>
      </c>
      <c r="H102" s="80" t="s">
        <v>1744</v>
      </c>
      <c r="I102" s="177"/>
      <c r="J102" s="81">
        <v>449.22697277593215</v>
      </c>
      <c r="K102" s="81">
        <v>28.718660267124235</v>
      </c>
      <c r="L102" s="81">
        <v>15.572421709359112</v>
      </c>
      <c r="M102" s="81">
        <v>545.60223985263463</v>
      </c>
      <c r="N102" s="81">
        <v>464.12237565673075</v>
      </c>
      <c r="O102" s="81">
        <v>349.74114781669272</v>
      </c>
      <c r="P102" s="81">
        <v>248.25929892954542</v>
      </c>
      <c r="Q102" s="81">
        <v>22.126282105828235</v>
      </c>
      <c r="R102" s="81">
        <v>0</v>
      </c>
      <c r="S102" s="81">
        <v>32.020351984679998</v>
      </c>
      <c r="T102" s="82"/>
      <c r="U102" s="81">
        <v>91749634</v>
      </c>
      <c r="V102" s="81">
        <v>12212</v>
      </c>
      <c r="W102" s="81">
        <v>890</v>
      </c>
      <c r="X102" s="81">
        <v>144309</v>
      </c>
      <c r="Y102" s="81">
        <v>168804</v>
      </c>
      <c r="Z102" s="81">
        <v>257335</v>
      </c>
      <c r="AA102" s="81">
        <v>54619</v>
      </c>
      <c r="AB102" s="81">
        <v>370806</v>
      </c>
      <c r="AC102" s="81">
        <v>0</v>
      </c>
      <c r="AD102" s="81">
        <v>32.020351984679998</v>
      </c>
      <c r="AE102" s="82"/>
      <c r="AF102" s="81">
        <v>660977652.61249018</v>
      </c>
      <c r="AG102" s="81">
        <v>19969889.526333503</v>
      </c>
      <c r="AH102" s="81">
        <v>3736573.5685524605</v>
      </c>
      <c r="AI102" s="81">
        <v>893859972.03614426</v>
      </c>
      <c r="AJ102" s="81">
        <v>672675374.92173147</v>
      </c>
      <c r="AK102" s="81">
        <v>0</v>
      </c>
      <c r="AL102" s="81">
        <v>0</v>
      </c>
      <c r="AM102" s="81">
        <v>48673437.182460167</v>
      </c>
      <c r="AN102" s="81">
        <v>0</v>
      </c>
      <c r="AO102" s="81">
        <v>0</v>
      </c>
      <c r="AP102" s="82"/>
      <c r="AQ102" s="81">
        <v>13389</v>
      </c>
      <c r="AR102" s="81">
        <v>4370</v>
      </c>
      <c r="AS102" s="81">
        <v>0</v>
      </c>
      <c r="AT102" s="81">
        <v>2</v>
      </c>
      <c r="AU102" s="81">
        <v>0</v>
      </c>
      <c r="AV102" s="81">
        <v>1</v>
      </c>
      <c r="AW102" s="81"/>
      <c r="AX102" s="82"/>
      <c r="AY102" s="81">
        <v>60373.100000000391</v>
      </c>
      <c r="AZ102" s="81">
        <v>288988.30000000028</v>
      </c>
      <c r="BA102" s="81">
        <v>0</v>
      </c>
      <c r="BB102" s="81">
        <v>133</v>
      </c>
      <c r="BC102" s="81">
        <v>0</v>
      </c>
      <c r="BD102" s="81">
        <v>5250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1762</v>
      </c>
      <c r="B103" s="80">
        <v>85</v>
      </c>
      <c r="C103" s="80">
        <v>19</v>
      </c>
      <c r="D103" s="80">
        <v>5</v>
      </c>
      <c r="E103" s="80">
        <v>2022</v>
      </c>
      <c r="F103" s="80" t="s">
        <v>568</v>
      </c>
      <c r="G103" s="174" t="s">
        <v>1743</v>
      </c>
      <c r="H103" s="80" t="s">
        <v>1744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14304</v>
      </c>
      <c r="AR103" s="81">
        <v>4480</v>
      </c>
      <c r="AS103" s="81">
        <v>0</v>
      </c>
      <c r="AT103" s="81">
        <v>2</v>
      </c>
      <c r="AU103" s="81">
        <v>0</v>
      </c>
      <c r="AV103" s="81">
        <v>1</v>
      </c>
      <c r="AW103" s="81"/>
      <c r="AX103" s="82"/>
      <c r="AY103" s="81">
        <v>65640.400000000678</v>
      </c>
      <c r="AZ103" s="81">
        <v>316793.60000000033</v>
      </c>
      <c r="BA103" s="81">
        <v>0</v>
      </c>
      <c r="BB103" s="81">
        <v>133</v>
      </c>
      <c r="BC103" s="81">
        <v>0</v>
      </c>
      <c r="BD103" s="81">
        <v>5250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1763</v>
      </c>
      <c r="B104" s="80">
        <v>35</v>
      </c>
      <c r="C104" s="80">
        <v>1</v>
      </c>
      <c r="D104" s="80">
        <v>3</v>
      </c>
      <c r="E104" s="80">
        <v>1990</v>
      </c>
      <c r="F104" s="80" t="s">
        <v>562</v>
      </c>
      <c r="G104" s="80" t="s">
        <v>1764</v>
      </c>
      <c r="H104" s="80" t="s">
        <v>1765</v>
      </c>
      <c r="I104" s="177"/>
      <c r="J104" s="81">
        <v>524.59451941048644</v>
      </c>
      <c r="K104" s="81">
        <v>70.313726601264193</v>
      </c>
      <c r="L104" s="81">
        <v>68.777618596547953</v>
      </c>
      <c r="M104" s="81">
        <v>406.74403007760253</v>
      </c>
      <c r="N104" s="81">
        <v>486.78937236911338</v>
      </c>
      <c r="O104" s="81">
        <v>315.20134723265386</v>
      </c>
      <c r="P104" s="81">
        <v>380.86810078956233</v>
      </c>
      <c r="Q104" s="81">
        <v>23.235217081352953</v>
      </c>
      <c r="R104" s="81">
        <v>0</v>
      </c>
      <c r="S104" s="81">
        <v>20.946245715191477</v>
      </c>
      <c r="T104" s="82"/>
      <c r="U104" s="81">
        <v>78100141</v>
      </c>
      <c r="V104" s="81">
        <v>20504</v>
      </c>
      <c r="W104" s="81">
        <v>979</v>
      </c>
      <c r="X104" s="81">
        <v>139977</v>
      </c>
      <c r="Y104" s="81">
        <v>120986</v>
      </c>
      <c r="Z104" s="81">
        <v>129646</v>
      </c>
      <c r="AA104" s="81">
        <v>92479</v>
      </c>
      <c r="AB104" s="81">
        <v>377261</v>
      </c>
      <c r="AC104" s="81">
        <v>0</v>
      </c>
      <c r="AD104" s="81">
        <v>20.946245715191477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1766</v>
      </c>
      <c r="B105" s="80">
        <v>36</v>
      </c>
      <c r="C105" s="80">
        <v>2</v>
      </c>
      <c r="D105" s="80">
        <v>3</v>
      </c>
      <c r="E105" s="80">
        <v>2005</v>
      </c>
      <c r="F105" s="80" t="s">
        <v>565</v>
      </c>
      <c r="G105" s="80" t="s">
        <v>1764</v>
      </c>
      <c r="H105" s="80" t="s">
        <v>1765</v>
      </c>
      <c r="I105" s="177"/>
      <c r="J105" s="81">
        <v>243.84527358928099</v>
      </c>
      <c r="K105" s="81">
        <v>49.375106751838018</v>
      </c>
      <c r="L105" s="81">
        <v>146.50170312543776</v>
      </c>
      <c r="M105" s="81">
        <v>736.14084015834044</v>
      </c>
      <c r="N105" s="81">
        <v>785.84614689424131</v>
      </c>
      <c r="O105" s="81">
        <v>465.67186437838245</v>
      </c>
      <c r="P105" s="81">
        <v>374.22308094089061</v>
      </c>
      <c r="Q105" s="81">
        <v>22.818999286341569</v>
      </c>
      <c r="R105" s="81">
        <v>0</v>
      </c>
      <c r="S105" s="81">
        <v>37.29106616203687</v>
      </c>
      <c r="T105" s="82"/>
      <c r="U105" s="81">
        <v>43937688</v>
      </c>
      <c r="V105" s="81">
        <v>18967</v>
      </c>
      <c r="W105" s="81">
        <v>1959</v>
      </c>
      <c r="X105" s="81">
        <v>135101</v>
      </c>
      <c r="Y105" s="81">
        <v>146843</v>
      </c>
      <c r="Z105" s="81">
        <v>221644</v>
      </c>
      <c r="AA105" s="81">
        <v>74418</v>
      </c>
      <c r="AB105" s="81">
        <v>387322</v>
      </c>
      <c r="AC105" s="81">
        <v>0</v>
      </c>
      <c r="AD105" s="81">
        <v>37.29106616203687</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1767</v>
      </c>
      <c r="B106" s="80">
        <v>37</v>
      </c>
      <c r="C106" s="80">
        <v>3</v>
      </c>
      <c r="D106" s="80">
        <v>3</v>
      </c>
      <c r="E106" s="80">
        <v>2006</v>
      </c>
      <c r="F106" s="80" t="s">
        <v>566</v>
      </c>
      <c r="G106" s="80" t="s">
        <v>1764</v>
      </c>
      <c r="H106" s="80" t="s">
        <v>1765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1768</v>
      </c>
      <c r="B107" s="80">
        <v>38</v>
      </c>
      <c r="C107" s="80">
        <v>4</v>
      </c>
      <c r="D107" s="80">
        <v>3</v>
      </c>
      <c r="E107" s="80">
        <v>2007</v>
      </c>
      <c r="F107" s="80" t="s">
        <v>567</v>
      </c>
      <c r="G107" s="80" t="s">
        <v>1764</v>
      </c>
      <c r="H107" s="80" t="s">
        <v>1765</v>
      </c>
      <c r="I107" s="177"/>
      <c r="J107" s="81">
        <v>269.43760387766912</v>
      </c>
      <c r="K107" s="81">
        <v>45.738873605848987</v>
      </c>
      <c r="L107" s="81">
        <v>102.61050938268548</v>
      </c>
      <c r="M107" s="81">
        <v>702.79628653457746</v>
      </c>
      <c r="N107" s="81">
        <v>700.7195844145358</v>
      </c>
      <c r="O107" s="81">
        <v>451.19428950767804</v>
      </c>
      <c r="P107" s="81">
        <v>368.80174486102658</v>
      </c>
      <c r="Q107" s="81">
        <v>24.011748224798875</v>
      </c>
      <c r="R107" s="81">
        <v>0</v>
      </c>
      <c r="S107" s="81">
        <v>29.685217744822239</v>
      </c>
      <c r="T107" s="82"/>
      <c r="U107" s="81">
        <v>49667026</v>
      </c>
      <c r="V107" s="81">
        <v>17093</v>
      </c>
      <c r="W107" s="81">
        <v>1671</v>
      </c>
      <c r="X107" s="81">
        <v>150496</v>
      </c>
      <c r="Y107" s="81">
        <v>149157</v>
      </c>
      <c r="Z107" s="81">
        <v>223247</v>
      </c>
      <c r="AA107" s="81">
        <v>72222</v>
      </c>
      <c r="AB107" s="81">
        <v>386013</v>
      </c>
      <c r="AC107" s="81">
        <v>0</v>
      </c>
      <c r="AD107" s="81">
        <v>29.685217744822239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1769</v>
      </c>
      <c r="B108" s="80">
        <v>39</v>
      </c>
      <c r="C108" s="80">
        <v>5</v>
      </c>
      <c r="D108" s="80">
        <v>3</v>
      </c>
      <c r="E108" s="80">
        <v>2008</v>
      </c>
      <c r="F108" s="80" t="s">
        <v>84</v>
      </c>
      <c r="G108" s="80" t="s">
        <v>1764</v>
      </c>
      <c r="H108" s="80" t="s">
        <v>1765</v>
      </c>
      <c r="I108" s="177"/>
      <c r="J108" s="81">
        <v>222.17851040766621</v>
      </c>
      <c r="K108" s="81">
        <v>33.90557060910789</v>
      </c>
      <c r="L108" s="81">
        <v>93.224028007270036</v>
      </c>
      <c r="M108" s="81">
        <v>760.28777554697695</v>
      </c>
      <c r="N108" s="81">
        <v>641.61586402073124</v>
      </c>
      <c r="O108" s="81">
        <v>438.36898215375709</v>
      </c>
      <c r="P108" s="81">
        <v>359.92451026434679</v>
      </c>
      <c r="Q108" s="81">
        <v>23.595410477999355</v>
      </c>
      <c r="R108" s="81">
        <v>0</v>
      </c>
      <c r="S108" s="81">
        <v>27.996484136154727</v>
      </c>
      <c r="T108" s="82"/>
      <c r="U108" s="81">
        <v>47525422</v>
      </c>
      <c r="V108" s="81">
        <v>17093</v>
      </c>
      <c r="W108" s="81">
        <v>1671</v>
      </c>
      <c r="X108" s="81">
        <v>150496</v>
      </c>
      <c r="Y108" s="81">
        <v>150274</v>
      </c>
      <c r="Z108" s="81">
        <v>224514</v>
      </c>
      <c r="AA108" s="81">
        <v>70564</v>
      </c>
      <c r="AB108" s="81">
        <v>385553</v>
      </c>
      <c r="AC108" s="81">
        <v>0</v>
      </c>
      <c r="AD108" s="81">
        <v>27.996484136154727</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1770</v>
      </c>
      <c r="B109" s="80">
        <v>40</v>
      </c>
      <c r="C109" s="80">
        <v>6</v>
      </c>
      <c r="D109" s="80">
        <v>3</v>
      </c>
      <c r="E109" s="80">
        <v>2009</v>
      </c>
      <c r="F109" s="80" t="s">
        <v>85</v>
      </c>
      <c r="G109" s="80" t="s">
        <v>1764</v>
      </c>
      <c r="H109" s="80" t="s">
        <v>1765</v>
      </c>
      <c r="I109" s="177"/>
      <c r="J109" s="81">
        <v>260.57712500560035</v>
      </c>
      <c r="K109" s="81">
        <v>34.91555433781717</v>
      </c>
      <c r="L109" s="81">
        <v>77.854255402116451</v>
      </c>
      <c r="M109" s="81">
        <v>829.59738462792086</v>
      </c>
      <c r="N109" s="81">
        <v>651.40284508125251</v>
      </c>
      <c r="O109" s="81">
        <v>445.37116165300029</v>
      </c>
      <c r="P109" s="81">
        <v>343.9116166645141</v>
      </c>
      <c r="Q109" s="81">
        <v>22.436302258453534</v>
      </c>
      <c r="R109" s="81">
        <v>0</v>
      </c>
      <c r="S109" s="81">
        <v>25.27333986974843</v>
      </c>
      <c r="T109" s="82"/>
      <c r="U109" s="81">
        <v>41406276</v>
      </c>
      <c r="V109" s="81">
        <v>16866</v>
      </c>
      <c r="W109" s="81">
        <v>1944</v>
      </c>
      <c r="X109" s="81">
        <v>167439</v>
      </c>
      <c r="Y109" s="81">
        <v>151392</v>
      </c>
      <c r="Z109" s="81">
        <v>225146</v>
      </c>
      <c r="AA109" s="81">
        <v>69219</v>
      </c>
      <c r="AB109" s="81">
        <v>384854</v>
      </c>
      <c r="AC109" s="81">
        <v>0</v>
      </c>
      <c r="AD109" s="81">
        <v>25.27333986974843</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4.1500000000000004</v>
      </c>
      <c r="BH109" s="81">
        <v>0</v>
      </c>
      <c r="BI109" s="81">
        <v>222.38700000000003</v>
      </c>
      <c r="BJ109" s="81">
        <v>0</v>
      </c>
      <c r="BK109" s="81">
        <v>65.784000000000006</v>
      </c>
      <c r="BL109" s="81">
        <v>0</v>
      </c>
      <c r="BM109" s="82"/>
      <c r="BN109" s="81">
        <v>1</v>
      </c>
      <c r="BO109" s="81">
        <v>0</v>
      </c>
      <c r="BP109" s="81">
        <v>13</v>
      </c>
      <c r="BQ109" s="81">
        <v>0</v>
      </c>
      <c r="BR109" s="81">
        <v>12</v>
      </c>
      <c r="BS109" s="81">
        <v>0</v>
      </c>
      <c r="BT109"/>
      <c r="BU109" s="80"/>
      <c r="BV109" s="80"/>
      <c r="BW109" s="80"/>
      <c r="BX109" s="80"/>
      <c r="BY109" s="80"/>
      <c r="BZ109" s="80"/>
      <c r="CA109" s="80"/>
      <c r="CB109" s="80"/>
      <c r="CC109" s="80"/>
    </row>
    <row r="110" spans="1:81">
      <c r="A110" s="80" t="s">
        <v>1771</v>
      </c>
      <c r="B110" s="80">
        <v>41</v>
      </c>
      <c r="C110" s="80">
        <v>7</v>
      </c>
      <c r="D110" s="80">
        <v>3</v>
      </c>
      <c r="E110" s="80">
        <v>2010</v>
      </c>
      <c r="F110" s="80" t="s">
        <v>86</v>
      </c>
      <c r="G110" s="80" t="s">
        <v>1764</v>
      </c>
      <c r="H110" s="80" t="s">
        <v>1765</v>
      </c>
      <c r="I110" s="177"/>
      <c r="J110" s="81">
        <v>235.20891854308013</v>
      </c>
      <c r="K110" s="81">
        <v>37.404639482502702</v>
      </c>
      <c r="L110" s="81">
        <v>79.28243139718856</v>
      </c>
      <c r="M110" s="81">
        <v>857.13778562924506</v>
      </c>
      <c r="N110" s="81">
        <v>697.27699957841946</v>
      </c>
      <c r="O110" s="81">
        <v>445.89450393233426</v>
      </c>
      <c r="P110" s="81">
        <v>346.65134764522321</v>
      </c>
      <c r="Q110" s="81">
        <v>23.380327976610008</v>
      </c>
      <c r="R110" s="81">
        <v>0</v>
      </c>
      <c r="S110" s="81">
        <v>22.590572039718072</v>
      </c>
      <c r="T110" s="82"/>
      <c r="U110" s="81">
        <v>43644879</v>
      </c>
      <c r="V110" s="81">
        <v>16866</v>
      </c>
      <c r="W110" s="81">
        <v>1944</v>
      </c>
      <c r="X110" s="81">
        <v>167439</v>
      </c>
      <c r="Y110" s="81">
        <v>152268</v>
      </c>
      <c r="Z110" s="81">
        <v>226458</v>
      </c>
      <c r="AA110" s="81">
        <v>68028</v>
      </c>
      <c r="AB110" s="81">
        <v>384284</v>
      </c>
      <c r="AC110" s="81">
        <v>0</v>
      </c>
      <c r="AD110" s="81">
        <v>22.590572039718072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4.12</v>
      </c>
      <c r="BH110" s="81">
        <v>0</v>
      </c>
      <c r="BI110" s="81">
        <v>269.80500000000001</v>
      </c>
      <c r="BJ110" s="81">
        <v>0</v>
      </c>
      <c r="BK110" s="81">
        <v>89.572000000000003</v>
      </c>
      <c r="BL110" s="81">
        <v>0</v>
      </c>
      <c r="BM110" s="82"/>
      <c r="BN110" s="81">
        <v>1</v>
      </c>
      <c r="BO110" s="81">
        <v>0</v>
      </c>
      <c r="BP110" s="81">
        <v>15</v>
      </c>
      <c r="BQ110" s="81">
        <v>0</v>
      </c>
      <c r="BR110" s="81">
        <v>17</v>
      </c>
      <c r="BS110" s="81">
        <v>0</v>
      </c>
      <c r="BT110"/>
      <c r="BU110" s="80">
        <v>352.39800000000002</v>
      </c>
      <c r="BV110" s="80">
        <v>0</v>
      </c>
      <c r="BW110" s="80">
        <v>0</v>
      </c>
      <c r="BX110" s="80">
        <v>0</v>
      </c>
      <c r="BY110" s="80">
        <v>11.099</v>
      </c>
      <c r="BZ110" s="80">
        <v>0</v>
      </c>
      <c r="CA110" s="80">
        <v>0</v>
      </c>
      <c r="CB110" s="80">
        <v>0</v>
      </c>
      <c r="CC110" s="80">
        <v>0</v>
      </c>
    </row>
    <row r="111" spans="1:81">
      <c r="A111" s="80" t="s">
        <v>1772</v>
      </c>
      <c r="B111" s="80">
        <v>42</v>
      </c>
      <c r="C111" s="80">
        <v>8</v>
      </c>
      <c r="D111" s="80">
        <v>3</v>
      </c>
      <c r="E111" s="80">
        <v>2011</v>
      </c>
      <c r="F111" s="80" t="s">
        <v>87</v>
      </c>
      <c r="G111" s="80" t="s">
        <v>1764</v>
      </c>
      <c r="H111" s="80" t="s">
        <v>1765</v>
      </c>
      <c r="I111" s="177"/>
      <c r="J111" s="81">
        <v>195.22336714022327</v>
      </c>
      <c r="K111" s="81">
        <v>46.947687156416627</v>
      </c>
      <c r="L111" s="81">
        <v>70.740653080137449</v>
      </c>
      <c r="M111" s="81">
        <v>943.29045532271152</v>
      </c>
      <c r="N111" s="81">
        <v>659.67349866601057</v>
      </c>
      <c r="O111" s="81">
        <v>441.83250298706457</v>
      </c>
      <c r="P111" s="81">
        <v>333.94170481495991</v>
      </c>
      <c r="Q111" s="81">
        <v>26.917103548950035</v>
      </c>
      <c r="R111" s="81">
        <v>0</v>
      </c>
      <c r="S111" s="81">
        <v>25.731763567961192</v>
      </c>
      <c r="T111" s="82"/>
      <c r="U111" s="81">
        <v>34350672</v>
      </c>
      <c r="V111" s="81">
        <v>16866</v>
      </c>
      <c r="W111" s="81">
        <v>1944</v>
      </c>
      <c r="X111" s="81">
        <v>167439</v>
      </c>
      <c r="Y111" s="81">
        <v>153404</v>
      </c>
      <c r="Z111" s="81">
        <v>229270</v>
      </c>
      <c r="AA111" s="81">
        <v>67484</v>
      </c>
      <c r="AB111" s="81">
        <v>383553</v>
      </c>
      <c r="AC111" s="81">
        <v>0</v>
      </c>
      <c r="AD111" s="81">
        <v>25.731763567961192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4.3970000000000002</v>
      </c>
      <c r="BH111" s="81">
        <v>0</v>
      </c>
      <c r="BI111" s="81">
        <v>250.934</v>
      </c>
      <c r="BJ111" s="81">
        <v>0</v>
      </c>
      <c r="BK111" s="81">
        <v>105.37300000000002</v>
      </c>
      <c r="BL111" s="81">
        <v>0</v>
      </c>
      <c r="BM111" s="82"/>
      <c r="BN111" s="81">
        <v>1</v>
      </c>
      <c r="BO111" s="81">
        <v>0</v>
      </c>
      <c r="BP111" s="81">
        <v>16</v>
      </c>
      <c r="BQ111" s="81">
        <v>0</v>
      </c>
      <c r="BR111" s="81">
        <v>20</v>
      </c>
      <c r="BS111" s="81">
        <v>0</v>
      </c>
      <c r="BT111"/>
      <c r="BU111" s="80">
        <v>336.54899999999998</v>
      </c>
      <c r="BV111" s="80">
        <v>20.731000000000002</v>
      </c>
      <c r="BW111" s="80">
        <v>0</v>
      </c>
      <c r="BX111" s="80">
        <v>0</v>
      </c>
      <c r="BY111" s="80">
        <v>3.4239999999999999</v>
      </c>
      <c r="BZ111" s="80">
        <v>0</v>
      </c>
      <c r="CA111" s="80">
        <v>0</v>
      </c>
      <c r="CB111" s="80">
        <v>0</v>
      </c>
      <c r="CC111" s="80">
        <v>0</v>
      </c>
    </row>
    <row r="112" spans="1:81">
      <c r="A112" s="80" t="s">
        <v>1773</v>
      </c>
      <c r="B112" s="80">
        <v>43</v>
      </c>
      <c r="C112" s="80">
        <v>9</v>
      </c>
      <c r="D112" s="80">
        <v>3</v>
      </c>
      <c r="E112" s="80">
        <v>2012</v>
      </c>
      <c r="F112" s="80" t="s">
        <v>88</v>
      </c>
      <c r="G112" s="80" t="s">
        <v>1764</v>
      </c>
      <c r="H112" s="80" t="s">
        <v>1765</v>
      </c>
      <c r="I112" s="177"/>
      <c r="J112" s="81">
        <v>226.52190239332012</v>
      </c>
      <c r="K112" s="81">
        <v>42.376227373057503</v>
      </c>
      <c r="L112" s="81">
        <v>71.926461622578088</v>
      </c>
      <c r="M112" s="81">
        <v>849.2527506412473</v>
      </c>
      <c r="N112" s="81">
        <v>648.50988556901257</v>
      </c>
      <c r="O112" s="81">
        <v>444.16418015505968</v>
      </c>
      <c r="P112" s="81">
        <v>331.74595586928092</v>
      </c>
      <c r="Q112" s="81">
        <v>29.441125822371028</v>
      </c>
      <c r="R112" s="81">
        <v>0</v>
      </c>
      <c r="S112" s="81">
        <v>28.442772822300526</v>
      </c>
      <c r="T112" s="82"/>
      <c r="U112" s="81">
        <v>40897399</v>
      </c>
      <c r="V112" s="81">
        <v>16866</v>
      </c>
      <c r="W112" s="81">
        <v>1944</v>
      </c>
      <c r="X112" s="81">
        <v>167439</v>
      </c>
      <c r="Y112" s="81">
        <v>155697</v>
      </c>
      <c r="Z112" s="81">
        <v>232308</v>
      </c>
      <c r="AA112" s="81">
        <v>66661</v>
      </c>
      <c r="AB112" s="81">
        <v>386128</v>
      </c>
      <c r="AC112" s="81">
        <v>0</v>
      </c>
      <c r="AD112" s="81">
        <v>28.442772822300526</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4.3780000000000001</v>
      </c>
      <c r="BH112" s="81">
        <v>0</v>
      </c>
      <c r="BI112" s="81">
        <v>274.06900000000002</v>
      </c>
      <c r="BJ112" s="81">
        <v>0</v>
      </c>
      <c r="BK112" s="81">
        <v>87.099000000000004</v>
      </c>
      <c r="BL112" s="81">
        <v>0</v>
      </c>
      <c r="BM112" s="82"/>
      <c r="BN112" s="81">
        <v>1</v>
      </c>
      <c r="BO112" s="81">
        <v>0</v>
      </c>
      <c r="BP112" s="81">
        <v>16</v>
      </c>
      <c r="BQ112" s="81">
        <v>0</v>
      </c>
      <c r="BR112" s="81">
        <v>19</v>
      </c>
      <c r="BS112" s="81">
        <v>0</v>
      </c>
      <c r="BT112"/>
      <c r="BU112" s="80">
        <v>362.22</v>
      </c>
      <c r="BV112" s="80">
        <v>0</v>
      </c>
      <c r="BW112" s="80">
        <v>0</v>
      </c>
      <c r="BX112" s="80">
        <v>0</v>
      </c>
      <c r="BY112" s="80">
        <v>3.3260000000000001</v>
      </c>
      <c r="BZ112" s="80">
        <v>0</v>
      </c>
      <c r="CA112" s="80">
        <v>0</v>
      </c>
      <c r="CB112" s="80">
        <v>0</v>
      </c>
      <c r="CC112" s="80">
        <v>0</v>
      </c>
    </row>
    <row r="113" spans="1:81">
      <c r="A113" s="80" t="s">
        <v>1774</v>
      </c>
      <c r="B113" s="80">
        <v>44</v>
      </c>
      <c r="C113" s="80">
        <v>10</v>
      </c>
      <c r="D113" s="80">
        <v>3</v>
      </c>
      <c r="E113" s="80">
        <v>2013</v>
      </c>
      <c r="F113" s="80" t="s">
        <v>89</v>
      </c>
      <c r="G113" s="80" t="s">
        <v>1764</v>
      </c>
      <c r="H113" s="80" t="s">
        <v>1765</v>
      </c>
      <c r="I113" s="177"/>
      <c r="J113" s="81">
        <v>234.80374722994441</v>
      </c>
      <c r="K113" s="81">
        <v>34.858055022367004</v>
      </c>
      <c r="L113" s="81">
        <v>73.115860606664995</v>
      </c>
      <c r="M113" s="81">
        <v>818.69551341929127</v>
      </c>
      <c r="N113" s="81">
        <v>697.34843641770669</v>
      </c>
      <c r="O113" s="81">
        <v>430.78851811666772</v>
      </c>
      <c r="P113" s="81">
        <v>331.73211193565345</v>
      </c>
      <c r="Q113" s="81">
        <v>29.86452738751721</v>
      </c>
      <c r="R113" s="81">
        <v>0</v>
      </c>
      <c r="S113" s="81">
        <v>22.405905109902125</v>
      </c>
      <c r="T113" s="82"/>
      <c r="U113" s="81">
        <v>42097570</v>
      </c>
      <c r="V113" s="81">
        <v>16866</v>
      </c>
      <c r="W113" s="81">
        <v>1944</v>
      </c>
      <c r="X113" s="81">
        <v>167439</v>
      </c>
      <c r="Y113" s="81">
        <v>156431</v>
      </c>
      <c r="Z113" s="81">
        <v>235372</v>
      </c>
      <c r="AA113" s="81">
        <v>66408</v>
      </c>
      <c r="AB113" s="81">
        <v>386065</v>
      </c>
      <c r="AC113" s="81">
        <v>0</v>
      </c>
      <c r="AD113" s="81">
        <v>22.405905109902125</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4.673</v>
      </c>
      <c r="BH113" s="81">
        <v>0</v>
      </c>
      <c r="BI113" s="81">
        <v>274.40499999999997</v>
      </c>
      <c r="BJ113" s="81">
        <v>0</v>
      </c>
      <c r="BK113" s="81">
        <v>103.00299999999999</v>
      </c>
      <c r="BL113" s="81">
        <v>0</v>
      </c>
      <c r="BM113" s="82"/>
      <c r="BN113" s="81">
        <v>1</v>
      </c>
      <c r="BO113" s="81">
        <v>0</v>
      </c>
      <c r="BP113" s="81">
        <v>15</v>
      </c>
      <c r="BQ113" s="81">
        <v>0</v>
      </c>
      <c r="BR113" s="81">
        <v>20</v>
      </c>
      <c r="BS113" s="81">
        <v>0</v>
      </c>
      <c r="BT113"/>
      <c r="BU113" s="80">
        <v>364.22500000000002</v>
      </c>
      <c r="BV113" s="80">
        <v>17.856000000000002</v>
      </c>
      <c r="BW113" s="80">
        <v>0</v>
      </c>
      <c r="BX113" s="80">
        <v>0</v>
      </c>
      <c r="BY113" s="80">
        <v>0</v>
      </c>
      <c r="BZ113" s="80">
        <v>0</v>
      </c>
      <c r="CA113" s="80">
        <v>0</v>
      </c>
      <c r="CB113" s="80">
        <v>0</v>
      </c>
      <c r="CC113" s="80">
        <v>0</v>
      </c>
    </row>
    <row r="114" spans="1:81">
      <c r="A114" s="80" t="s">
        <v>1775</v>
      </c>
      <c r="B114" s="80">
        <v>45</v>
      </c>
      <c r="C114" s="80">
        <v>11</v>
      </c>
      <c r="D114" s="80">
        <v>3</v>
      </c>
      <c r="E114" s="80">
        <v>2014</v>
      </c>
      <c r="F114" s="80" t="s">
        <v>90</v>
      </c>
      <c r="G114" s="80" t="s">
        <v>1764</v>
      </c>
      <c r="H114" s="80" t="s">
        <v>1765</v>
      </c>
      <c r="I114" s="177"/>
      <c r="J114" s="81">
        <v>223.5990801818248</v>
      </c>
      <c r="K114" s="81">
        <v>35.582527705280185</v>
      </c>
      <c r="L114" s="81">
        <v>48.89004235679694</v>
      </c>
      <c r="M114" s="81">
        <v>780.67325565329725</v>
      </c>
      <c r="N114" s="81">
        <v>695.11239675973627</v>
      </c>
      <c r="O114" s="81">
        <v>412.23005626399231</v>
      </c>
      <c r="P114" s="81">
        <v>330.80620864321901</v>
      </c>
      <c r="Q114" s="81">
        <v>28.532167666920245</v>
      </c>
      <c r="R114" s="81">
        <v>0</v>
      </c>
      <c r="S114" s="81">
        <v>24.736187861155457</v>
      </c>
      <c r="T114" s="82"/>
      <c r="U114" s="81">
        <v>43883539</v>
      </c>
      <c r="V114" s="81">
        <v>14661</v>
      </c>
      <c r="W114" s="81">
        <v>1805</v>
      </c>
      <c r="X114" s="81">
        <v>160380</v>
      </c>
      <c r="Y114" s="81">
        <v>157284</v>
      </c>
      <c r="Z114" s="81">
        <v>237217</v>
      </c>
      <c r="AA114" s="81">
        <v>65880</v>
      </c>
      <c r="AB114" s="81">
        <v>384428</v>
      </c>
      <c r="AC114" s="81">
        <v>0</v>
      </c>
      <c r="AD114" s="81">
        <v>24.736187861155457</v>
      </c>
      <c r="AE114" s="82"/>
      <c r="AF114" s="81">
        <v>311745296.15626532</v>
      </c>
      <c r="AG114" s="81">
        <v>29327229.032329664</v>
      </c>
      <c r="AH114" s="81">
        <v>12500222.648640247</v>
      </c>
      <c r="AI114" s="81">
        <v>970581929.13096952</v>
      </c>
      <c r="AJ114" s="81">
        <v>863399928.28518951</v>
      </c>
      <c r="AK114" s="81">
        <v>0</v>
      </c>
      <c r="AL114" s="81">
        <v>0</v>
      </c>
      <c r="AM114" s="81">
        <v>52776219.809756465</v>
      </c>
      <c r="AN114" s="81">
        <v>0</v>
      </c>
      <c r="AO114" s="81">
        <v>0</v>
      </c>
      <c r="AP114" s="82"/>
      <c r="AQ114" s="81">
        <v>9127</v>
      </c>
      <c r="AR114" s="81">
        <v>1306</v>
      </c>
      <c r="AS114" s="81">
        <v>0</v>
      </c>
      <c r="AT114" s="81">
        <v>1</v>
      </c>
      <c r="AU114" s="81">
        <v>0</v>
      </c>
      <c r="AV114" s="81">
        <v>3</v>
      </c>
      <c r="AW114" s="81" t="s">
        <v>564</v>
      </c>
      <c r="AX114" s="82"/>
      <c r="AY114" s="81">
        <v>38481.1</v>
      </c>
      <c r="AZ114" s="81">
        <v>41164.5</v>
      </c>
      <c r="BA114" s="81">
        <v>0</v>
      </c>
      <c r="BB114" s="81">
        <v>6.7</v>
      </c>
      <c r="BC114" s="81">
        <v>0</v>
      </c>
      <c r="BD114" s="81">
        <v>3075</v>
      </c>
      <c r="BE114" s="81" t="s">
        <v>564</v>
      </c>
      <c r="BF114" s="82"/>
      <c r="BG114" s="81">
        <v>4.26</v>
      </c>
      <c r="BH114" s="81">
        <v>0</v>
      </c>
      <c r="BI114" s="81">
        <v>266.428</v>
      </c>
      <c r="BJ114" s="81">
        <v>0</v>
      </c>
      <c r="BK114" s="81">
        <v>104.093</v>
      </c>
      <c r="BL114" s="81">
        <v>0</v>
      </c>
      <c r="BM114" s="82"/>
      <c r="BN114" s="81">
        <v>1</v>
      </c>
      <c r="BO114" s="81">
        <v>0</v>
      </c>
      <c r="BP114" s="81">
        <v>15</v>
      </c>
      <c r="BQ114" s="81">
        <v>0</v>
      </c>
      <c r="BR114" s="81">
        <v>21</v>
      </c>
      <c r="BS114" s="81">
        <v>0</v>
      </c>
      <c r="BT114"/>
      <c r="BU114" s="80">
        <v>355.45699999999999</v>
      </c>
      <c r="BV114" s="80">
        <v>19.324000000000002</v>
      </c>
      <c r="BW114" s="80">
        <v>0</v>
      </c>
      <c r="BX114" s="80">
        <v>0</v>
      </c>
      <c r="BY114" s="80">
        <v>0</v>
      </c>
      <c r="BZ114" s="80">
        <v>0</v>
      </c>
      <c r="CA114" s="80">
        <v>0</v>
      </c>
      <c r="CB114" s="80">
        <v>0</v>
      </c>
      <c r="CC114" s="80">
        <v>0</v>
      </c>
    </row>
    <row r="115" spans="1:81">
      <c r="A115" s="80" t="s">
        <v>1776</v>
      </c>
      <c r="B115" s="80">
        <v>46</v>
      </c>
      <c r="C115" s="80">
        <v>12</v>
      </c>
      <c r="D115" s="80">
        <v>3</v>
      </c>
      <c r="E115" s="80">
        <v>2015</v>
      </c>
      <c r="F115" s="80" t="s">
        <v>91</v>
      </c>
      <c r="G115" s="80" t="s">
        <v>1764</v>
      </c>
      <c r="H115" s="80" t="s">
        <v>1765</v>
      </c>
      <c r="I115" s="177"/>
      <c r="J115" s="81">
        <v>273.84538154943539</v>
      </c>
      <c r="K115" s="81">
        <v>33.113050478877653</v>
      </c>
      <c r="L115" s="81">
        <v>52.744951877882755</v>
      </c>
      <c r="M115" s="81">
        <v>832.23597358052518</v>
      </c>
      <c r="N115" s="81">
        <v>600.85820995104643</v>
      </c>
      <c r="O115" s="81">
        <v>410.13617510853106</v>
      </c>
      <c r="P115" s="81">
        <v>327.93070789114131</v>
      </c>
      <c r="Q115" s="81">
        <v>27.865021444572097</v>
      </c>
      <c r="R115" s="81">
        <v>0</v>
      </c>
      <c r="S115" s="81">
        <v>27.217279085132308</v>
      </c>
      <c r="T115" s="82"/>
      <c r="U115" s="81">
        <v>58014417</v>
      </c>
      <c r="V115" s="81">
        <v>14661</v>
      </c>
      <c r="W115" s="81">
        <v>1805</v>
      </c>
      <c r="X115" s="81">
        <v>160380</v>
      </c>
      <c r="Y115" s="81">
        <v>158626</v>
      </c>
      <c r="Z115" s="81">
        <v>238286</v>
      </c>
      <c r="AA115" s="81">
        <v>65256</v>
      </c>
      <c r="AB115" s="81">
        <v>383512</v>
      </c>
      <c r="AC115" s="81">
        <v>0</v>
      </c>
      <c r="AD115" s="81">
        <v>27.217279085132308</v>
      </c>
      <c r="AE115" s="82"/>
      <c r="AF115" s="81">
        <v>394027391.68180466</v>
      </c>
      <c r="AG115" s="81">
        <v>25457954.359884992</v>
      </c>
      <c r="AH115" s="81">
        <v>11091930.905928146</v>
      </c>
      <c r="AI115" s="81">
        <v>1041512069.0147357</v>
      </c>
      <c r="AJ115" s="81">
        <v>753195095.44670868</v>
      </c>
      <c r="AK115" s="81">
        <v>0</v>
      </c>
      <c r="AL115" s="81">
        <v>0</v>
      </c>
      <c r="AM115" s="81">
        <v>52558710.82766708</v>
      </c>
      <c r="AN115" s="81">
        <v>0</v>
      </c>
      <c r="AO115" s="81">
        <v>0</v>
      </c>
      <c r="AP115" s="82"/>
      <c r="AQ115" s="81">
        <v>9846</v>
      </c>
      <c r="AR115" s="81">
        <v>1850</v>
      </c>
      <c r="AS115" s="81">
        <v>0</v>
      </c>
      <c r="AT115" s="81">
        <v>1</v>
      </c>
      <c r="AU115" s="81">
        <v>0</v>
      </c>
      <c r="AV115" s="81">
        <v>3</v>
      </c>
      <c r="AW115" s="81" t="s">
        <v>564</v>
      </c>
      <c r="AX115" s="82"/>
      <c r="AY115" s="81">
        <v>42022.2</v>
      </c>
      <c r="AZ115" s="81">
        <v>57885.1</v>
      </c>
      <c r="BA115" s="81">
        <v>0</v>
      </c>
      <c r="BB115" s="81">
        <v>6.7</v>
      </c>
      <c r="BC115" s="81">
        <v>0</v>
      </c>
      <c r="BD115" s="81">
        <v>3075</v>
      </c>
      <c r="BE115" s="81" t="s">
        <v>564</v>
      </c>
      <c r="BF115" s="82"/>
      <c r="BG115" s="81">
        <v>4.2519999999999998</v>
      </c>
      <c r="BH115" s="81">
        <v>0</v>
      </c>
      <c r="BI115" s="81">
        <v>246.185</v>
      </c>
      <c r="BJ115" s="81">
        <v>0</v>
      </c>
      <c r="BK115" s="81">
        <v>105.44900000000001</v>
      </c>
      <c r="BL115" s="81">
        <v>0</v>
      </c>
      <c r="BM115" s="82"/>
      <c r="BN115" s="81">
        <v>1</v>
      </c>
      <c r="BO115" s="81">
        <v>0</v>
      </c>
      <c r="BP115" s="81">
        <v>14</v>
      </c>
      <c r="BQ115" s="81">
        <v>0</v>
      </c>
      <c r="BR115" s="81">
        <v>21</v>
      </c>
      <c r="BS115" s="81">
        <v>0</v>
      </c>
      <c r="BT115"/>
      <c r="BU115" s="80">
        <v>335.267</v>
      </c>
      <c r="BV115" s="80">
        <v>20.619</v>
      </c>
      <c r="BW115" s="80">
        <v>0</v>
      </c>
      <c r="BX115" s="80">
        <v>0</v>
      </c>
      <c r="BY115" s="80">
        <v>0</v>
      </c>
      <c r="BZ115" s="80">
        <v>0</v>
      </c>
      <c r="CA115" s="80">
        <v>0</v>
      </c>
      <c r="CB115" s="80">
        <v>0</v>
      </c>
      <c r="CC115" s="80">
        <v>0</v>
      </c>
    </row>
    <row r="116" spans="1:81">
      <c r="A116" s="80" t="s">
        <v>1777</v>
      </c>
      <c r="B116" s="80">
        <v>47</v>
      </c>
      <c r="C116" s="80">
        <v>13</v>
      </c>
      <c r="D116" s="80">
        <v>3</v>
      </c>
      <c r="E116" s="80">
        <v>2016</v>
      </c>
      <c r="F116" s="80" t="s">
        <v>92</v>
      </c>
      <c r="G116" s="80" t="s">
        <v>1764</v>
      </c>
      <c r="H116" s="80" t="s">
        <v>1765</v>
      </c>
      <c r="I116" s="177"/>
      <c r="J116" s="81">
        <v>261.89806890713766</v>
      </c>
      <c r="K116" s="81">
        <v>33.312032734377254</v>
      </c>
      <c r="L116" s="81">
        <v>50.689353521556789</v>
      </c>
      <c r="M116" s="81">
        <v>672.76821030525457</v>
      </c>
      <c r="N116" s="81">
        <v>643.30582252448528</v>
      </c>
      <c r="O116" s="81">
        <v>408.44067185918465</v>
      </c>
      <c r="P116" s="81">
        <v>319.97113296756862</v>
      </c>
      <c r="Q116" s="81">
        <v>26.981505271226773</v>
      </c>
      <c r="R116" s="81">
        <v>0</v>
      </c>
      <c r="S116" s="81">
        <v>29.314917202266471</v>
      </c>
      <c r="T116" s="82"/>
      <c r="U116" s="81">
        <v>55061255.000000007</v>
      </c>
      <c r="V116" s="81">
        <v>14661</v>
      </c>
      <c r="W116" s="81">
        <v>1805</v>
      </c>
      <c r="X116" s="81">
        <v>160380</v>
      </c>
      <c r="Y116" s="81">
        <v>159520</v>
      </c>
      <c r="Z116" s="81">
        <v>240218</v>
      </c>
      <c r="AA116" s="81">
        <v>65855</v>
      </c>
      <c r="AB116" s="81">
        <v>382001</v>
      </c>
      <c r="AC116" s="81">
        <v>0</v>
      </c>
      <c r="AD116" s="81">
        <v>29.314917202266471</v>
      </c>
      <c r="AE116" s="82"/>
      <c r="AF116" s="81">
        <v>384705585.48624289</v>
      </c>
      <c r="AG116" s="81">
        <v>24616647.274074908</v>
      </c>
      <c r="AH116" s="81">
        <v>8278224.7696250407</v>
      </c>
      <c r="AI116" s="81">
        <v>1013219592.922235</v>
      </c>
      <c r="AJ116" s="81">
        <v>792971082.27757454</v>
      </c>
      <c r="AK116" s="81">
        <v>0</v>
      </c>
      <c r="AL116" s="81">
        <v>0</v>
      </c>
      <c r="AM116" s="81">
        <v>52392306.699474037</v>
      </c>
      <c r="AN116" s="81">
        <v>0</v>
      </c>
      <c r="AO116" s="81">
        <v>0</v>
      </c>
      <c r="AP116" s="82"/>
      <c r="AQ116" s="81">
        <v>10518</v>
      </c>
      <c r="AR116" s="81">
        <v>2168</v>
      </c>
      <c r="AS116" s="81">
        <v>0</v>
      </c>
      <c r="AT116" s="81">
        <v>2</v>
      </c>
      <c r="AU116" s="81">
        <v>0</v>
      </c>
      <c r="AV116" s="81">
        <v>3</v>
      </c>
      <c r="AW116" s="81" t="s">
        <v>564</v>
      </c>
      <c r="AX116" s="82"/>
      <c r="AY116" s="81">
        <v>45302.1</v>
      </c>
      <c r="AZ116" s="81">
        <v>67317.3</v>
      </c>
      <c r="BA116" s="81">
        <v>0</v>
      </c>
      <c r="BB116" s="81">
        <v>48.1</v>
      </c>
      <c r="BC116" s="81">
        <v>0</v>
      </c>
      <c r="BD116" s="81">
        <v>3075</v>
      </c>
      <c r="BE116" s="81" t="s">
        <v>564</v>
      </c>
      <c r="BF116" s="82"/>
      <c r="BG116" s="81">
        <v>4.165</v>
      </c>
      <c r="BH116" s="81">
        <v>0</v>
      </c>
      <c r="BI116" s="81">
        <v>257.56200000000001</v>
      </c>
      <c r="BJ116" s="81">
        <v>0</v>
      </c>
      <c r="BK116" s="81">
        <v>109.12700000000001</v>
      </c>
      <c r="BL116" s="81">
        <v>0</v>
      </c>
      <c r="BM116" s="82"/>
      <c r="BN116" s="81">
        <v>1</v>
      </c>
      <c r="BO116" s="81">
        <v>0</v>
      </c>
      <c r="BP116" s="81">
        <v>15</v>
      </c>
      <c r="BQ116" s="81">
        <v>0</v>
      </c>
      <c r="BR116" s="81">
        <v>20</v>
      </c>
      <c r="BS116" s="81">
        <v>0</v>
      </c>
      <c r="BT116"/>
      <c r="BU116" s="80">
        <v>342.71899999999999</v>
      </c>
      <c r="BV116" s="80">
        <v>22.425000000000001</v>
      </c>
      <c r="BW116" s="80">
        <v>0</v>
      </c>
      <c r="BX116" s="80">
        <v>0</v>
      </c>
      <c r="BY116" s="80">
        <v>5.71</v>
      </c>
      <c r="BZ116" s="80">
        <v>0</v>
      </c>
      <c r="CA116" s="80">
        <v>0</v>
      </c>
      <c r="CB116" s="80">
        <v>0</v>
      </c>
      <c r="CC116" s="80">
        <v>0</v>
      </c>
    </row>
    <row r="117" spans="1:81">
      <c r="A117" s="80" t="s">
        <v>1778</v>
      </c>
      <c r="B117" s="80">
        <v>48</v>
      </c>
      <c r="C117" s="80">
        <v>14</v>
      </c>
      <c r="D117" s="80">
        <v>3</v>
      </c>
      <c r="E117" s="80">
        <v>2017</v>
      </c>
      <c r="F117" s="80" t="s">
        <v>71</v>
      </c>
      <c r="G117" s="80" t="s">
        <v>1764</v>
      </c>
      <c r="H117" s="80" t="s">
        <v>1765</v>
      </c>
      <c r="I117" s="177"/>
      <c r="J117" s="81">
        <v>253.61403215462704</v>
      </c>
      <c r="K117" s="81">
        <v>32.851593763631669</v>
      </c>
      <c r="L117" s="81">
        <v>49.847141495698246</v>
      </c>
      <c r="M117" s="81">
        <v>639.12823465104509</v>
      </c>
      <c r="N117" s="81">
        <v>665.97456305020216</v>
      </c>
      <c r="O117" s="81">
        <v>404.75971713750761</v>
      </c>
      <c r="P117" s="81">
        <v>315.39990378601283</v>
      </c>
      <c r="Q117" s="81">
        <v>25.985600371290126</v>
      </c>
      <c r="R117" s="81">
        <v>0</v>
      </c>
      <c r="S117" s="81">
        <v>34.475113153181368</v>
      </c>
      <c r="T117" s="82"/>
      <c r="U117" s="81">
        <v>56605423</v>
      </c>
      <c r="V117" s="81">
        <v>14661</v>
      </c>
      <c r="W117" s="81">
        <v>1805</v>
      </c>
      <c r="X117" s="81">
        <v>160380</v>
      </c>
      <c r="Y117" s="81">
        <v>160289</v>
      </c>
      <c r="Z117" s="81">
        <v>242002</v>
      </c>
      <c r="AA117" s="81">
        <v>65328</v>
      </c>
      <c r="AB117" s="81">
        <v>380459</v>
      </c>
      <c r="AC117" s="81">
        <v>0</v>
      </c>
      <c r="AD117" s="81">
        <v>34.475113153181368</v>
      </c>
      <c r="AE117" s="82"/>
      <c r="AF117" s="81">
        <v>377614713.26102138</v>
      </c>
      <c r="AG117" s="81">
        <v>24550650.266863368</v>
      </c>
      <c r="AH117" s="81">
        <v>10676366.365028</v>
      </c>
      <c r="AI117" s="81">
        <v>1003579525.893857</v>
      </c>
      <c r="AJ117" s="81">
        <v>786566811.19979215</v>
      </c>
      <c r="AK117" s="81">
        <v>0</v>
      </c>
      <c r="AL117" s="81">
        <v>0</v>
      </c>
      <c r="AM117" s="81">
        <v>52262466.625581577</v>
      </c>
      <c r="AN117" s="81">
        <v>0</v>
      </c>
      <c r="AO117" s="81">
        <v>0</v>
      </c>
      <c r="AP117" s="82"/>
      <c r="AQ117" s="81">
        <v>11109</v>
      </c>
      <c r="AR117" s="81">
        <v>2392</v>
      </c>
      <c r="AS117" s="81">
        <v>0</v>
      </c>
      <c r="AT117" s="81">
        <v>3</v>
      </c>
      <c r="AU117" s="81">
        <v>0</v>
      </c>
      <c r="AV117" s="81">
        <v>3</v>
      </c>
      <c r="AW117" s="81" t="s">
        <v>564</v>
      </c>
      <c r="AX117" s="82"/>
      <c r="AY117" s="81">
        <v>48254.8</v>
      </c>
      <c r="AZ117" s="81">
        <v>78856.899999999892</v>
      </c>
      <c r="BA117" s="81">
        <v>0</v>
      </c>
      <c r="BB117" s="81">
        <v>1028.0999999999999</v>
      </c>
      <c r="BC117" s="81">
        <v>0</v>
      </c>
      <c r="BD117" s="81">
        <v>3075</v>
      </c>
      <c r="BE117" s="81" t="s">
        <v>564</v>
      </c>
      <c r="BF117" s="82"/>
      <c r="BG117" s="81">
        <v>4.2889999999999997</v>
      </c>
      <c r="BH117" s="81">
        <v>0</v>
      </c>
      <c r="BI117" s="81">
        <v>264.47399999999999</v>
      </c>
      <c r="BJ117" s="81">
        <v>0</v>
      </c>
      <c r="BK117" s="81">
        <v>111.977</v>
      </c>
      <c r="BL117" s="81">
        <v>0</v>
      </c>
      <c r="BM117" s="82"/>
      <c r="BN117" s="81">
        <v>1</v>
      </c>
      <c r="BO117" s="81">
        <v>0</v>
      </c>
      <c r="BP117" s="81">
        <v>15</v>
      </c>
      <c r="BQ117" s="81">
        <v>0</v>
      </c>
      <c r="BR117" s="81">
        <v>20</v>
      </c>
      <c r="BS117" s="81">
        <v>0</v>
      </c>
      <c r="BT117"/>
      <c r="BU117" s="80">
        <v>346.95400000000001</v>
      </c>
      <c r="BV117" s="80">
        <v>28.353999999999999</v>
      </c>
      <c r="BW117" s="80">
        <v>0</v>
      </c>
      <c r="BX117" s="80">
        <v>0</v>
      </c>
      <c r="BY117" s="80">
        <v>5.4320000000000004</v>
      </c>
      <c r="BZ117" s="80">
        <v>0</v>
      </c>
      <c r="CA117" s="80">
        <v>0</v>
      </c>
      <c r="CB117" s="80">
        <v>0</v>
      </c>
      <c r="CC117" s="80">
        <v>0</v>
      </c>
    </row>
    <row r="118" spans="1:81">
      <c r="A118" s="80" t="s">
        <v>1779</v>
      </c>
      <c r="B118" s="80">
        <v>49</v>
      </c>
      <c r="C118" s="80">
        <v>15</v>
      </c>
      <c r="D118" s="80">
        <v>3</v>
      </c>
      <c r="E118" s="80">
        <v>2018</v>
      </c>
      <c r="F118" s="80" t="s">
        <v>93</v>
      </c>
      <c r="G118" s="80" t="s">
        <v>1764</v>
      </c>
      <c r="H118" s="80" t="s">
        <v>1765</v>
      </c>
      <c r="I118" s="177"/>
      <c r="J118" s="81">
        <v>245.21711909874642</v>
      </c>
      <c r="K118" s="81">
        <v>30.82650906334031</v>
      </c>
      <c r="L118" s="81">
        <v>44.687933946178191</v>
      </c>
      <c r="M118" s="81">
        <v>622.01086392967977</v>
      </c>
      <c r="N118" s="81">
        <v>647.31395750668401</v>
      </c>
      <c r="O118" s="81">
        <v>398.41883050050944</v>
      </c>
      <c r="P118" s="81">
        <v>311.15140492231484</v>
      </c>
      <c r="Q118" s="81">
        <v>23.959059898176307</v>
      </c>
      <c r="R118" s="81">
        <v>0</v>
      </c>
      <c r="S118" s="81">
        <v>16.830299013993404</v>
      </c>
      <c r="T118" s="82"/>
      <c r="U118" s="81">
        <v>58840919.999999993</v>
      </c>
      <c r="V118" s="81">
        <v>14661</v>
      </c>
      <c r="W118" s="81">
        <v>1805</v>
      </c>
      <c r="X118" s="81">
        <v>160380</v>
      </c>
      <c r="Y118" s="81">
        <v>160746</v>
      </c>
      <c r="Z118" s="81">
        <v>242772</v>
      </c>
      <c r="AA118" s="81">
        <v>65096</v>
      </c>
      <c r="AB118" s="81">
        <v>378025</v>
      </c>
      <c r="AC118" s="81">
        <v>0</v>
      </c>
      <c r="AD118" s="81">
        <v>16.8302990139934</v>
      </c>
      <c r="AE118" s="82"/>
      <c r="AF118" s="81">
        <v>375324567.33576387</v>
      </c>
      <c r="AG118" s="81">
        <v>21808194.824182559</v>
      </c>
      <c r="AH118" s="81">
        <v>10088386.262562839</v>
      </c>
      <c r="AI118" s="81">
        <v>958599243.15230989</v>
      </c>
      <c r="AJ118" s="81">
        <v>786992650.7331537</v>
      </c>
      <c r="AK118" s="81">
        <v>0</v>
      </c>
      <c r="AL118" s="81">
        <v>0</v>
      </c>
      <c r="AM118" s="81">
        <v>52035561.126771063</v>
      </c>
      <c r="AN118" s="81">
        <v>0</v>
      </c>
      <c r="AO118" s="81">
        <v>0</v>
      </c>
      <c r="AP118" s="82"/>
      <c r="AQ118" s="81">
        <v>11777</v>
      </c>
      <c r="AR118" s="81">
        <v>2624</v>
      </c>
      <c r="AS118" s="81">
        <v>0</v>
      </c>
      <c r="AT118" s="81">
        <v>3</v>
      </c>
      <c r="AU118" s="81">
        <v>0</v>
      </c>
      <c r="AV118" s="81">
        <v>4</v>
      </c>
      <c r="AW118" s="81" t="s">
        <v>564</v>
      </c>
      <c r="AX118" s="82"/>
      <c r="AY118" s="81">
        <v>51690.900000000009</v>
      </c>
      <c r="AZ118" s="81">
        <v>86443</v>
      </c>
      <c r="BA118" s="81">
        <v>0</v>
      </c>
      <c r="BB118" s="81">
        <v>1027.7</v>
      </c>
      <c r="BC118" s="81">
        <v>0</v>
      </c>
      <c r="BD118" s="81">
        <v>7055</v>
      </c>
      <c r="BE118" s="81" t="s">
        <v>564</v>
      </c>
      <c r="BF118" s="82"/>
      <c r="BG118" s="81">
        <v>4.2460000000000004</v>
      </c>
      <c r="BH118" s="81">
        <v>0</v>
      </c>
      <c r="BI118" s="81">
        <v>195.51599999999999</v>
      </c>
      <c r="BJ118" s="81">
        <v>0</v>
      </c>
      <c r="BK118" s="81">
        <v>92.13</v>
      </c>
      <c r="BL118" s="81">
        <v>0</v>
      </c>
      <c r="BM118" s="82"/>
      <c r="BN118" s="81">
        <v>1</v>
      </c>
      <c r="BO118" s="81">
        <v>0</v>
      </c>
      <c r="BP118" s="81">
        <v>13</v>
      </c>
      <c r="BQ118" s="81">
        <v>0</v>
      </c>
      <c r="BR118" s="81">
        <v>20</v>
      </c>
      <c r="BS118" s="81">
        <v>0</v>
      </c>
      <c r="BT118"/>
      <c r="BU118" s="80">
        <v>275.524</v>
      </c>
      <c r="BV118" s="80">
        <v>10.449</v>
      </c>
      <c r="BW118" s="80">
        <v>0</v>
      </c>
      <c r="BX118" s="80">
        <v>0</v>
      </c>
      <c r="BY118" s="80">
        <v>5.9189999999999996</v>
      </c>
      <c r="BZ118" s="80">
        <v>0</v>
      </c>
      <c r="CA118" s="80">
        <v>0</v>
      </c>
      <c r="CB118" s="80">
        <v>0</v>
      </c>
      <c r="CC118" s="80">
        <v>0</v>
      </c>
    </row>
    <row r="119" spans="1:81">
      <c r="A119" s="80" t="s">
        <v>1780</v>
      </c>
      <c r="B119" s="80">
        <v>50</v>
      </c>
      <c r="C119" s="80">
        <v>16</v>
      </c>
      <c r="D119" s="80">
        <v>3</v>
      </c>
      <c r="E119" s="80">
        <v>2019</v>
      </c>
      <c r="F119" s="80" t="s">
        <v>73</v>
      </c>
      <c r="G119" s="80" t="s">
        <v>1764</v>
      </c>
      <c r="H119" s="80" t="s">
        <v>1765</v>
      </c>
      <c r="I119" s="177"/>
      <c r="J119" s="81">
        <v>244.12124262264868</v>
      </c>
      <c r="K119" s="81">
        <v>27.981800020485053</v>
      </c>
      <c r="L119" s="81">
        <v>44.931180824213101</v>
      </c>
      <c r="M119" s="81">
        <v>595.64153110800873</v>
      </c>
      <c r="N119" s="81">
        <v>577.42084110065116</v>
      </c>
      <c r="O119" s="81">
        <v>388.22427800062582</v>
      </c>
      <c r="P119" s="81">
        <v>305.91748932819166</v>
      </c>
      <c r="Q119" s="81">
        <v>23.195346790586846</v>
      </c>
      <c r="R119" s="81">
        <v>0</v>
      </c>
      <c r="S119" s="81">
        <v>29.293558857855995</v>
      </c>
      <c r="T119" s="82"/>
      <c r="U119" s="81">
        <v>59378338</v>
      </c>
      <c r="V119" s="81">
        <v>14661</v>
      </c>
      <c r="W119" s="81">
        <v>1805</v>
      </c>
      <c r="X119" s="81">
        <v>160380</v>
      </c>
      <c r="Y119" s="81">
        <v>161551</v>
      </c>
      <c r="Z119" s="81">
        <v>243055</v>
      </c>
      <c r="AA119" s="81">
        <v>63522</v>
      </c>
      <c r="AB119" s="81">
        <v>375884</v>
      </c>
      <c r="AC119" s="81">
        <v>0</v>
      </c>
      <c r="AD119" s="81">
        <v>29.293558857855999</v>
      </c>
      <c r="AE119" s="82"/>
      <c r="AF119" s="81">
        <v>396532976.94304693</v>
      </c>
      <c r="AG119" s="81">
        <v>21116109.437378749</v>
      </c>
      <c r="AH119" s="81">
        <v>10655881.412791761</v>
      </c>
      <c r="AI119" s="81">
        <v>982324211.60588634</v>
      </c>
      <c r="AJ119" s="81">
        <v>729470124.13661301</v>
      </c>
      <c r="AK119" s="81">
        <v>0</v>
      </c>
      <c r="AL119" s="81">
        <v>0</v>
      </c>
      <c r="AM119" s="81">
        <v>51192571.146762989</v>
      </c>
      <c r="AN119" s="81">
        <v>0</v>
      </c>
      <c r="AO119" s="81">
        <v>0</v>
      </c>
      <c r="AP119" s="82"/>
      <c r="AQ119" s="81">
        <v>12413</v>
      </c>
      <c r="AR119" s="81">
        <v>2804</v>
      </c>
      <c r="AS119" s="81">
        <v>0</v>
      </c>
      <c r="AT119" s="81">
        <v>3</v>
      </c>
      <c r="AU119" s="81">
        <v>0</v>
      </c>
      <c r="AV119" s="81">
        <v>4</v>
      </c>
      <c r="AW119" s="81" t="s">
        <v>564</v>
      </c>
      <c r="AX119" s="82"/>
      <c r="AY119" s="81">
        <v>54933.800000000207</v>
      </c>
      <c r="AZ119" s="81">
        <v>90382.099999999933</v>
      </c>
      <c r="BA119" s="81">
        <v>0</v>
      </c>
      <c r="BB119" s="81">
        <v>1047.0999999999999</v>
      </c>
      <c r="BC119" s="81">
        <v>0</v>
      </c>
      <c r="BD119" s="81">
        <v>7055</v>
      </c>
      <c r="BE119" s="81" t="s">
        <v>564</v>
      </c>
      <c r="BF119" s="82"/>
      <c r="BG119" s="81">
        <v>2.0859999999999999</v>
      </c>
      <c r="BH119" s="81">
        <v>0</v>
      </c>
      <c r="BI119" s="81">
        <v>199.69900000000001</v>
      </c>
      <c r="BJ119" s="81">
        <v>0</v>
      </c>
      <c r="BK119" s="81">
        <v>149.00399999999999</v>
      </c>
      <c r="BL119" s="81">
        <v>0</v>
      </c>
      <c r="BM119" s="82"/>
      <c r="BN119" s="81">
        <v>1</v>
      </c>
      <c r="BO119" s="81">
        <v>0</v>
      </c>
      <c r="BP119" s="81">
        <v>13</v>
      </c>
      <c r="BQ119" s="81">
        <v>0</v>
      </c>
      <c r="BR119" s="81">
        <v>20</v>
      </c>
      <c r="BS119" s="81">
        <v>0</v>
      </c>
      <c r="BT119"/>
      <c r="BU119" s="80">
        <v>313.50200000000001</v>
      </c>
      <c r="BV119" s="80">
        <v>32.390999999999998</v>
      </c>
      <c r="BW119" s="80">
        <v>0</v>
      </c>
      <c r="BX119" s="80">
        <v>0</v>
      </c>
      <c r="BY119" s="80">
        <v>4.8959999999999999</v>
      </c>
      <c r="BZ119" s="80">
        <v>0</v>
      </c>
      <c r="CA119" s="80">
        <v>0</v>
      </c>
      <c r="CB119" s="80">
        <v>0</v>
      </c>
      <c r="CC119" s="80">
        <v>0</v>
      </c>
    </row>
    <row r="120" spans="1:81">
      <c r="A120" s="80" t="s">
        <v>1781</v>
      </c>
      <c r="B120" s="80">
        <v>51</v>
      </c>
      <c r="C120" s="80">
        <v>17</v>
      </c>
      <c r="D120" s="80">
        <v>3</v>
      </c>
      <c r="E120" s="80">
        <v>2020</v>
      </c>
      <c r="F120" s="80" t="s">
        <v>218</v>
      </c>
      <c r="G120" s="80" t="s">
        <v>1764</v>
      </c>
      <c r="H120" s="80" t="s">
        <v>1765</v>
      </c>
      <c r="I120" s="177"/>
      <c r="J120" s="81">
        <v>233.37152192019039</v>
      </c>
      <c r="K120" s="81">
        <v>31.345023312518482</v>
      </c>
      <c r="L120" s="81">
        <v>44.76948835437684</v>
      </c>
      <c r="M120" s="81">
        <v>538.45043736771902</v>
      </c>
      <c r="N120" s="81">
        <v>569.8255267683877</v>
      </c>
      <c r="O120" s="81">
        <v>340.4682688140731</v>
      </c>
      <c r="P120" s="81">
        <v>287.26703525450819</v>
      </c>
      <c r="Q120" s="81">
        <v>22.054466574022054</v>
      </c>
      <c r="R120" s="81">
        <v>0</v>
      </c>
      <c r="S120" s="81">
        <v>26.774680187419762</v>
      </c>
      <c r="T120" s="82"/>
      <c r="U120" s="81">
        <v>57751781</v>
      </c>
      <c r="V120" s="81">
        <v>14369</v>
      </c>
      <c r="W120" s="81">
        <v>2013</v>
      </c>
      <c r="X120" s="81">
        <v>161089</v>
      </c>
      <c r="Y120" s="81">
        <v>162621</v>
      </c>
      <c r="Z120" s="81">
        <v>243290</v>
      </c>
      <c r="AA120" s="81">
        <v>64808</v>
      </c>
      <c r="AB120" s="81">
        <v>374038</v>
      </c>
      <c r="AC120" s="81">
        <v>0</v>
      </c>
      <c r="AD120" s="81">
        <v>26.774680187419762</v>
      </c>
      <c r="AE120" s="82"/>
      <c r="AF120" s="81">
        <v>389338587.40539068</v>
      </c>
      <c r="AG120" s="81">
        <v>22602251.863789923</v>
      </c>
      <c r="AH120" s="81">
        <v>11519731.109836901</v>
      </c>
      <c r="AI120" s="81">
        <v>930815627.07494557</v>
      </c>
      <c r="AJ120" s="81">
        <v>742000288.03738546</v>
      </c>
      <c r="AK120" s="81"/>
      <c r="AL120" s="81"/>
      <c r="AM120" s="81">
        <v>48816114.648854561</v>
      </c>
      <c r="AN120" s="81"/>
      <c r="AO120" s="81"/>
      <c r="AP120" s="82"/>
      <c r="AQ120" s="81">
        <v>12994</v>
      </c>
      <c r="AR120" s="81">
        <v>2864</v>
      </c>
      <c r="AS120" s="81">
        <v>0</v>
      </c>
      <c r="AT120" s="81">
        <v>4</v>
      </c>
      <c r="AU120" s="81">
        <v>0</v>
      </c>
      <c r="AV120" s="81">
        <v>4</v>
      </c>
      <c r="AW120" s="81">
        <v>0</v>
      </c>
      <c r="AX120" s="82"/>
      <c r="AY120" s="81">
        <v>58231.900000000358</v>
      </c>
      <c r="AZ120" s="81">
        <v>94639.099999999758</v>
      </c>
      <c r="BA120" s="81">
        <v>0</v>
      </c>
      <c r="BB120" s="81">
        <v>15747.1</v>
      </c>
      <c r="BC120" s="81">
        <v>0</v>
      </c>
      <c r="BD120" s="81">
        <v>7055</v>
      </c>
      <c r="BE120" s="81">
        <v>0</v>
      </c>
      <c r="BF120" s="82"/>
      <c r="BG120" s="81">
        <v>3.484</v>
      </c>
      <c r="BH120" s="81">
        <v>0</v>
      </c>
      <c r="BI120" s="81">
        <v>233.10900000000001</v>
      </c>
      <c r="BJ120" s="81">
        <v>0</v>
      </c>
      <c r="BK120" s="81">
        <v>104.535</v>
      </c>
      <c r="BL120" s="81">
        <v>0</v>
      </c>
      <c r="BM120" s="82"/>
      <c r="BN120" s="81">
        <v>1</v>
      </c>
      <c r="BO120" s="81">
        <v>0</v>
      </c>
      <c r="BP120" s="81">
        <v>14</v>
      </c>
      <c r="BQ120" s="81">
        <v>0</v>
      </c>
      <c r="BR120" s="81">
        <v>19</v>
      </c>
      <c r="BS120" s="81">
        <v>0</v>
      </c>
      <c r="BT120"/>
      <c r="BU120" s="80">
        <v>303.59300000000002</v>
      </c>
      <c r="BV120" s="80">
        <v>32.024999999999999</v>
      </c>
      <c r="BW120" s="80">
        <v>0</v>
      </c>
      <c r="BX120" s="80">
        <v>0</v>
      </c>
      <c r="BY120" s="80">
        <v>5.51</v>
      </c>
      <c r="BZ120" s="80">
        <v>0</v>
      </c>
      <c r="CA120" s="80">
        <v>0</v>
      </c>
      <c r="CB120" s="80">
        <v>0</v>
      </c>
      <c r="CC120" s="80">
        <v>0</v>
      </c>
    </row>
    <row r="121" spans="1:81">
      <c r="A121" s="80" t="s">
        <v>1782</v>
      </c>
      <c r="B121" s="80">
        <v>51</v>
      </c>
      <c r="C121" s="80">
        <v>18</v>
      </c>
      <c r="D121" s="80">
        <v>3</v>
      </c>
      <c r="E121" s="80">
        <v>2021</v>
      </c>
      <c r="F121" s="80" t="s">
        <v>75</v>
      </c>
      <c r="G121" s="174" t="s">
        <v>1764</v>
      </c>
      <c r="H121" s="80" t="s">
        <v>1765</v>
      </c>
      <c r="I121" s="177"/>
      <c r="J121" s="81">
        <v>233.8547927339059</v>
      </c>
      <c r="K121" s="81">
        <v>33.611700169351771</v>
      </c>
      <c r="L121" s="81">
        <v>58.734032467387529</v>
      </c>
      <c r="M121" s="81">
        <v>668.84888411069232</v>
      </c>
      <c r="N121" s="81">
        <v>608.73069339329606</v>
      </c>
      <c r="O121" s="81">
        <v>329.89980864022664</v>
      </c>
      <c r="P121" s="81">
        <v>293.48040815985081</v>
      </c>
      <c r="Q121" s="81">
        <v>22.17670391232388</v>
      </c>
      <c r="R121" s="81">
        <v>0</v>
      </c>
      <c r="S121" s="81">
        <v>28.67761694987529</v>
      </c>
      <c r="T121" s="82"/>
      <c r="U121" s="81">
        <v>61210695</v>
      </c>
      <c r="V121" s="81">
        <v>14369</v>
      </c>
      <c r="W121" s="81">
        <v>2013</v>
      </c>
      <c r="X121" s="81">
        <v>161089</v>
      </c>
      <c r="Y121" s="81">
        <v>163325</v>
      </c>
      <c r="Z121" s="81">
        <v>242736</v>
      </c>
      <c r="AA121" s="81">
        <v>64568</v>
      </c>
      <c r="AB121" s="81">
        <v>371651</v>
      </c>
      <c r="AC121" s="81">
        <v>0</v>
      </c>
      <c r="AD121" s="81">
        <v>28.67761694987529</v>
      </c>
      <c r="AE121" s="82"/>
      <c r="AF121" s="81">
        <v>369360768.73580146</v>
      </c>
      <c r="AG121" s="81">
        <v>23275642.966411114</v>
      </c>
      <c r="AH121" s="81">
        <v>13799046.937031873</v>
      </c>
      <c r="AI121" s="81">
        <v>1085187123.1276362</v>
      </c>
      <c r="AJ121" s="81">
        <v>755523278.90600693</v>
      </c>
      <c r="AK121" s="81">
        <v>0</v>
      </c>
      <c r="AL121" s="81">
        <v>0</v>
      </c>
      <c r="AM121" s="81">
        <v>48784355.167657763</v>
      </c>
      <c r="AN121" s="81">
        <v>0</v>
      </c>
      <c r="AO121" s="81">
        <v>0</v>
      </c>
      <c r="AP121" s="82"/>
      <c r="AQ121" s="81">
        <v>13666</v>
      </c>
      <c r="AR121" s="81">
        <v>2886</v>
      </c>
      <c r="AS121" s="81">
        <v>0</v>
      </c>
      <c r="AT121" s="81">
        <v>4</v>
      </c>
      <c r="AU121" s="81">
        <v>0</v>
      </c>
      <c r="AV121" s="81">
        <v>4</v>
      </c>
      <c r="AW121" s="81"/>
      <c r="AX121" s="82"/>
      <c r="AY121" s="81">
        <v>62213.600000000522</v>
      </c>
      <c r="AZ121" s="81">
        <v>97901.499999999753</v>
      </c>
      <c r="BA121" s="81">
        <v>0</v>
      </c>
      <c r="BB121" s="81">
        <v>15747.1</v>
      </c>
      <c r="BC121" s="81">
        <v>0</v>
      </c>
      <c r="BD121" s="81">
        <v>7055</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1783</v>
      </c>
      <c r="B122" s="80">
        <v>51</v>
      </c>
      <c r="C122" s="80">
        <v>19</v>
      </c>
      <c r="D122" s="80">
        <v>3</v>
      </c>
      <c r="E122" s="80">
        <v>2022</v>
      </c>
      <c r="F122" s="80" t="s">
        <v>568</v>
      </c>
      <c r="G122" s="174" t="s">
        <v>1764</v>
      </c>
      <c r="H122" s="80" t="s">
        <v>1765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14457</v>
      </c>
      <c r="AR122" s="81">
        <v>2900</v>
      </c>
      <c r="AS122" s="81">
        <v>0</v>
      </c>
      <c r="AT122" s="81">
        <v>5</v>
      </c>
      <c r="AU122" s="81">
        <v>0</v>
      </c>
      <c r="AV122" s="81">
        <v>4</v>
      </c>
      <c r="AW122" s="81"/>
      <c r="AX122" s="82"/>
      <c r="AY122" s="81">
        <v>66805.200000000725</v>
      </c>
      <c r="AZ122" s="81">
        <v>98927.799999999756</v>
      </c>
      <c r="BA122" s="81">
        <v>0</v>
      </c>
      <c r="BB122" s="81">
        <v>15767</v>
      </c>
      <c r="BC122" s="81">
        <v>0</v>
      </c>
      <c r="BD122" s="81">
        <v>7055</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1784</v>
      </c>
      <c r="B123" s="80">
        <v>103</v>
      </c>
      <c r="C123" s="80">
        <v>1</v>
      </c>
      <c r="D123" s="80">
        <v>7</v>
      </c>
      <c r="E123" s="80">
        <v>1990</v>
      </c>
      <c r="F123" s="80" t="s">
        <v>562</v>
      </c>
      <c r="G123" s="80" t="s">
        <v>1785</v>
      </c>
      <c r="H123" s="80" t="s">
        <v>1786</v>
      </c>
      <c r="I123" s="177"/>
      <c r="J123" s="81">
        <v>5789.4588088700521</v>
      </c>
      <c r="K123" s="81">
        <v>32.122941382310579</v>
      </c>
      <c r="L123" s="81">
        <v>11.292065564753621</v>
      </c>
      <c r="M123" s="81">
        <v>312.46939836338282</v>
      </c>
      <c r="N123" s="81">
        <v>355.34083226208048</v>
      </c>
      <c r="O123" s="81">
        <v>289.66596820063921</v>
      </c>
      <c r="P123" s="81">
        <v>324.45387437475006</v>
      </c>
      <c r="Q123" s="81">
        <v>24.423396638565229</v>
      </c>
      <c r="R123" s="81">
        <v>44.609216943821984</v>
      </c>
      <c r="S123" s="81">
        <v>29.378600352193239</v>
      </c>
      <c r="T123" s="82"/>
      <c r="U123" s="81">
        <v>121695879</v>
      </c>
      <c r="V123" s="81">
        <v>13036</v>
      </c>
      <c r="W123" s="81">
        <v>119</v>
      </c>
      <c r="X123" s="81">
        <v>126445</v>
      </c>
      <c r="Y123" s="81">
        <v>132843</v>
      </c>
      <c r="Z123" s="81">
        <v>119143</v>
      </c>
      <c r="AA123" s="81">
        <v>78781</v>
      </c>
      <c r="AB123" s="81">
        <v>396553</v>
      </c>
      <c r="AC123" s="81">
        <v>7726396.666666667</v>
      </c>
      <c r="AD123" s="81">
        <v>29.378600352193239</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1787</v>
      </c>
      <c r="B124" s="80">
        <v>104</v>
      </c>
      <c r="C124" s="80">
        <v>2</v>
      </c>
      <c r="D124" s="80">
        <v>7</v>
      </c>
      <c r="E124" s="80">
        <v>2005</v>
      </c>
      <c r="F124" s="80" t="s">
        <v>565</v>
      </c>
      <c r="G124" s="80" t="s">
        <v>1785</v>
      </c>
      <c r="H124" s="80" t="s">
        <v>1786</v>
      </c>
      <c r="I124" s="177"/>
      <c r="J124" s="81">
        <v>5144.261576095385</v>
      </c>
      <c r="K124" s="81">
        <v>18.68995464065792</v>
      </c>
      <c r="L124" s="81">
        <v>9.7577854945759199</v>
      </c>
      <c r="M124" s="81">
        <v>519.91678236969688</v>
      </c>
      <c r="N124" s="81">
        <v>567.31185086734945</v>
      </c>
      <c r="O124" s="81">
        <v>387.0276004803676</v>
      </c>
      <c r="P124" s="81">
        <v>284.68269851683334</v>
      </c>
      <c r="Q124" s="81">
        <v>22.703879761487542</v>
      </c>
      <c r="R124" s="81">
        <v>36.861533789641022</v>
      </c>
      <c r="S124" s="81">
        <v>75.439129079000011</v>
      </c>
      <c r="T124" s="82"/>
      <c r="U124" s="81">
        <v>139702826</v>
      </c>
      <c r="V124" s="81">
        <v>9367</v>
      </c>
      <c r="W124" s="81">
        <v>95</v>
      </c>
      <c r="X124" s="81">
        <v>102802</v>
      </c>
      <c r="Y124" s="81">
        <v>159853</v>
      </c>
      <c r="Z124" s="81">
        <v>184212</v>
      </c>
      <c r="AA124" s="81">
        <v>56612</v>
      </c>
      <c r="AB124" s="81">
        <v>385368</v>
      </c>
      <c r="AC124" s="81">
        <v>6518199</v>
      </c>
      <c r="AD124" s="81">
        <v>75.439129079000011</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1788</v>
      </c>
      <c r="B125" s="80">
        <v>105</v>
      </c>
      <c r="C125" s="80">
        <v>3</v>
      </c>
      <c r="D125" s="80">
        <v>7</v>
      </c>
      <c r="E125" s="80">
        <v>2006</v>
      </c>
      <c r="F125" s="80" t="s">
        <v>566</v>
      </c>
      <c r="G125" s="80" t="s">
        <v>1785</v>
      </c>
      <c r="H125" s="80" t="s">
        <v>1786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1789</v>
      </c>
      <c r="B126" s="80">
        <v>106</v>
      </c>
      <c r="C126" s="80">
        <v>4</v>
      </c>
      <c r="D126" s="80">
        <v>7</v>
      </c>
      <c r="E126" s="80">
        <v>2007</v>
      </c>
      <c r="F126" s="80" t="s">
        <v>567</v>
      </c>
      <c r="G126" s="80" t="s">
        <v>1785</v>
      </c>
      <c r="H126" s="80" t="s">
        <v>1786</v>
      </c>
      <c r="I126" s="177"/>
      <c r="J126" s="81">
        <v>4979.6362366966587</v>
      </c>
      <c r="K126" s="81">
        <v>18.497279485757936</v>
      </c>
      <c r="L126" s="81">
        <v>17.60688419460806</v>
      </c>
      <c r="M126" s="81">
        <v>462.35229975049037</v>
      </c>
      <c r="N126" s="81">
        <v>628.39944220793689</v>
      </c>
      <c r="O126" s="81">
        <v>374.32349258129364</v>
      </c>
      <c r="P126" s="81">
        <v>281.81249333507066</v>
      </c>
      <c r="Q126" s="81">
        <v>23.797204881369169</v>
      </c>
      <c r="R126" s="81">
        <v>33.085600277737647</v>
      </c>
      <c r="S126" s="81">
        <v>56.275056766384004</v>
      </c>
      <c r="T126" s="82"/>
      <c r="U126" s="81">
        <v>157117260</v>
      </c>
      <c r="V126" s="81">
        <v>9009</v>
      </c>
      <c r="W126" s="81">
        <v>179</v>
      </c>
      <c r="X126" s="81">
        <v>122936</v>
      </c>
      <c r="Y126" s="81">
        <v>162949</v>
      </c>
      <c r="Z126" s="81">
        <v>185212</v>
      </c>
      <c r="AA126" s="81">
        <v>55187</v>
      </c>
      <c r="AB126" s="81">
        <v>382564</v>
      </c>
      <c r="AC126" s="81">
        <v>6018369.333333333</v>
      </c>
      <c r="AD126" s="81">
        <v>56.275056766384004</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1790</v>
      </c>
      <c r="B127" s="80">
        <v>107</v>
      </c>
      <c r="C127" s="80">
        <v>5</v>
      </c>
      <c r="D127" s="80">
        <v>7</v>
      </c>
      <c r="E127" s="80">
        <v>2008</v>
      </c>
      <c r="F127" s="80" t="s">
        <v>84</v>
      </c>
      <c r="G127" s="80" t="s">
        <v>1785</v>
      </c>
      <c r="H127" s="80" t="s">
        <v>1786</v>
      </c>
      <c r="I127" s="177"/>
      <c r="J127" s="81">
        <v>4988.4185523982942</v>
      </c>
      <c r="K127" s="81">
        <v>13.44576845759517</v>
      </c>
      <c r="L127" s="81">
        <v>15.511333668539082</v>
      </c>
      <c r="M127" s="81">
        <v>506.72465062787387</v>
      </c>
      <c r="N127" s="81">
        <v>579.0720946970448</v>
      </c>
      <c r="O127" s="81">
        <v>363.8548072429104</v>
      </c>
      <c r="P127" s="81">
        <v>270.19331610627199</v>
      </c>
      <c r="Q127" s="81">
        <v>23.347004237793211</v>
      </c>
      <c r="R127" s="81">
        <v>30.074099830005014</v>
      </c>
      <c r="S127" s="81">
        <v>52.896028179760002</v>
      </c>
      <c r="T127" s="82"/>
      <c r="U127" s="81">
        <v>171859147</v>
      </c>
      <c r="V127" s="81">
        <v>9009</v>
      </c>
      <c r="W127" s="81">
        <v>179</v>
      </c>
      <c r="X127" s="81">
        <v>122936</v>
      </c>
      <c r="Y127" s="81">
        <v>164327</v>
      </c>
      <c r="Z127" s="81">
        <v>186351</v>
      </c>
      <c r="AA127" s="81">
        <v>52972</v>
      </c>
      <c r="AB127" s="81">
        <v>381494</v>
      </c>
      <c r="AC127" s="81">
        <v>5680583.666666667</v>
      </c>
      <c r="AD127" s="81">
        <v>52.896028179760002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1791</v>
      </c>
      <c r="B128" s="80">
        <v>108</v>
      </c>
      <c r="C128" s="80">
        <v>6</v>
      </c>
      <c r="D128" s="80">
        <v>7</v>
      </c>
      <c r="E128" s="80">
        <v>2009</v>
      </c>
      <c r="F128" s="80" t="s">
        <v>85</v>
      </c>
      <c r="G128" s="80" t="s">
        <v>1785</v>
      </c>
      <c r="H128" s="80" t="s">
        <v>1786</v>
      </c>
      <c r="I128" s="177"/>
      <c r="J128" s="81">
        <v>4766.8774987532752</v>
      </c>
      <c r="K128" s="81">
        <v>15.280175555174592</v>
      </c>
      <c r="L128" s="81">
        <v>26.211748620358854</v>
      </c>
      <c r="M128" s="81">
        <v>526.62036149258381</v>
      </c>
      <c r="N128" s="81">
        <v>485.34300055222661</v>
      </c>
      <c r="O128" s="81">
        <v>371.32923960831903</v>
      </c>
      <c r="P128" s="81">
        <v>254.6483203875575</v>
      </c>
      <c r="Q128" s="81">
        <v>22.181480749071532</v>
      </c>
      <c r="R128" s="81">
        <v>26.68353025086099</v>
      </c>
      <c r="S128" s="81">
        <v>39.509890463680001</v>
      </c>
      <c r="T128" s="82"/>
      <c r="U128" s="81">
        <v>124504366</v>
      </c>
      <c r="V128" s="81">
        <v>11177</v>
      </c>
      <c r="W128" s="81">
        <v>336</v>
      </c>
      <c r="X128" s="81">
        <v>145329</v>
      </c>
      <c r="Y128" s="81">
        <v>165539</v>
      </c>
      <c r="Z128" s="81">
        <v>187716</v>
      </c>
      <c r="AA128" s="81">
        <v>51253</v>
      </c>
      <c r="AB128" s="81">
        <v>380483</v>
      </c>
      <c r="AC128" s="81">
        <v>4917072</v>
      </c>
      <c r="AD128" s="81">
        <v>39.509890463680001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2.99</v>
      </c>
      <c r="BH128" s="81">
        <v>0</v>
      </c>
      <c r="BI128" s="81">
        <v>8727.8870000000006</v>
      </c>
      <c r="BJ128" s="81">
        <v>88.138000000000005</v>
      </c>
      <c r="BK128" s="81">
        <v>105.55</v>
      </c>
      <c r="BL128" s="81">
        <v>0</v>
      </c>
      <c r="BM128" s="82"/>
      <c r="BN128" s="81">
        <v>1</v>
      </c>
      <c r="BO128" s="81">
        <v>0</v>
      </c>
      <c r="BP128" s="81">
        <v>24</v>
      </c>
      <c r="BQ128" s="81">
        <v>1</v>
      </c>
      <c r="BR128" s="81">
        <v>14</v>
      </c>
      <c r="BS128" s="81">
        <v>0</v>
      </c>
      <c r="BT128"/>
      <c r="BU128" s="80"/>
      <c r="BV128" s="80"/>
      <c r="BW128" s="80"/>
      <c r="BX128" s="80"/>
      <c r="BY128" s="80"/>
      <c r="BZ128" s="80"/>
      <c r="CA128" s="80"/>
      <c r="CB128" s="80"/>
      <c r="CC128" s="80"/>
    </row>
    <row r="129" spans="1:81">
      <c r="A129" s="80" t="s">
        <v>1792</v>
      </c>
      <c r="B129" s="80">
        <v>109</v>
      </c>
      <c r="C129" s="80">
        <v>7</v>
      </c>
      <c r="D129" s="80">
        <v>7</v>
      </c>
      <c r="E129" s="80">
        <v>2010</v>
      </c>
      <c r="F129" s="80" t="s">
        <v>86</v>
      </c>
      <c r="G129" s="80" t="s">
        <v>1785</v>
      </c>
      <c r="H129" s="80" t="s">
        <v>1786</v>
      </c>
      <c r="I129" s="177"/>
      <c r="J129" s="81">
        <v>5271.4053025674457</v>
      </c>
      <c r="K129" s="81">
        <v>16.966310451928614</v>
      </c>
      <c r="L129" s="81">
        <v>25.573433239588894</v>
      </c>
      <c r="M129" s="81">
        <v>575.29829337043645</v>
      </c>
      <c r="N129" s="81">
        <v>521.36254346124815</v>
      </c>
      <c r="O129" s="81">
        <v>371.99027307894761</v>
      </c>
      <c r="P129" s="81">
        <v>255.25459084854066</v>
      </c>
      <c r="Q129" s="81">
        <v>23.059025210831368</v>
      </c>
      <c r="R129" s="81">
        <v>30.143294749264289</v>
      </c>
      <c r="S129" s="81">
        <v>50.337410573450001</v>
      </c>
      <c r="T129" s="82"/>
      <c r="U129" s="81">
        <v>133918463</v>
      </c>
      <c r="V129" s="81">
        <v>11177</v>
      </c>
      <c r="W129" s="81">
        <v>336</v>
      </c>
      <c r="X129" s="81">
        <v>145329</v>
      </c>
      <c r="Y129" s="81">
        <v>166331</v>
      </c>
      <c r="Z129" s="81">
        <v>188924</v>
      </c>
      <c r="AA129" s="81">
        <v>50092</v>
      </c>
      <c r="AB129" s="81">
        <v>379003</v>
      </c>
      <c r="AC129" s="81">
        <v>5263880.333333333</v>
      </c>
      <c r="AD129" s="81">
        <v>50.337410573450001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3.79</v>
      </c>
      <c r="BH129" s="81">
        <v>0</v>
      </c>
      <c r="BI129" s="81">
        <v>9913.0490000000009</v>
      </c>
      <c r="BJ129" s="81">
        <v>87.256</v>
      </c>
      <c r="BK129" s="81">
        <v>118.949</v>
      </c>
      <c r="BL129" s="81">
        <v>0</v>
      </c>
      <c r="BM129" s="82"/>
      <c r="BN129" s="81">
        <v>1</v>
      </c>
      <c r="BO129" s="81">
        <v>0</v>
      </c>
      <c r="BP129" s="81">
        <v>29</v>
      </c>
      <c r="BQ129" s="81">
        <v>1</v>
      </c>
      <c r="BR129" s="81">
        <v>15</v>
      </c>
      <c r="BS129" s="81">
        <v>0</v>
      </c>
      <c r="BT129"/>
      <c r="BU129" s="80">
        <v>9473.4940000000006</v>
      </c>
      <c r="BV129" s="80">
        <v>607.65700000000004</v>
      </c>
      <c r="BW129" s="80">
        <v>30.166</v>
      </c>
      <c r="BX129" s="80">
        <v>11.727</v>
      </c>
      <c r="BY129" s="80">
        <v>0</v>
      </c>
      <c r="BZ129" s="80">
        <v>0</v>
      </c>
      <c r="CA129" s="80">
        <v>0</v>
      </c>
      <c r="CB129" s="80">
        <v>0</v>
      </c>
      <c r="CC129" s="80">
        <v>0</v>
      </c>
    </row>
    <row r="130" spans="1:81">
      <c r="A130" s="80" t="s">
        <v>1793</v>
      </c>
      <c r="B130" s="80">
        <v>110</v>
      </c>
      <c r="C130" s="80">
        <v>8</v>
      </c>
      <c r="D130" s="80">
        <v>7</v>
      </c>
      <c r="E130" s="80">
        <v>2011</v>
      </c>
      <c r="F130" s="80" t="s">
        <v>87</v>
      </c>
      <c r="G130" s="80" t="s">
        <v>1785</v>
      </c>
      <c r="H130" s="80" t="s">
        <v>1786</v>
      </c>
      <c r="I130" s="177"/>
      <c r="J130" s="81">
        <v>5626.4710872226024</v>
      </c>
      <c r="K130" s="81">
        <v>24.439649513697212</v>
      </c>
      <c r="L130" s="81">
        <v>13.943754495385015</v>
      </c>
      <c r="M130" s="81">
        <v>755.10863431378914</v>
      </c>
      <c r="N130" s="81">
        <v>670.93628531723687</v>
      </c>
      <c r="O130" s="81">
        <v>368.15842181990143</v>
      </c>
      <c r="P130" s="81">
        <v>248.00679215689883</v>
      </c>
      <c r="Q130" s="81">
        <v>26.52894728442012</v>
      </c>
      <c r="R130" s="81">
        <v>30.172384333808424</v>
      </c>
      <c r="S130" s="81">
        <v>43.718739677919999</v>
      </c>
      <c r="T130" s="82"/>
      <c r="U130" s="81">
        <v>150082354</v>
      </c>
      <c r="V130" s="81">
        <v>11177</v>
      </c>
      <c r="W130" s="81">
        <v>336</v>
      </c>
      <c r="X130" s="81">
        <v>145329</v>
      </c>
      <c r="Y130" s="81">
        <v>167309</v>
      </c>
      <c r="Z130" s="81">
        <v>191040</v>
      </c>
      <c r="AA130" s="81">
        <v>50118</v>
      </c>
      <c r="AB130" s="81">
        <v>378022</v>
      </c>
      <c r="AC130" s="81">
        <v>5260246</v>
      </c>
      <c r="AD130" s="81">
        <v>43.718739677919999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4.1950000000000003</v>
      </c>
      <c r="BH130" s="81">
        <v>0</v>
      </c>
      <c r="BI130" s="81">
        <v>10333.120999999999</v>
      </c>
      <c r="BJ130" s="81">
        <v>94.028999999999996</v>
      </c>
      <c r="BK130" s="81">
        <v>123.655</v>
      </c>
      <c r="BL130" s="81">
        <v>0</v>
      </c>
      <c r="BM130" s="82"/>
      <c r="BN130" s="81">
        <v>1</v>
      </c>
      <c r="BO130" s="81">
        <v>0</v>
      </c>
      <c r="BP130" s="81">
        <v>31</v>
      </c>
      <c r="BQ130" s="81">
        <v>1</v>
      </c>
      <c r="BR130" s="81">
        <v>15</v>
      </c>
      <c r="BS130" s="81">
        <v>0</v>
      </c>
      <c r="BT130"/>
      <c r="BU130" s="80">
        <v>9909.402</v>
      </c>
      <c r="BV130" s="80">
        <v>604.40300000000002</v>
      </c>
      <c r="BW130" s="80">
        <v>27.48</v>
      </c>
      <c r="BX130" s="80">
        <v>11.884</v>
      </c>
      <c r="BY130" s="80">
        <v>1.831</v>
      </c>
      <c r="BZ130" s="80">
        <v>0</v>
      </c>
      <c r="CA130" s="80">
        <v>0</v>
      </c>
      <c r="CB130" s="80">
        <v>0</v>
      </c>
      <c r="CC130" s="80">
        <v>0</v>
      </c>
    </row>
    <row r="131" spans="1:81">
      <c r="A131" s="80" t="s">
        <v>1794</v>
      </c>
      <c r="B131" s="80">
        <v>111</v>
      </c>
      <c r="C131" s="80">
        <v>9</v>
      </c>
      <c r="D131" s="80">
        <v>7</v>
      </c>
      <c r="E131" s="80">
        <v>2012</v>
      </c>
      <c r="F131" s="80" t="s">
        <v>88</v>
      </c>
      <c r="G131" s="80" t="s">
        <v>1785</v>
      </c>
      <c r="H131" s="80" t="s">
        <v>1786</v>
      </c>
      <c r="I131" s="177"/>
      <c r="J131" s="81">
        <v>5350.5033162064219</v>
      </c>
      <c r="K131" s="81">
        <v>23.670048592810982</v>
      </c>
      <c r="L131" s="81">
        <v>14.359762112726562</v>
      </c>
      <c r="M131" s="81">
        <v>789.36611112285573</v>
      </c>
      <c r="N131" s="81">
        <v>738.05827686559098</v>
      </c>
      <c r="O131" s="81">
        <v>369.01067089427261</v>
      </c>
      <c r="P131" s="81">
        <v>245.75507107209356</v>
      </c>
      <c r="Q131" s="81">
        <v>28.938505185118434</v>
      </c>
      <c r="R131" s="81">
        <v>32.556168660738429</v>
      </c>
      <c r="S131" s="81">
        <v>41.750894664199997</v>
      </c>
      <c r="T131" s="82"/>
      <c r="U131" s="81">
        <v>145498857</v>
      </c>
      <c r="V131" s="81">
        <v>11177</v>
      </c>
      <c r="W131" s="81">
        <v>336</v>
      </c>
      <c r="X131" s="81">
        <v>145329</v>
      </c>
      <c r="Y131" s="81">
        <v>169787</v>
      </c>
      <c r="Z131" s="81">
        <v>193001</v>
      </c>
      <c r="AA131" s="81">
        <v>49382</v>
      </c>
      <c r="AB131" s="81">
        <v>379536</v>
      </c>
      <c r="AC131" s="81">
        <v>5528825.666666667</v>
      </c>
      <c r="AD131" s="81">
        <v>41.750894664199997</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3.927</v>
      </c>
      <c r="BH131" s="81">
        <v>0</v>
      </c>
      <c r="BI131" s="81">
        <v>5307.5929999999998</v>
      </c>
      <c r="BJ131" s="81">
        <v>105.378</v>
      </c>
      <c r="BK131" s="81">
        <v>138.524</v>
      </c>
      <c r="BL131" s="81">
        <v>0</v>
      </c>
      <c r="BM131" s="82"/>
      <c r="BN131" s="81">
        <v>1</v>
      </c>
      <c r="BO131" s="81">
        <v>0</v>
      </c>
      <c r="BP131" s="81">
        <v>31</v>
      </c>
      <c r="BQ131" s="81">
        <v>1</v>
      </c>
      <c r="BR131" s="81">
        <v>15</v>
      </c>
      <c r="BS131" s="81">
        <v>0</v>
      </c>
      <c r="BT131"/>
      <c r="BU131" s="80">
        <v>5149.2529999999997</v>
      </c>
      <c r="BV131" s="80">
        <v>386.47</v>
      </c>
      <c r="BW131" s="80">
        <v>14.26</v>
      </c>
      <c r="BX131" s="80">
        <v>5.4390000000000001</v>
      </c>
      <c r="BY131" s="80">
        <v>0</v>
      </c>
      <c r="BZ131" s="80">
        <v>0</v>
      </c>
      <c r="CA131" s="80">
        <v>0</v>
      </c>
      <c r="CB131" s="80">
        <v>0</v>
      </c>
      <c r="CC131" s="80">
        <v>0</v>
      </c>
    </row>
    <row r="132" spans="1:81">
      <c r="A132" s="80" t="s">
        <v>1795</v>
      </c>
      <c r="B132" s="80">
        <v>112</v>
      </c>
      <c r="C132" s="80">
        <v>10</v>
      </c>
      <c r="D132" s="80">
        <v>7</v>
      </c>
      <c r="E132" s="80">
        <v>2013</v>
      </c>
      <c r="F132" s="80" t="s">
        <v>89</v>
      </c>
      <c r="G132" s="80" t="s">
        <v>1785</v>
      </c>
      <c r="H132" s="80" t="s">
        <v>1786</v>
      </c>
      <c r="I132" s="177"/>
      <c r="J132" s="81">
        <v>5831.6849072515524</v>
      </c>
      <c r="K132" s="81">
        <v>22.616277305307158</v>
      </c>
      <c r="L132" s="81">
        <v>12.831553873467371</v>
      </c>
      <c r="M132" s="81">
        <v>811.82898924798826</v>
      </c>
      <c r="N132" s="81">
        <v>698.92079078387803</v>
      </c>
      <c r="O132" s="81">
        <v>357.91546763770998</v>
      </c>
      <c r="P132" s="81">
        <v>243.69382226040415</v>
      </c>
      <c r="Q132" s="81">
        <v>29.322956521885757</v>
      </c>
      <c r="R132" s="81">
        <v>33.334385034554991</v>
      </c>
      <c r="S132" s="81">
        <v>45.078352072869997</v>
      </c>
      <c r="T132" s="82"/>
      <c r="U132" s="81">
        <v>149971017</v>
      </c>
      <c r="V132" s="81">
        <v>11177</v>
      </c>
      <c r="W132" s="81">
        <v>336</v>
      </c>
      <c r="X132" s="81">
        <v>145329</v>
      </c>
      <c r="Y132" s="81">
        <v>170618</v>
      </c>
      <c r="Z132" s="81">
        <v>195556</v>
      </c>
      <c r="AA132" s="81">
        <v>48784</v>
      </c>
      <c r="AB132" s="81">
        <v>379064</v>
      </c>
      <c r="AC132" s="81">
        <v>5525901.333333333</v>
      </c>
      <c r="AD132" s="81">
        <v>45.078352072869997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3.1349999999999998</v>
      </c>
      <c r="BH132" s="81">
        <v>0</v>
      </c>
      <c r="BI132" s="81">
        <v>10353.210999999999</v>
      </c>
      <c r="BJ132" s="81">
        <v>93.994</v>
      </c>
      <c r="BK132" s="81">
        <v>155.65699999999998</v>
      </c>
      <c r="BL132" s="81">
        <v>0</v>
      </c>
      <c r="BM132" s="82"/>
      <c r="BN132" s="81">
        <v>1</v>
      </c>
      <c r="BO132" s="81">
        <v>0</v>
      </c>
      <c r="BP132" s="81">
        <v>30</v>
      </c>
      <c r="BQ132" s="81">
        <v>1</v>
      </c>
      <c r="BR132" s="81">
        <v>15</v>
      </c>
      <c r="BS132" s="81">
        <v>0</v>
      </c>
      <c r="BT132"/>
      <c r="BU132" s="80">
        <v>9950.8639999999996</v>
      </c>
      <c r="BV132" s="80">
        <v>629.36599999999999</v>
      </c>
      <c r="BW132" s="80">
        <v>13.54</v>
      </c>
      <c r="BX132" s="80">
        <v>12.227</v>
      </c>
      <c r="BY132" s="80">
        <v>0</v>
      </c>
      <c r="BZ132" s="80">
        <v>0</v>
      </c>
      <c r="CA132" s="80">
        <v>0</v>
      </c>
      <c r="CB132" s="80">
        <v>0</v>
      </c>
      <c r="CC132" s="80">
        <v>0</v>
      </c>
    </row>
    <row r="133" spans="1:81">
      <c r="A133" s="80" t="s">
        <v>1796</v>
      </c>
      <c r="B133" s="80">
        <v>113</v>
      </c>
      <c r="C133" s="80">
        <v>11</v>
      </c>
      <c r="D133" s="80">
        <v>7</v>
      </c>
      <c r="E133" s="80">
        <v>2014</v>
      </c>
      <c r="F133" s="80" t="s">
        <v>90</v>
      </c>
      <c r="G133" s="80" t="s">
        <v>1785</v>
      </c>
      <c r="H133" s="80" t="s">
        <v>1786</v>
      </c>
      <c r="I133" s="177"/>
      <c r="J133" s="81">
        <v>5938.4090542194263</v>
      </c>
      <c r="K133" s="81">
        <v>23.447878523806303</v>
      </c>
      <c r="L133" s="81">
        <v>19.185937363504927</v>
      </c>
      <c r="M133" s="81">
        <v>812.08124270153269</v>
      </c>
      <c r="N133" s="81">
        <v>717.03188989993691</v>
      </c>
      <c r="O133" s="81">
        <v>343.08741691423353</v>
      </c>
      <c r="P133" s="81">
        <v>242.67156119170448</v>
      </c>
      <c r="Q133" s="81">
        <v>27.996300741110563</v>
      </c>
      <c r="R133" s="81">
        <v>32.453517406432361</v>
      </c>
      <c r="S133" s="81">
        <v>39.463117240544278</v>
      </c>
      <c r="T133" s="82"/>
      <c r="U133" s="81">
        <v>156303440</v>
      </c>
      <c r="V133" s="81">
        <v>10264</v>
      </c>
      <c r="W133" s="81">
        <v>392</v>
      </c>
      <c r="X133" s="81">
        <v>140751</v>
      </c>
      <c r="Y133" s="81">
        <v>171326</v>
      </c>
      <c r="Z133" s="81">
        <v>197429</v>
      </c>
      <c r="AA133" s="81">
        <v>48328</v>
      </c>
      <c r="AB133" s="81">
        <v>377208</v>
      </c>
      <c r="AC133" s="81">
        <v>5396794.666666667</v>
      </c>
      <c r="AD133" s="81">
        <v>39.463117240544278</v>
      </c>
      <c r="AE133" s="82"/>
      <c r="AF133" s="81">
        <v>1317126909.7472878</v>
      </c>
      <c r="AG133" s="81">
        <v>19866568.676390626</v>
      </c>
      <c r="AH133" s="81">
        <v>4228584.1347893812</v>
      </c>
      <c r="AI133" s="81">
        <v>1018385384.870386</v>
      </c>
      <c r="AJ133" s="81">
        <v>1027359520.5386558</v>
      </c>
      <c r="AK133" s="81">
        <v>0</v>
      </c>
      <c r="AL133" s="81">
        <v>0</v>
      </c>
      <c r="AM133" s="81">
        <v>51785021.699768536</v>
      </c>
      <c r="AN133" s="81">
        <v>0</v>
      </c>
      <c r="AO133" s="81">
        <v>0</v>
      </c>
      <c r="AP133" s="82"/>
      <c r="AQ133" s="81">
        <v>7281</v>
      </c>
      <c r="AR133" s="81">
        <v>896</v>
      </c>
      <c r="AS133" s="81">
        <v>0</v>
      </c>
      <c r="AT133" s="81">
        <v>0</v>
      </c>
      <c r="AU133" s="81">
        <v>0</v>
      </c>
      <c r="AV133" s="81">
        <v>1</v>
      </c>
      <c r="AW133" s="81" t="s">
        <v>564</v>
      </c>
      <c r="AX133" s="82"/>
      <c r="AY133" s="81">
        <v>29403.800000000003</v>
      </c>
      <c r="AZ133" s="81">
        <v>30229.9</v>
      </c>
      <c r="BA133" s="81">
        <v>0</v>
      </c>
      <c r="BB133" s="81">
        <v>0</v>
      </c>
      <c r="BC133" s="81">
        <v>0</v>
      </c>
      <c r="BD133" s="81">
        <v>1715</v>
      </c>
      <c r="BE133" s="81" t="s">
        <v>564</v>
      </c>
      <c r="BF133" s="82"/>
      <c r="BG133" s="81">
        <v>2.8980000000000001</v>
      </c>
      <c r="BH133" s="81">
        <v>0</v>
      </c>
      <c r="BI133" s="81">
        <v>9956.2569999999996</v>
      </c>
      <c r="BJ133" s="81">
        <v>87.518000000000001</v>
      </c>
      <c r="BK133" s="81">
        <v>143.53300000000002</v>
      </c>
      <c r="BL133" s="81">
        <v>0</v>
      </c>
      <c r="BM133" s="82"/>
      <c r="BN133" s="81">
        <v>1</v>
      </c>
      <c r="BO133" s="81">
        <v>0</v>
      </c>
      <c r="BP133" s="81">
        <v>29</v>
      </c>
      <c r="BQ133" s="81">
        <v>1</v>
      </c>
      <c r="BR133" s="81">
        <v>15</v>
      </c>
      <c r="BS133" s="81">
        <v>0</v>
      </c>
      <c r="BT133"/>
      <c r="BU133" s="80">
        <v>9519.3439999999991</v>
      </c>
      <c r="BV133" s="80">
        <v>644.649</v>
      </c>
      <c r="BW133" s="80">
        <v>13.757</v>
      </c>
      <c r="BX133" s="80">
        <v>12.456</v>
      </c>
      <c r="BY133" s="80">
        <v>0</v>
      </c>
      <c r="BZ133" s="80">
        <v>0</v>
      </c>
      <c r="CA133" s="80">
        <v>0</v>
      </c>
      <c r="CB133" s="80">
        <v>0</v>
      </c>
      <c r="CC133" s="80">
        <v>0</v>
      </c>
    </row>
    <row r="134" spans="1:81">
      <c r="A134" s="80" t="s">
        <v>1797</v>
      </c>
      <c r="B134" s="80">
        <v>114</v>
      </c>
      <c r="C134" s="80">
        <v>12</v>
      </c>
      <c r="D134" s="80">
        <v>7</v>
      </c>
      <c r="E134" s="80">
        <v>2015</v>
      </c>
      <c r="F134" s="80" t="s">
        <v>91</v>
      </c>
      <c r="G134" s="80" t="s">
        <v>1785</v>
      </c>
      <c r="H134" s="80" t="s">
        <v>1786</v>
      </c>
      <c r="I134" s="177"/>
      <c r="J134" s="81">
        <v>5504.6684146367279</v>
      </c>
      <c r="K134" s="81">
        <v>21.214223869132098</v>
      </c>
      <c r="L134" s="81">
        <v>22.064647409539269</v>
      </c>
      <c r="M134" s="81">
        <v>675.44308079374514</v>
      </c>
      <c r="N134" s="81">
        <v>613.60658254950022</v>
      </c>
      <c r="O134" s="81">
        <v>342.07848602916249</v>
      </c>
      <c r="P134" s="81">
        <v>239.52067748889709</v>
      </c>
      <c r="Q134" s="81">
        <v>27.266105708512708</v>
      </c>
      <c r="R134" s="81">
        <v>30.387198345055886</v>
      </c>
      <c r="S134" s="81">
        <v>52.054794224108157</v>
      </c>
      <c r="T134" s="82"/>
      <c r="U134" s="81">
        <v>141788173</v>
      </c>
      <c r="V134" s="81">
        <v>10264</v>
      </c>
      <c r="W134" s="81">
        <v>392</v>
      </c>
      <c r="X134" s="81">
        <v>140751</v>
      </c>
      <c r="Y134" s="81">
        <v>171920</v>
      </c>
      <c r="Z134" s="81">
        <v>198745</v>
      </c>
      <c r="AA134" s="81">
        <v>47663</v>
      </c>
      <c r="AB134" s="81">
        <v>375269</v>
      </c>
      <c r="AC134" s="81">
        <v>5205412</v>
      </c>
      <c r="AD134" s="81">
        <v>52.054794224108157</v>
      </c>
      <c r="AE134" s="82"/>
      <c r="AF134" s="81">
        <v>1324777833.4119394</v>
      </c>
      <c r="AG134" s="81">
        <v>16255447.238857191</v>
      </c>
      <c r="AH134" s="81">
        <v>3992803.4286418818</v>
      </c>
      <c r="AI134" s="81">
        <v>886400293.03479874</v>
      </c>
      <c r="AJ134" s="81">
        <v>940833779.28220713</v>
      </c>
      <c r="AK134" s="81">
        <v>0</v>
      </c>
      <c r="AL134" s="81">
        <v>0</v>
      </c>
      <c r="AM134" s="81">
        <v>51429042.25575158</v>
      </c>
      <c r="AN134" s="81">
        <v>0</v>
      </c>
      <c r="AO134" s="81">
        <v>0</v>
      </c>
      <c r="AP134" s="82"/>
      <c r="AQ134" s="81">
        <v>8068</v>
      </c>
      <c r="AR134" s="81">
        <v>1246</v>
      </c>
      <c r="AS134" s="81">
        <v>0</v>
      </c>
      <c r="AT134" s="81">
        <v>0</v>
      </c>
      <c r="AU134" s="81">
        <v>0</v>
      </c>
      <c r="AV134" s="81">
        <v>1</v>
      </c>
      <c r="AW134" s="81" t="s">
        <v>564</v>
      </c>
      <c r="AX134" s="82"/>
      <c r="AY134" s="81">
        <v>33081.5</v>
      </c>
      <c r="AZ134" s="81">
        <v>58697.3</v>
      </c>
      <c r="BA134" s="81">
        <v>0</v>
      </c>
      <c r="BB134" s="81">
        <v>0</v>
      </c>
      <c r="BC134" s="81">
        <v>0</v>
      </c>
      <c r="BD134" s="81">
        <v>1715</v>
      </c>
      <c r="BE134" s="81" t="s">
        <v>564</v>
      </c>
      <c r="BF134" s="82"/>
      <c r="BG134" s="81">
        <v>3.331</v>
      </c>
      <c r="BH134" s="81">
        <v>0</v>
      </c>
      <c r="BI134" s="81">
        <v>9105.2029999999995</v>
      </c>
      <c r="BJ134" s="81">
        <v>69.272999999999996</v>
      </c>
      <c r="BK134" s="81">
        <v>160.38300000000001</v>
      </c>
      <c r="BL134" s="81">
        <v>0</v>
      </c>
      <c r="BM134" s="82"/>
      <c r="BN134" s="81">
        <v>1</v>
      </c>
      <c r="BO134" s="81">
        <v>0</v>
      </c>
      <c r="BP134" s="81">
        <v>30</v>
      </c>
      <c r="BQ134" s="81">
        <v>1</v>
      </c>
      <c r="BR134" s="81">
        <v>17</v>
      </c>
      <c r="BS134" s="81">
        <v>0</v>
      </c>
      <c r="BT134"/>
      <c r="BU134" s="80">
        <v>8740.5190000000002</v>
      </c>
      <c r="BV134" s="80">
        <v>543.26800000000003</v>
      </c>
      <c r="BW134" s="80">
        <v>42.325000000000003</v>
      </c>
      <c r="BX134" s="80">
        <v>12.077999999999999</v>
      </c>
      <c r="BY134" s="80">
        <v>0</v>
      </c>
      <c r="BZ134" s="80">
        <v>0</v>
      </c>
      <c r="CA134" s="80">
        <v>0</v>
      </c>
      <c r="CB134" s="80">
        <v>0</v>
      </c>
      <c r="CC134" s="80">
        <v>0</v>
      </c>
    </row>
    <row r="135" spans="1:81">
      <c r="A135" s="80" t="s">
        <v>1798</v>
      </c>
      <c r="B135" s="80">
        <v>115</v>
      </c>
      <c r="C135" s="80">
        <v>13</v>
      </c>
      <c r="D135" s="80">
        <v>7</v>
      </c>
      <c r="E135" s="80">
        <v>2016</v>
      </c>
      <c r="F135" s="80" t="s">
        <v>92</v>
      </c>
      <c r="G135" s="80" t="s">
        <v>1785</v>
      </c>
      <c r="H135" s="80" t="s">
        <v>1786</v>
      </c>
      <c r="I135" s="177"/>
      <c r="J135" s="81">
        <v>5944.1508289560888</v>
      </c>
      <c r="K135" s="81">
        <v>21.532351494439471</v>
      </c>
      <c r="L135" s="81">
        <v>30.745960481810318</v>
      </c>
      <c r="M135" s="81">
        <v>693.80337940546588</v>
      </c>
      <c r="N135" s="81">
        <v>624.9809639501467</v>
      </c>
      <c r="O135" s="81">
        <v>340.11955072485762</v>
      </c>
      <c r="P135" s="81">
        <v>233.02430395755204</v>
      </c>
      <c r="Q135" s="81">
        <v>26.350973158598162</v>
      </c>
      <c r="R135" s="81">
        <v>30.052556640183624</v>
      </c>
      <c r="S135" s="81">
        <v>54.227971064911699</v>
      </c>
      <c r="T135" s="82"/>
      <c r="U135" s="81">
        <v>141677224</v>
      </c>
      <c r="V135" s="81">
        <v>10264</v>
      </c>
      <c r="W135" s="81">
        <v>392</v>
      </c>
      <c r="X135" s="81">
        <v>140751</v>
      </c>
      <c r="Y135" s="81">
        <v>172516</v>
      </c>
      <c r="Z135" s="81">
        <v>200036</v>
      </c>
      <c r="AA135" s="81">
        <v>47960</v>
      </c>
      <c r="AB135" s="81">
        <v>373074</v>
      </c>
      <c r="AC135" s="81">
        <v>5132680.8524017008</v>
      </c>
      <c r="AD135" s="81">
        <v>54.227971064911699</v>
      </c>
      <c r="AE135" s="82"/>
      <c r="AF135" s="81">
        <v>1333643625.8716891</v>
      </c>
      <c r="AG135" s="81">
        <v>15749887.849746879</v>
      </c>
      <c r="AH135" s="81">
        <v>4718051.9287433522</v>
      </c>
      <c r="AI135" s="81">
        <v>1051246206.861457</v>
      </c>
      <c r="AJ135" s="81">
        <v>902487131.01285613</v>
      </c>
      <c r="AK135" s="81">
        <v>0</v>
      </c>
      <c r="AL135" s="81">
        <v>0</v>
      </c>
      <c r="AM135" s="81">
        <v>51167948.328929983</v>
      </c>
      <c r="AN135" s="81">
        <v>0</v>
      </c>
      <c r="AO135" s="81">
        <v>0</v>
      </c>
      <c r="AP135" s="82"/>
      <c r="AQ135" s="81">
        <v>8716</v>
      </c>
      <c r="AR135" s="81">
        <v>1435</v>
      </c>
      <c r="AS135" s="81">
        <v>0</v>
      </c>
      <c r="AT135" s="81">
        <v>0</v>
      </c>
      <c r="AU135" s="81">
        <v>0</v>
      </c>
      <c r="AV135" s="81">
        <v>1</v>
      </c>
      <c r="AW135" s="81" t="s">
        <v>564</v>
      </c>
      <c r="AX135" s="82"/>
      <c r="AY135" s="81">
        <v>36068</v>
      </c>
      <c r="AZ135" s="81">
        <v>63803.6</v>
      </c>
      <c r="BA135" s="81">
        <v>0</v>
      </c>
      <c r="BB135" s="81">
        <v>0</v>
      </c>
      <c r="BC135" s="81">
        <v>0</v>
      </c>
      <c r="BD135" s="81">
        <v>1715</v>
      </c>
      <c r="BE135" s="81" t="s">
        <v>564</v>
      </c>
      <c r="BF135" s="82"/>
      <c r="BG135" s="81">
        <v>3.6040000000000001</v>
      </c>
      <c r="BH135" s="81">
        <v>0</v>
      </c>
      <c r="BI135" s="81">
        <v>9700.8559999999998</v>
      </c>
      <c r="BJ135" s="81">
        <v>76.38</v>
      </c>
      <c r="BK135" s="81">
        <v>170.23399999999998</v>
      </c>
      <c r="BL135" s="81">
        <v>0</v>
      </c>
      <c r="BM135" s="82"/>
      <c r="BN135" s="81">
        <v>1</v>
      </c>
      <c r="BO135" s="81">
        <v>0</v>
      </c>
      <c r="BP135" s="81">
        <v>30</v>
      </c>
      <c r="BQ135" s="81">
        <v>1</v>
      </c>
      <c r="BR135" s="81">
        <v>17</v>
      </c>
      <c r="BS135" s="81">
        <v>0</v>
      </c>
      <c r="BT135"/>
      <c r="BU135" s="80">
        <v>9284.39</v>
      </c>
      <c r="BV135" s="80">
        <v>604.97500000000002</v>
      </c>
      <c r="BW135" s="80">
        <v>47.177</v>
      </c>
      <c r="BX135" s="80">
        <v>14.532</v>
      </c>
      <c r="BY135" s="80">
        <v>0</v>
      </c>
      <c r="BZ135" s="80">
        <v>0</v>
      </c>
      <c r="CA135" s="80">
        <v>0</v>
      </c>
      <c r="CB135" s="80">
        <v>0</v>
      </c>
      <c r="CC135" s="80">
        <v>0</v>
      </c>
    </row>
    <row r="136" spans="1:81">
      <c r="A136" s="80" t="s">
        <v>1799</v>
      </c>
      <c r="B136" s="80">
        <v>116</v>
      </c>
      <c r="C136" s="80">
        <v>14</v>
      </c>
      <c r="D136" s="80">
        <v>7</v>
      </c>
      <c r="E136" s="80">
        <v>2017</v>
      </c>
      <c r="F136" s="80" t="s">
        <v>71</v>
      </c>
      <c r="G136" s="80" t="s">
        <v>1785</v>
      </c>
      <c r="H136" s="80" t="s">
        <v>1786</v>
      </c>
      <c r="I136" s="177"/>
      <c r="J136" s="81">
        <v>6008.6364517920056</v>
      </c>
      <c r="K136" s="81">
        <v>20.428361187019501</v>
      </c>
      <c r="L136" s="81">
        <v>28.486861596722832</v>
      </c>
      <c r="M136" s="81">
        <v>506.61525992720209</v>
      </c>
      <c r="N136" s="81">
        <v>553.49097528408095</v>
      </c>
      <c r="O136" s="81">
        <v>337.05166981078889</v>
      </c>
      <c r="P136" s="81">
        <v>229.02316366484644</v>
      </c>
      <c r="Q136" s="81">
        <v>25.342413066754187</v>
      </c>
      <c r="R136" s="81">
        <v>28.601551579701791</v>
      </c>
      <c r="S136" s="81">
        <v>64.501086457914113</v>
      </c>
      <c r="T136" s="82"/>
      <c r="U136" s="81">
        <v>150233599</v>
      </c>
      <c r="V136" s="81">
        <v>10264</v>
      </c>
      <c r="W136" s="81">
        <v>392</v>
      </c>
      <c r="X136" s="81">
        <v>140751</v>
      </c>
      <c r="Y136" s="81">
        <v>173097</v>
      </c>
      <c r="Z136" s="81">
        <v>201520</v>
      </c>
      <c r="AA136" s="81">
        <v>47437</v>
      </c>
      <c r="AB136" s="81">
        <v>371042</v>
      </c>
      <c r="AC136" s="81">
        <v>4981789.3333333312</v>
      </c>
      <c r="AD136" s="81">
        <v>64.501086457914113</v>
      </c>
      <c r="AE136" s="82"/>
      <c r="AF136" s="81">
        <v>1368011084.5956211</v>
      </c>
      <c r="AG136" s="81">
        <v>15746073.54470659</v>
      </c>
      <c r="AH136" s="81">
        <v>5841009.8610368986</v>
      </c>
      <c r="AI136" s="81">
        <v>861401277.51630139</v>
      </c>
      <c r="AJ136" s="81">
        <v>968663120.51126802</v>
      </c>
      <c r="AK136" s="81">
        <v>0</v>
      </c>
      <c r="AL136" s="81">
        <v>0</v>
      </c>
      <c r="AM136" s="81">
        <v>50968882.696135558</v>
      </c>
      <c r="AN136" s="81">
        <v>0</v>
      </c>
      <c r="AO136" s="81">
        <v>0</v>
      </c>
      <c r="AP136" s="82"/>
      <c r="AQ136" s="81">
        <v>9291</v>
      </c>
      <c r="AR136" s="81">
        <v>1601</v>
      </c>
      <c r="AS136" s="81">
        <v>0</v>
      </c>
      <c r="AT136" s="81">
        <v>0</v>
      </c>
      <c r="AU136" s="81">
        <v>0</v>
      </c>
      <c r="AV136" s="81">
        <v>1</v>
      </c>
      <c r="AW136" s="81" t="s">
        <v>564</v>
      </c>
      <c r="AX136" s="82"/>
      <c r="AY136" s="81">
        <v>38719.699999999997</v>
      </c>
      <c r="AZ136" s="81">
        <v>91973.299999999959</v>
      </c>
      <c r="BA136" s="81">
        <v>0</v>
      </c>
      <c r="BB136" s="81">
        <v>0</v>
      </c>
      <c r="BC136" s="81">
        <v>0</v>
      </c>
      <c r="BD136" s="81">
        <v>1715</v>
      </c>
      <c r="BE136" s="81" t="s">
        <v>564</v>
      </c>
      <c r="BF136" s="82"/>
      <c r="BG136" s="81">
        <v>4.0869999999999997</v>
      </c>
      <c r="BH136" s="81">
        <v>0</v>
      </c>
      <c r="BI136" s="81">
        <v>9454.991</v>
      </c>
      <c r="BJ136" s="81">
        <v>75.497</v>
      </c>
      <c r="BK136" s="81">
        <v>151.86600000000001</v>
      </c>
      <c r="BL136" s="81">
        <v>0</v>
      </c>
      <c r="BM136" s="82"/>
      <c r="BN136" s="81">
        <v>1</v>
      </c>
      <c r="BO136" s="81">
        <v>0</v>
      </c>
      <c r="BP136" s="81">
        <v>30</v>
      </c>
      <c r="BQ136" s="81">
        <v>1</v>
      </c>
      <c r="BR136" s="81">
        <v>15</v>
      </c>
      <c r="BS136" s="81">
        <v>0</v>
      </c>
      <c r="BT136"/>
      <c r="BU136" s="80">
        <v>9010.8089999999993</v>
      </c>
      <c r="BV136" s="80">
        <v>598.76900000000001</v>
      </c>
      <c r="BW136" s="80">
        <v>55.442</v>
      </c>
      <c r="BX136" s="80">
        <v>14.43</v>
      </c>
      <c r="BY136" s="80">
        <v>2.125</v>
      </c>
      <c r="BZ136" s="80">
        <v>4.8659999999999997</v>
      </c>
      <c r="CA136" s="80">
        <v>0</v>
      </c>
      <c r="CB136" s="80">
        <v>0</v>
      </c>
      <c r="CC136" s="80">
        <v>0</v>
      </c>
    </row>
    <row r="137" spans="1:81">
      <c r="A137" s="80" t="s">
        <v>1800</v>
      </c>
      <c r="B137" s="80">
        <v>117</v>
      </c>
      <c r="C137" s="80">
        <v>15</v>
      </c>
      <c r="D137" s="80">
        <v>7</v>
      </c>
      <c r="E137" s="80">
        <v>2018</v>
      </c>
      <c r="F137" s="80" t="s">
        <v>93</v>
      </c>
      <c r="G137" s="80" t="s">
        <v>1785</v>
      </c>
      <c r="H137" s="80" t="s">
        <v>1786</v>
      </c>
      <c r="I137" s="177"/>
      <c r="J137" s="81">
        <v>5270.7704536581905</v>
      </c>
      <c r="K137" s="81">
        <v>18.351194658775292</v>
      </c>
      <c r="L137" s="81">
        <v>25.842691349049975</v>
      </c>
      <c r="M137" s="81">
        <v>442.72576699816977</v>
      </c>
      <c r="N137" s="81">
        <v>420.20543582279555</v>
      </c>
      <c r="O137" s="81">
        <v>333.25145806734281</v>
      </c>
      <c r="P137" s="81">
        <v>227.61335183414823</v>
      </c>
      <c r="Q137" s="81">
        <v>23.376601699739059</v>
      </c>
      <c r="R137" s="81">
        <v>28.395324330657377</v>
      </c>
      <c r="S137" s="81">
        <v>67.095219563814013</v>
      </c>
      <c r="T137" s="82"/>
      <c r="U137" s="81">
        <v>141427660</v>
      </c>
      <c r="V137" s="81">
        <v>10264</v>
      </c>
      <c r="W137" s="81">
        <v>392</v>
      </c>
      <c r="X137" s="81">
        <v>140751</v>
      </c>
      <c r="Y137" s="81">
        <v>173691</v>
      </c>
      <c r="Z137" s="81">
        <v>203063</v>
      </c>
      <c r="AA137" s="81">
        <v>47619</v>
      </c>
      <c r="AB137" s="81">
        <v>368835</v>
      </c>
      <c r="AC137" s="81">
        <v>4926485.333333333</v>
      </c>
      <c r="AD137" s="81">
        <v>67.095219563814013</v>
      </c>
      <c r="AE137" s="82"/>
      <c r="AF137" s="81">
        <v>1251891929.629226</v>
      </c>
      <c r="AG137" s="81">
        <v>14015200.112330539</v>
      </c>
      <c r="AH137" s="81">
        <v>5420491.1088680811</v>
      </c>
      <c r="AI137" s="81">
        <v>841256093.40348959</v>
      </c>
      <c r="AJ137" s="81">
        <v>897979207.62607312</v>
      </c>
      <c r="AK137" s="81">
        <v>0</v>
      </c>
      <c r="AL137" s="81">
        <v>0</v>
      </c>
      <c r="AM137" s="81">
        <v>50770547.419331007</v>
      </c>
      <c r="AN137" s="81">
        <v>0</v>
      </c>
      <c r="AO137" s="81">
        <v>0</v>
      </c>
      <c r="AP137" s="82"/>
      <c r="AQ137" s="81">
        <v>9975</v>
      </c>
      <c r="AR137" s="81">
        <v>1741</v>
      </c>
      <c r="AS137" s="81">
        <v>0</v>
      </c>
      <c r="AT137" s="81">
        <v>0</v>
      </c>
      <c r="AU137" s="81">
        <v>0</v>
      </c>
      <c r="AV137" s="81">
        <v>1</v>
      </c>
      <c r="AW137" s="81" t="s">
        <v>564</v>
      </c>
      <c r="AX137" s="82"/>
      <c r="AY137" s="81">
        <v>41958.299999999967</v>
      </c>
      <c r="AZ137" s="81">
        <v>115057.9</v>
      </c>
      <c r="BA137" s="81">
        <v>0</v>
      </c>
      <c r="BB137" s="81">
        <v>0</v>
      </c>
      <c r="BC137" s="81">
        <v>0</v>
      </c>
      <c r="BD137" s="81">
        <v>1715</v>
      </c>
      <c r="BE137" s="81" t="s">
        <v>564</v>
      </c>
      <c r="BF137" s="82"/>
      <c r="BG137" s="81">
        <v>0</v>
      </c>
      <c r="BH137" s="81">
        <v>0</v>
      </c>
      <c r="BI137" s="81">
        <v>9276.9609999999993</v>
      </c>
      <c r="BJ137" s="81">
        <v>82.869</v>
      </c>
      <c r="BK137" s="81">
        <v>156.14999999999998</v>
      </c>
      <c r="BL137" s="81">
        <v>0</v>
      </c>
      <c r="BM137" s="82"/>
      <c r="BN137" s="81">
        <v>0</v>
      </c>
      <c r="BO137" s="81">
        <v>0</v>
      </c>
      <c r="BP137" s="81">
        <v>30</v>
      </c>
      <c r="BQ137" s="81">
        <v>1</v>
      </c>
      <c r="BR137" s="81">
        <v>17</v>
      </c>
      <c r="BS137" s="81">
        <v>0</v>
      </c>
      <c r="BT137"/>
      <c r="BU137" s="80">
        <v>8848.9860000000008</v>
      </c>
      <c r="BV137" s="80">
        <v>588.87</v>
      </c>
      <c r="BW137" s="80">
        <v>62.348999999999997</v>
      </c>
      <c r="BX137" s="80">
        <v>13.635999999999999</v>
      </c>
      <c r="BY137" s="80">
        <v>2.1389999999999998</v>
      </c>
      <c r="BZ137" s="80">
        <v>0</v>
      </c>
      <c r="CA137" s="80">
        <v>0</v>
      </c>
      <c r="CB137" s="80">
        <v>0</v>
      </c>
      <c r="CC137" s="80">
        <v>0</v>
      </c>
    </row>
    <row r="138" spans="1:81">
      <c r="A138" s="80" t="s">
        <v>1801</v>
      </c>
      <c r="B138" s="80">
        <v>118</v>
      </c>
      <c r="C138" s="80">
        <v>16</v>
      </c>
      <c r="D138" s="80">
        <v>7</v>
      </c>
      <c r="E138" s="80">
        <v>2019</v>
      </c>
      <c r="F138" s="80" t="s">
        <v>73</v>
      </c>
      <c r="G138" s="80" t="s">
        <v>1785</v>
      </c>
      <c r="H138" s="80" t="s">
        <v>1786</v>
      </c>
      <c r="I138" s="177"/>
      <c r="J138" s="81">
        <v>5587.8477520048618</v>
      </c>
      <c r="K138" s="81">
        <v>16.814120513453517</v>
      </c>
      <c r="L138" s="81">
        <v>26.083668031615453</v>
      </c>
      <c r="M138" s="81">
        <v>427.31048767184058</v>
      </c>
      <c r="N138" s="81">
        <v>419.76711508122179</v>
      </c>
      <c r="O138" s="81">
        <v>325.83813556311816</v>
      </c>
      <c r="P138" s="81">
        <v>225.71299533757892</v>
      </c>
      <c r="Q138" s="81">
        <v>22.642374324106633</v>
      </c>
      <c r="R138" s="81">
        <v>30.191025458322986</v>
      </c>
      <c r="S138" s="81">
        <v>61.401740056348586</v>
      </c>
      <c r="T138" s="82"/>
      <c r="U138" s="81">
        <v>135713383</v>
      </c>
      <c r="V138" s="81">
        <v>10264</v>
      </c>
      <c r="W138" s="81">
        <v>392</v>
      </c>
      <c r="X138" s="81">
        <v>140751</v>
      </c>
      <c r="Y138" s="81">
        <v>174701</v>
      </c>
      <c r="Z138" s="81">
        <v>203997</v>
      </c>
      <c r="AA138" s="81">
        <v>46868</v>
      </c>
      <c r="AB138" s="81">
        <v>366923</v>
      </c>
      <c r="AC138" s="81">
        <v>5323825.666666666</v>
      </c>
      <c r="AD138" s="81">
        <v>61.401740056348586</v>
      </c>
      <c r="AE138" s="82"/>
      <c r="AF138" s="81">
        <v>1246824348.1063471</v>
      </c>
      <c r="AG138" s="81">
        <v>13598351.050020739</v>
      </c>
      <c r="AH138" s="81">
        <v>5967753.538848713</v>
      </c>
      <c r="AI138" s="81">
        <v>825442751.0728997</v>
      </c>
      <c r="AJ138" s="81">
        <v>826253088.49612594</v>
      </c>
      <c r="AK138" s="81">
        <v>0</v>
      </c>
      <c r="AL138" s="81">
        <v>0</v>
      </c>
      <c r="AM138" s="81">
        <v>49972150.405134872</v>
      </c>
      <c r="AN138" s="81">
        <v>0</v>
      </c>
      <c r="AO138" s="81">
        <v>0</v>
      </c>
      <c r="AP138" s="82"/>
      <c r="AQ138" s="81">
        <v>10540</v>
      </c>
      <c r="AR138" s="81">
        <v>1846</v>
      </c>
      <c r="AS138" s="81">
        <v>0</v>
      </c>
      <c r="AT138" s="81">
        <v>0</v>
      </c>
      <c r="AU138" s="81">
        <v>0</v>
      </c>
      <c r="AV138" s="81">
        <v>1</v>
      </c>
      <c r="AW138" s="81" t="s">
        <v>564</v>
      </c>
      <c r="AX138" s="82"/>
      <c r="AY138" s="81">
        <v>44550.300000000068</v>
      </c>
      <c r="AZ138" s="81">
        <v>118519.9</v>
      </c>
      <c r="BA138" s="81">
        <v>0</v>
      </c>
      <c r="BB138" s="81">
        <v>0</v>
      </c>
      <c r="BC138" s="81">
        <v>0</v>
      </c>
      <c r="BD138" s="81">
        <v>1715</v>
      </c>
      <c r="BE138" s="81" t="s">
        <v>564</v>
      </c>
      <c r="BF138" s="82"/>
      <c r="BG138" s="81">
        <v>0</v>
      </c>
      <c r="BH138" s="81">
        <v>0</v>
      </c>
      <c r="BI138" s="81">
        <v>9873.6389999999992</v>
      </c>
      <c r="BJ138" s="81">
        <v>69.694999999999993</v>
      </c>
      <c r="BK138" s="81">
        <v>143.24099999999999</v>
      </c>
      <c r="BL138" s="81">
        <v>0</v>
      </c>
      <c r="BM138" s="82"/>
      <c r="BN138" s="81">
        <v>0</v>
      </c>
      <c r="BO138" s="81">
        <v>0</v>
      </c>
      <c r="BP138" s="81">
        <v>30</v>
      </c>
      <c r="BQ138" s="81">
        <v>1</v>
      </c>
      <c r="BR138" s="81">
        <v>16</v>
      </c>
      <c r="BS138" s="81">
        <v>0</v>
      </c>
      <c r="BT138"/>
      <c r="BU138" s="80">
        <v>9421.0920000000006</v>
      </c>
      <c r="BV138" s="80">
        <v>594.26199999999994</v>
      </c>
      <c r="BW138" s="80">
        <v>34.030999999999999</v>
      </c>
      <c r="BX138" s="80">
        <v>37.19</v>
      </c>
      <c r="BY138" s="80">
        <v>0</v>
      </c>
      <c r="BZ138" s="80">
        <v>0</v>
      </c>
      <c r="CA138" s="80">
        <v>0</v>
      </c>
      <c r="CB138" s="80">
        <v>0</v>
      </c>
      <c r="CC138" s="80">
        <v>0</v>
      </c>
    </row>
    <row r="139" spans="1:81">
      <c r="A139" s="80" t="s">
        <v>1802</v>
      </c>
      <c r="B139" s="80">
        <v>119</v>
      </c>
      <c r="C139" s="80">
        <v>17</v>
      </c>
      <c r="D139" s="80">
        <v>7</v>
      </c>
      <c r="E139" s="80">
        <v>2020</v>
      </c>
      <c r="F139" s="80" t="s">
        <v>218</v>
      </c>
      <c r="G139" s="80" t="s">
        <v>1785</v>
      </c>
      <c r="H139" s="80" t="s">
        <v>1786</v>
      </c>
      <c r="I139" s="177"/>
      <c r="J139" s="81">
        <v>4138.136996379234</v>
      </c>
      <c r="K139" s="81">
        <v>19.683990835196866</v>
      </c>
      <c r="L139" s="81">
        <v>11.431484692404917</v>
      </c>
      <c r="M139" s="81">
        <v>425.84429874880527</v>
      </c>
      <c r="N139" s="81">
        <v>375.99556672861468</v>
      </c>
      <c r="O139" s="81">
        <v>286.87694835603975</v>
      </c>
      <c r="P139" s="81">
        <v>211.77123003825739</v>
      </c>
      <c r="Q139" s="81">
        <v>21.531345320446952</v>
      </c>
      <c r="R139" s="81">
        <v>29.921333671670947</v>
      </c>
      <c r="S139" s="81">
        <v>54.277123883998613</v>
      </c>
      <c r="T139" s="82"/>
      <c r="U139" s="81">
        <v>126603693</v>
      </c>
      <c r="V139" s="81">
        <v>9918</v>
      </c>
      <c r="W139" s="81">
        <v>181</v>
      </c>
      <c r="X139" s="81">
        <v>148335</v>
      </c>
      <c r="Y139" s="81">
        <v>175644</v>
      </c>
      <c r="Z139" s="81">
        <v>204995</v>
      </c>
      <c r="AA139" s="81">
        <v>47776</v>
      </c>
      <c r="AB139" s="81">
        <v>365166</v>
      </c>
      <c r="AC139" s="81">
        <v>5303794.666666666</v>
      </c>
      <c r="AD139" s="81">
        <v>54.277123883998613</v>
      </c>
      <c r="AE139" s="82"/>
      <c r="AF139" s="81">
        <v>1140523457.870625</v>
      </c>
      <c r="AG139" s="81">
        <v>14535086.517737566</v>
      </c>
      <c r="AH139" s="81">
        <v>2811574.4186505545</v>
      </c>
      <c r="AI139" s="81">
        <v>801518150.13333058</v>
      </c>
      <c r="AJ139" s="81">
        <v>691216754.96716213</v>
      </c>
      <c r="AK139" s="81"/>
      <c r="AL139" s="81"/>
      <c r="AM139" s="81">
        <v>47658220.078878686</v>
      </c>
      <c r="AN139" s="81"/>
      <c r="AO139" s="81"/>
      <c r="AP139" s="82"/>
      <c r="AQ139" s="81">
        <v>11182</v>
      </c>
      <c r="AR139" s="81">
        <v>1915</v>
      </c>
      <c r="AS139" s="81">
        <v>0</v>
      </c>
      <c r="AT139" s="81">
        <v>0</v>
      </c>
      <c r="AU139" s="81">
        <v>0</v>
      </c>
      <c r="AV139" s="81">
        <v>1</v>
      </c>
      <c r="AW139" s="81">
        <v>0</v>
      </c>
      <c r="AX139" s="82"/>
      <c r="AY139" s="81">
        <v>47978.800000000178</v>
      </c>
      <c r="AZ139" s="81">
        <v>121077.6999999999</v>
      </c>
      <c r="BA139" s="81">
        <v>0</v>
      </c>
      <c r="BB139" s="81">
        <v>0</v>
      </c>
      <c r="BC139" s="81">
        <v>0</v>
      </c>
      <c r="BD139" s="81">
        <v>1715</v>
      </c>
      <c r="BE139" s="81">
        <v>0</v>
      </c>
      <c r="BF139" s="82"/>
      <c r="BG139" s="81">
        <v>0</v>
      </c>
      <c r="BH139" s="81">
        <v>0</v>
      </c>
      <c r="BI139" s="81">
        <v>6572.8019999999997</v>
      </c>
      <c r="BJ139" s="81">
        <v>66.058000000000007</v>
      </c>
      <c r="BK139" s="81">
        <v>120.819</v>
      </c>
      <c r="BL139" s="81">
        <v>0</v>
      </c>
      <c r="BM139" s="82"/>
      <c r="BN139" s="81">
        <v>0</v>
      </c>
      <c r="BO139" s="81">
        <v>0</v>
      </c>
      <c r="BP139" s="81">
        <v>29</v>
      </c>
      <c r="BQ139" s="81">
        <v>1</v>
      </c>
      <c r="BR139" s="81">
        <v>16</v>
      </c>
      <c r="BS139" s="81">
        <v>0</v>
      </c>
      <c r="BT139"/>
      <c r="BU139" s="80">
        <v>6276.0569999999998</v>
      </c>
      <c r="BV139" s="80">
        <v>399.02300000000002</v>
      </c>
      <c r="BW139" s="80">
        <v>74.323999999999998</v>
      </c>
      <c r="BX139" s="80">
        <v>10.275</v>
      </c>
      <c r="BY139" s="80">
        <v>0</v>
      </c>
      <c r="BZ139" s="80">
        <v>0</v>
      </c>
      <c r="CA139" s="80">
        <v>0</v>
      </c>
      <c r="CB139" s="80">
        <v>0</v>
      </c>
      <c r="CC139" s="80">
        <v>0</v>
      </c>
    </row>
    <row r="140" spans="1:81">
      <c r="A140" s="80" t="s">
        <v>1803</v>
      </c>
      <c r="B140" s="80">
        <v>119</v>
      </c>
      <c r="C140" s="80">
        <v>18</v>
      </c>
      <c r="D140" s="80">
        <v>7</v>
      </c>
      <c r="E140" s="80">
        <v>2021</v>
      </c>
      <c r="F140" s="80" t="s">
        <v>75</v>
      </c>
      <c r="G140" s="174" t="s">
        <v>1785</v>
      </c>
      <c r="H140" s="80" t="s">
        <v>1786</v>
      </c>
      <c r="I140" s="177"/>
      <c r="J140" s="81">
        <v>3788.1214275865968</v>
      </c>
      <c r="K140" s="81">
        <v>20.206926033254618</v>
      </c>
      <c r="L140" s="81">
        <v>9.184559408842782</v>
      </c>
      <c r="M140" s="81">
        <v>412.6722071506851</v>
      </c>
      <c r="N140" s="81">
        <v>355.49922442366994</v>
      </c>
      <c r="O140" s="81">
        <v>278.78855153978418</v>
      </c>
      <c r="P140" s="81">
        <v>216.77860714855291</v>
      </c>
      <c r="Q140" s="81">
        <v>21.640323298608649</v>
      </c>
      <c r="R140" s="81">
        <v>29.318466665044255</v>
      </c>
      <c r="S140" s="81">
        <v>71.218361918371301</v>
      </c>
      <c r="T140" s="82"/>
      <c r="U140" s="81">
        <v>125591440</v>
      </c>
      <c r="V140" s="81">
        <v>9918</v>
      </c>
      <c r="W140" s="81">
        <v>181</v>
      </c>
      <c r="X140" s="81">
        <v>148335</v>
      </c>
      <c r="Y140" s="81">
        <v>175981</v>
      </c>
      <c r="Z140" s="81">
        <v>205129</v>
      </c>
      <c r="AA140" s="81">
        <v>47693</v>
      </c>
      <c r="AB140" s="81">
        <v>362662</v>
      </c>
      <c r="AC140" s="81">
        <v>5037197.666666666</v>
      </c>
      <c r="AD140" s="81">
        <v>71.218361918371301</v>
      </c>
      <c r="AE140" s="82"/>
      <c r="AF140" s="81">
        <v>995273146.59027445</v>
      </c>
      <c r="AG140" s="81">
        <v>15534915.040616505</v>
      </c>
      <c r="AH140" s="81">
        <v>2184033.0576866316</v>
      </c>
      <c r="AI140" s="81">
        <v>901746028.62342703</v>
      </c>
      <c r="AJ140" s="81">
        <v>796405570.78734684</v>
      </c>
      <c r="AK140" s="81">
        <v>0</v>
      </c>
      <c r="AL140" s="81">
        <v>0</v>
      </c>
      <c r="AM140" s="81">
        <v>47604424.080153421</v>
      </c>
      <c r="AN140" s="81">
        <v>0</v>
      </c>
      <c r="AO140" s="81">
        <v>0</v>
      </c>
      <c r="AP140" s="82"/>
      <c r="AQ140" s="81">
        <v>11819</v>
      </c>
      <c r="AR140" s="81">
        <v>1926</v>
      </c>
      <c r="AS140" s="81">
        <v>0</v>
      </c>
      <c r="AT140" s="81">
        <v>0</v>
      </c>
      <c r="AU140" s="81">
        <v>0</v>
      </c>
      <c r="AV140" s="81">
        <v>1</v>
      </c>
      <c r="AW140" s="81"/>
      <c r="AX140" s="82"/>
      <c r="AY140" s="81">
        <v>51635.900000000249</v>
      </c>
      <c r="AZ140" s="81">
        <v>122579.1999999999</v>
      </c>
      <c r="BA140" s="81">
        <v>0</v>
      </c>
      <c r="BB140" s="81">
        <v>0</v>
      </c>
      <c r="BC140" s="81">
        <v>0</v>
      </c>
      <c r="BD140" s="81">
        <v>1715</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1804</v>
      </c>
      <c r="B141" s="80">
        <v>119</v>
      </c>
      <c r="C141" s="80">
        <v>19</v>
      </c>
      <c r="D141" s="80">
        <v>7</v>
      </c>
      <c r="E141" s="80">
        <v>2022</v>
      </c>
      <c r="F141" s="80" t="s">
        <v>568</v>
      </c>
      <c r="G141" s="174" t="s">
        <v>1785</v>
      </c>
      <c r="H141" s="80" t="s">
        <v>1786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12658</v>
      </c>
      <c r="AR141" s="81">
        <v>1935</v>
      </c>
      <c r="AS141" s="81">
        <v>0</v>
      </c>
      <c r="AT141" s="81">
        <v>0</v>
      </c>
      <c r="AU141" s="81">
        <v>0</v>
      </c>
      <c r="AV141" s="81">
        <v>1</v>
      </c>
      <c r="AW141" s="81"/>
      <c r="AX141" s="82"/>
      <c r="AY141" s="81">
        <v>56394.600000000493</v>
      </c>
      <c r="AZ141" s="81">
        <v>123174.79999999993</v>
      </c>
      <c r="BA141" s="81">
        <v>0</v>
      </c>
      <c r="BB141" s="81">
        <v>0</v>
      </c>
      <c r="BC141" s="81">
        <v>0</v>
      </c>
      <c r="BD141" s="81">
        <v>1715</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1805</v>
      </c>
      <c r="B142" s="80">
        <v>171</v>
      </c>
      <c r="C142" s="80">
        <v>1</v>
      </c>
      <c r="D142" s="80">
        <v>11</v>
      </c>
      <c r="E142" s="80">
        <v>1990</v>
      </c>
      <c r="F142" s="80" t="s">
        <v>562</v>
      </c>
      <c r="G142" s="80" t="s">
        <v>1806</v>
      </c>
      <c r="H142" s="80" t="s">
        <v>1807</v>
      </c>
      <c r="I142" s="177"/>
      <c r="J142" s="81">
        <v>281.22672125344815</v>
      </c>
      <c r="K142" s="81">
        <v>35.572086059746368</v>
      </c>
      <c r="L142" s="81">
        <v>2.4083972691415911</v>
      </c>
      <c r="M142" s="81">
        <v>232.02299000471322</v>
      </c>
      <c r="N142" s="81">
        <v>336.43962184139968</v>
      </c>
      <c r="O142" s="81">
        <v>139.67995774038866</v>
      </c>
      <c r="P142" s="81">
        <v>104.73574185684707</v>
      </c>
      <c r="Q142" s="81">
        <v>21.842438079341836</v>
      </c>
      <c r="R142" s="81">
        <v>0</v>
      </c>
      <c r="S142" s="81">
        <v>27.467917959147954</v>
      </c>
      <c r="T142" s="82"/>
      <c r="U142" s="81">
        <v>70150776</v>
      </c>
      <c r="V142" s="81">
        <v>13658</v>
      </c>
      <c r="W142" s="81">
        <v>22</v>
      </c>
      <c r="X142" s="81">
        <v>96781</v>
      </c>
      <c r="Y142" s="81">
        <v>147280</v>
      </c>
      <c r="Z142" s="81">
        <v>57452</v>
      </c>
      <c r="AA142" s="81">
        <v>25431</v>
      </c>
      <c r="AB142" s="81">
        <v>354647</v>
      </c>
      <c r="AC142" s="81">
        <v>0</v>
      </c>
      <c r="AD142" s="81">
        <v>27.467917959147954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1808</v>
      </c>
      <c r="B143" s="80">
        <v>172</v>
      </c>
      <c r="C143" s="80">
        <v>2</v>
      </c>
      <c r="D143" s="80">
        <v>11</v>
      </c>
      <c r="E143" s="80">
        <v>2005</v>
      </c>
      <c r="F143" s="80" t="s">
        <v>565</v>
      </c>
      <c r="G143" s="80" t="s">
        <v>1806</v>
      </c>
      <c r="H143" s="80" t="s">
        <v>1807</v>
      </c>
      <c r="I143" s="177"/>
      <c r="J143" s="81">
        <v>236.63828461908847</v>
      </c>
      <c r="K143" s="81">
        <v>22.10680757818918</v>
      </c>
      <c r="L143" s="81">
        <v>2.2478167713222295</v>
      </c>
      <c r="M143" s="81">
        <v>399.24067782941972</v>
      </c>
      <c r="N143" s="81">
        <v>427.59802752866244</v>
      </c>
      <c r="O143" s="81">
        <v>126.62247533141594</v>
      </c>
      <c r="P143" s="81">
        <v>79.201450251538986</v>
      </c>
      <c r="Q143" s="81">
        <v>18.629331993368552</v>
      </c>
      <c r="R143" s="81">
        <v>0</v>
      </c>
      <c r="S143" s="81">
        <v>20.280467453357964</v>
      </c>
      <c r="T143" s="82"/>
      <c r="U143" s="81">
        <v>30071165</v>
      </c>
      <c r="V143" s="81">
        <v>10360</v>
      </c>
      <c r="W143" s="81">
        <v>27</v>
      </c>
      <c r="X143" s="81">
        <v>95079</v>
      </c>
      <c r="Y143" s="81">
        <v>161555</v>
      </c>
      <c r="Z143" s="81">
        <v>60268</v>
      </c>
      <c r="AA143" s="81">
        <v>15750</v>
      </c>
      <c r="AB143" s="81">
        <v>316208</v>
      </c>
      <c r="AC143" s="81">
        <v>0</v>
      </c>
      <c r="AD143" s="81">
        <v>20.280467453357964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1809</v>
      </c>
      <c r="B144" s="80">
        <v>173</v>
      </c>
      <c r="C144" s="80">
        <v>3</v>
      </c>
      <c r="D144" s="80">
        <v>11</v>
      </c>
      <c r="E144" s="80">
        <v>2006</v>
      </c>
      <c r="F144" s="80" t="s">
        <v>566</v>
      </c>
      <c r="G144" s="80" t="s">
        <v>1806</v>
      </c>
      <c r="H144" s="80" t="s">
        <v>1807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1810</v>
      </c>
      <c r="B145" s="80">
        <v>174</v>
      </c>
      <c r="C145" s="80">
        <v>4</v>
      </c>
      <c r="D145" s="80">
        <v>11</v>
      </c>
      <c r="E145" s="80">
        <v>2007</v>
      </c>
      <c r="F145" s="80" t="s">
        <v>567</v>
      </c>
      <c r="G145" s="80" t="s">
        <v>1806</v>
      </c>
      <c r="H145" s="80" t="s">
        <v>1807</v>
      </c>
      <c r="I145" s="177"/>
      <c r="J145" s="81">
        <v>263.22022012932575</v>
      </c>
      <c r="K145" s="81">
        <v>23.042837996989814</v>
      </c>
      <c r="L145" s="81">
        <v>3.460184009715185</v>
      </c>
      <c r="M145" s="81">
        <v>435.98765962123366</v>
      </c>
      <c r="N145" s="81">
        <v>460.28941826578182</v>
      </c>
      <c r="O145" s="81">
        <v>119.86064105471675</v>
      </c>
      <c r="P145" s="81">
        <v>76.14814903170263</v>
      </c>
      <c r="Q145" s="81">
        <v>19.777860684294513</v>
      </c>
      <c r="R145" s="81">
        <v>0</v>
      </c>
      <c r="S145" s="81">
        <v>22.364140772300331</v>
      </c>
      <c r="T145" s="82"/>
      <c r="U145" s="81">
        <v>28951096</v>
      </c>
      <c r="V145" s="81">
        <v>9722</v>
      </c>
      <c r="W145" s="81">
        <v>31</v>
      </c>
      <c r="X145" s="81">
        <v>111217</v>
      </c>
      <c r="Y145" s="81">
        <v>165689</v>
      </c>
      <c r="Z145" s="81">
        <v>59306</v>
      </c>
      <c r="AA145" s="81">
        <v>14912</v>
      </c>
      <c r="AB145" s="81">
        <v>317949</v>
      </c>
      <c r="AC145" s="81">
        <v>0</v>
      </c>
      <c r="AD145" s="81">
        <v>22.364140772300331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1811</v>
      </c>
      <c r="B146" s="80">
        <v>175</v>
      </c>
      <c r="C146" s="80">
        <v>5</v>
      </c>
      <c r="D146" s="80">
        <v>11</v>
      </c>
      <c r="E146" s="80">
        <v>2008</v>
      </c>
      <c r="F146" s="80" t="s">
        <v>84</v>
      </c>
      <c r="G146" s="80" t="s">
        <v>1806</v>
      </c>
      <c r="H146" s="80" t="s">
        <v>1807</v>
      </c>
      <c r="I146" s="177"/>
      <c r="J146" s="81">
        <v>194.93708095233998</v>
      </c>
      <c r="K146" s="81">
        <v>18.278971642153827</v>
      </c>
      <c r="L146" s="81">
        <v>3.0964277214002265</v>
      </c>
      <c r="M146" s="81">
        <v>435.07089654519075</v>
      </c>
      <c r="N146" s="81">
        <v>458.40144977398705</v>
      </c>
      <c r="O146" s="81">
        <v>113.94344535996331</v>
      </c>
      <c r="P146" s="81">
        <v>73.628341727592627</v>
      </c>
      <c r="Q146" s="81">
        <v>19.551205114229312</v>
      </c>
      <c r="R146" s="81">
        <v>0</v>
      </c>
      <c r="S146" s="81">
        <v>27.183239421284881</v>
      </c>
      <c r="T146" s="82"/>
      <c r="U146" s="81">
        <v>27342629</v>
      </c>
      <c r="V146" s="81">
        <v>9722</v>
      </c>
      <c r="W146" s="81">
        <v>31</v>
      </c>
      <c r="X146" s="81">
        <v>111217</v>
      </c>
      <c r="Y146" s="81">
        <v>167842</v>
      </c>
      <c r="Z146" s="81">
        <v>58357</v>
      </c>
      <c r="AA146" s="81">
        <v>14435</v>
      </c>
      <c r="AB146" s="81">
        <v>319470</v>
      </c>
      <c r="AC146" s="81">
        <v>0</v>
      </c>
      <c r="AD146" s="81">
        <v>27.183239421284881</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1812</v>
      </c>
      <c r="B147" s="80">
        <v>176</v>
      </c>
      <c r="C147" s="80">
        <v>6</v>
      </c>
      <c r="D147" s="80">
        <v>11</v>
      </c>
      <c r="E147" s="80">
        <v>2009</v>
      </c>
      <c r="F147" s="80" t="s">
        <v>85</v>
      </c>
      <c r="G147" s="80" t="s">
        <v>1806</v>
      </c>
      <c r="H147" s="80" t="s">
        <v>1807</v>
      </c>
      <c r="I147" s="177"/>
      <c r="J147" s="81">
        <v>168.20052140151034</v>
      </c>
      <c r="K147" s="81">
        <v>16.429945933811098</v>
      </c>
      <c r="L147" s="81">
        <v>2.9031052532630421</v>
      </c>
      <c r="M147" s="81">
        <v>398.03716933959561</v>
      </c>
      <c r="N147" s="81">
        <v>419.67702042224295</v>
      </c>
      <c r="O147" s="81">
        <v>113.94701671225683</v>
      </c>
      <c r="P147" s="81">
        <v>69.727323831170509</v>
      </c>
      <c r="Q147" s="81">
        <v>18.580516440787981</v>
      </c>
      <c r="R147" s="81">
        <v>0</v>
      </c>
      <c r="S147" s="81">
        <v>29.573691335658836</v>
      </c>
      <c r="T147" s="82"/>
      <c r="U147" s="81">
        <v>20778391</v>
      </c>
      <c r="V147" s="81">
        <v>10075</v>
      </c>
      <c r="W147" s="81">
        <v>28</v>
      </c>
      <c r="X147" s="81">
        <v>116265</v>
      </c>
      <c r="Y147" s="81">
        <v>168384</v>
      </c>
      <c r="Z147" s="81">
        <v>57603</v>
      </c>
      <c r="AA147" s="81">
        <v>14034</v>
      </c>
      <c r="AB147" s="81">
        <v>318715</v>
      </c>
      <c r="AC147" s="81">
        <v>0</v>
      </c>
      <c r="AD147" s="81">
        <v>29.573691335658836</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79.168000000000006</v>
      </c>
      <c r="BJ147" s="81">
        <v>0</v>
      </c>
      <c r="BK147" s="81">
        <v>88.306999999999988</v>
      </c>
      <c r="BL147" s="81">
        <v>0</v>
      </c>
      <c r="BM147" s="82"/>
      <c r="BN147" s="81">
        <v>0</v>
      </c>
      <c r="BO147" s="81">
        <v>0</v>
      </c>
      <c r="BP147" s="81">
        <v>10</v>
      </c>
      <c r="BQ147" s="81">
        <v>0</v>
      </c>
      <c r="BR147" s="81">
        <v>8</v>
      </c>
      <c r="BS147" s="81">
        <v>0</v>
      </c>
      <c r="BT147"/>
      <c r="BU147" s="80"/>
      <c r="BV147" s="80"/>
      <c r="BW147" s="80"/>
      <c r="BX147" s="80"/>
      <c r="BY147" s="80"/>
      <c r="BZ147" s="80"/>
      <c r="CA147" s="80"/>
      <c r="CB147" s="80"/>
      <c r="CC147" s="80"/>
    </row>
    <row r="148" spans="1:81">
      <c r="A148" s="80" t="s">
        <v>1813</v>
      </c>
      <c r="B148" s="80">
        <v>177</v>
      </c>
      <c r="C148" s="80">
        <v>7</v>
      </c>
      <c r="D148" s="80">
        <v>11</v>
      </c>
      <c r="E148" s="80">
        <v>2010</v>
      </c>
      <c r="F148" s="80" t="s">
        <v>86</v>
      </c>
      <c r="G148" s="80" t="s">
        <v>1806</v>
      </c>
      <c r="H148" s="80" t="s">
        <v>1807</v>
      </c>
      <c r="I148" s="177"/>
      <c r="J148" s="81">
        <v>151.640873753791</v>
      </c>
      <c r="K148" s="81">
        <v>14.728803671642574</v>
      </c>
      <c r="L148" s="81">
        <v>2.71165366500639</v>
      </c>
      <c r="M148" s="81">
        <v>402.66742506436123</v>
      </c>
      <c r="N148" s="81">
        <v>426.3347409249883</v>
      </c>
      <c r="O148" s="81">
        <v>111.25605211647465</v>
      </c>
      <c r="P148" s="81">
        <v>69.964176562134924</v>
      </c>
      <c r="Q148" s="81">
        <v>19.323066806620584</v>
      </c>
      <c r="R148" s="81">
        <v>0</v>
      </c>
      <c r="S148" s="81">
        <v>32.924412258180666</v>
      </c>
      <c r="T148" s="82"/>
      <c r="U148" s="81">
        <v>20023603</v>
      </c>
      <c r="V148" s="81">
        <v>10075</v>
      </c>
      <c r="W148" s="81">
        <v>28</v>
      </c>
      <c r="X148" s="81">
        <v>116265</v>
      </c>
      <c r="Y148" s="81">
        <v>168730</v>
      </c>
      <c r="Z148" s="81">
        <v>56504</v>
      </c>
      <c r="AA148" s="81">
        <v>13730</v>
      </c>
      <c r="AB148" s="81">
        <v>317598</v>
      </c>
      <c r="AC148" s="81">
        <v>0</v>
      </c>
      <c r="AD148" s="81">
        <v>32.924412258180666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78.540999999999997</v>
      </c>
      <c r="BJ148" s="81">
        <v>0</v>
      </c>
      <c r="BK148" s="81">
        <v>100.023</v>
      </c>
      <c r="BL148" s="81">
        <v>0</v>
      </c>
      <c r="BM148" s="82"/>
      <c r="BN148" s="81">
        <v>0</v>
      </c>
      <c r="BO148" s="81">
        <v>0</v>
      </c>
      <c r="BP148" s="81">
        <v>11</v>
      </c>
      <c r="BQ148" s="81">
        <v>0</v>
      </c>
      <c r="BR148" s="81">
        <v>7</v>
      </c>
      <c r="BS148" s="81">
        <v>0</v>
      </c>
      <c r="BT148"/>
      <c r="BU148" s="80">
        <v>111.964</v>
      </c>
      <c r="BV148" s="80">
        <v>66.599999999999994</v>
      </c>
      <c r="BW148" s="80">
        <v>0</v>
      </c>
      <c r="BX148" s="80">
        <v>0</v>
      </c>
      <c r="BY148" s="80">
        <v>0</v>
      </c>
      <c r="BZ148" s="80">
        <v>0</v>
      </c>
      <c r="CA148" s="80">
        <v>0</v>
      </c>
      <c r="CB148" s="80">
        <v>0</v>
      </c>
      <c r="CC148" s="80">
        <v>0</v>
      </c>
    </row>
    <row r="149" spans="1:81">
      <c r="A149" s="80" t="s">
        <v>1814</v>
      </c>
      <c r="B149" s="80">
        <v>178</v>
      </c>
      <c r="C149" s="80">
        <v>8</v>
      </c>
      <c r="D149" s="80">
        <v>11</v>
      </c>
      <c r="E149" s="80">
        <v>2011</v>
      </c>
      <c r="F149" s="80" t="s">
        <v>87</v>
      </c>
      <c r="G149" s="80" t="s">
        <v>1806</v>
      </c>
      <c r="H149" s="80" t="s">
        <v>1807</v>
      </c>
      <c r="I149" s="177"/>
      <c r="J149" s="81">
        <v>209.04044212970939</v>
      </c>
      <c r="K149" s="81">
        <v>22.235357567651736</v>
      </c>
      <c r="L149" s="81">
        <v>1.1956453040663513</v>
      </c>
      <c r="M149" s="81">
        <v>512.04037117702967</v>
      </c>
      <c r="N149" s="81">
        <v>495.78961806397876</v>
      </c>
      <c r="O149" s="81">
        <v>108.37971882710133</v>
      </c>
      <c r="P149" s="81">
        <v>66.695309962302616</v>
      </c>
      <c r="Q149" s="81">
        <v>22.29305432279272</v>
      </c>
      <c r="R149" s="81">
        <v>0</v>
      </c>
      <c r="S149" s="81">
        <v>33.562515757122121</v>
      </c>
      <c r="T149" s="82"/>
      <c r="U149" s="81">
        <v>25934760</v>
      </c>
      <c r="V149" s="81">
        <v>10075</v>
      </c>
      <c r="W149" s="81">
        <v>28</v>
      </c>
      <c r="X149" s="81">
        <v>116265</v>
      </c>
      <c r="Y149" s="81">
        <v>169872</v>
      </c>
      <c r="Z149" s="81">
        <v>56239</v>
      </c>
      <c r="AA149" s="81">
        <v>13478</v>
      </c>
      <c r="AB149" s="81">
        <v>317663</v>
      </c>
      <c r="AC149" s="81">
        <v>0</v>
      </c>
      <c r="AD149" s="81">
        <v>33.562515757122121</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66.474000000000004</v>
      </c>
      <c r="BJ149" s="81">
        <v>0</v>
      </c>
      <c r="BK149" s="81">
        <v>47.236000000000004</v>
      </c>
      <c r="BL149" s="81">
        <v>0</v>
      </c>
      <c r="BM149" s="82"/>
      <c r="BN149" s="81">
        <v>0</v>
      </c>
      <c r="BO149" s="81">
        <v>0</v>
      </c>
      <c r="BP149" s="81">
        <v>10</v>
      </c>
      <c r="BQ149" s="81">
        <v>0</v>
      </c>
      <c r="BR149" s="81">
        <v>9</v>
      </c>
      <c r="BS149" s="81">
        <v>0</v>
      </c>
      <c r="BT149"/>
      <c r="BU149" s="80">
        <v>113.71</v>
      </c>
      <c r="BV149" s="80">
        <v>0</v>
      </c>
      <c r="BW149" s="80">
        <v>0</v>
      </c>
      <c r="BX149" s="80">
        <v>0</v>
      </c>
      <c r="BY149" s="80">
        <v>0</v>
      </c>
      <c r="BZ149" s="80">
        <v>0</v>
      </c>
      <c r="CA149" s="80">
        <v>0</v>
      </c>
      <c r="CB149" s="80">
        <v>0</v>
      </c>
      <c r="CC149" s="80">
        <v>0</v>
      </c>
    </row>
    <row r="150" spans="1:81">
      <c r="A150" s="80" t="s">
        <v>1815</v>
      </c>
      <c r="B150" s="80">
        <v>179</v>
      </c>
      <c r="C150" s="80">
        <v>9</v>
      </c>
      <c r="D150" s="80">
        <v>11</v>
      </c>
      <c r="E150" s="80">
        <v>2012</v>
      </c>
      <c r="F150" s="80" t="s">
        <v>88</v>
      </c>
      <c r="G150" s="80" t="s">
        <v>1806</v>
      </c>
      <c r="H150" s="80" t="s">
        <v>1807</v>
      </c>
      <c r="I150" s="177"/>
      <c r="J150" s="81">
        <v>175.95317123443647</v>
      </c>
      <c r="K150" s="81">
        <v>21.933611349168011</v>
      </c>
      <c r="L150" s="81">
        <v>1.1837517812555285</v>
      </c>
      <c r="M150" s="81">
        <v>539.13444614870798</v>
      </c>
      <c r="N150" s="81">
        <v>552.09216844782918</v>
      </c>
      <c r="O150" s="81">
        <v>107.08901858947989</v>
      </c>
      <c r="P150" s="81">
        <v>65.696259633524505</v>
      </c>
      <c r="Q150" s="81">
        <v>25.421228183227932</v>
      </c>
      <c r="R150" s="81">
        <v>0</v>
      </c>
      <c r="S150" s="81">
        <v>35.798286262105492</v>
      </c>
      <c r="T150" s="82"/>
      <c r="U150" s="81">
        <v>23539219</v>
      </c>
      <c r="V150" s="81">
        <v>10075</v>
      </c>
      <c r="W150" s="81">
        <v>28</v>
      </c>
      <c r="X150" s="81">
        <v>116265</v>
      </c>
      <c r="Y150" s="81">
        <v>179169</v>
      </c>
      <c r="Z150" s="81">
        <v>56010</v>
      </c>
      <c r="AA150" s="81">
        <v>13201</v>
      </c>
      <c r="AB150" s="81">
        <v>333406</v>
      </c>
      <c r="AC150" s="81">
        <v>0</v>
      </c>
      <c r="AD150" s="81">
        <v>35.798286262105492</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78.650000000000006</v>
      </c>
      <c r="BJ150" s="81">
        <v>0</v>
      </c>
      <c r="BK150" s="81">
        <v>37.919999999999995</v>
      </c>
      <c r="BL150" s="81">
        <v>0</v>
      </c>
      <c r="BM150" s="82"/>
      <c r="BN150" s="81">
        <v>0</v>
      </c>
      <c r="BO150" s="81">
        <v>0</v>
      </c>
      <c r="BP150" s="81">
        <v>11</v>
      </c>
      <c r="BQ150" s="81">
        <v>0</v>
      </c>
      <c r="BR150" s="81">
        <v>7</v>
      </c>
      <c r="BS150" s="81">
        <v>0</v>
      </c>
      <c r="BT150"/>
      <c r="BU150" s="80">
        <v>116.57</v>
      </c>
      <c r="BV150" s="80">
        <v>0</v>
      </c>
      <c r="BW150" s="80">
        <v>0</v>
      </c>
      <c r="BX150" s="80">
        <v>0</v>
      </c>
      <c r="BY150" s="80">
        <v>0</v>
      </c>
      <c r="BZ150" s="80">
        <v>0</v>
      </c>
      <c r="CA150" s="80">
        <v>0</v>
      </c>
      <c r="CB150" s="80">
        <v>0</v>
      </c>
      <c r="CC150" s="80">
        <v>0</v>
      </c>
    </row>
    <row r="151" spans="1:81">
      <c r="A151" s="80" t="s">
        <v>1816</v>
      </c>
      <c r="B151" s="80">
        <v>180</v>
      </c>
      <c r="C151" s="80">
        <v>10</v>
      </c>
      <c r="D151" s="80">
        <v>11</v>
      </c>
      <c r="E151" s="80">
        <v>2013</v>
      </c>
      <c r="F151" s="80" t="s">
        <v>89</v>
      </c>
      <c r="G151" s="80" t="s">
        <v>1806</v>
      </c>
      <c r="H151" s="80" t="s">
        <v>1807</v>
      </c>
      <c r="I151" s="177"/>
      <c r="J151" s="81">
        <v>180.13943527578579</v>
      </c>
      <c r="K151" s="81">
        <v>18.913973221582317</v>
      </c>
      <c r="L151" s="81">
        <v>1.0849379812246589</v>
      </c>
      <c r="M151" s="81">
        <v>573.64950450492461</v>
      </c>
      <c r="N151" s="81">
        <v>533.91883117799648</v>
      </c>
      <c r="O151" s="81">
        <v>102.7554669740839</v>
      </c>
      <c r="P151" s="81">
        <v>64.669978332715488</v>
      </c>
      <c r="Q151" s="81">
        <v>25.892904564599029</v>
      </c>
      <c r="R151" s="81">
        <v>0</v>
      </c>
      <c r="S151" s="81">
        <v>37.46419828816645</v>
      </c>
      <c r="T151" s="82"/>
      <c r="U151" s="81">
        <v>23318872</v>
      </c>
      <c r="V151" s="81">
        <v>10075</v>
      </c>
      <c r="W151" s="81">
        <v>28</v>
      </c>
      <c r="X151" s="81">
        <v>116265</v>
      </c>
      <c r="Y151" s="81">
        <v>180230</v>
      </c>
      <c r="Z151" s="81">
        <v>56143</v>
      </c>
      <c r="AA151" s="81">
        <v>12946</v>
      </c>
      <c r="AB151" s="81">
        <v>334723</v>
      </c>
      <c r="AC151" s="81">
        <v>0</v>
      </c>
      <c r="AD151" s="81">
        <v>37.46419828816645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78.751000000000005</v>
      </c>
      <c r="BJ151" s="81">
        <v>0</v>
      </c>
      <c r="BK151" s="81">
        <v>111.367</v>
      </c>
      <c r="BL151" s="81">
        <v>0</v>
      </c>
      <c r="BM151" s="82"/>
      <c r="BN151" s="81">
        <v>0</v>
      </c>
      <c r="BO151" s="81">
        <v>0</v>
      </c>
      <c r="BP151" s="81">
        <v>10</v>
      </c>
      <c r="BQ151" s="81">
        <v>0</v>
      </c>
      <c r="BR151" s="81">
        <v>8</v>
      </c>
      <c r="BS151" s="81">
        <v>0</v>
      </c>
      <c r="BT151"/>
      <c r="BU151" s="80">
        <v>122.045</v>
      </c>
      <c r="BV151" s="80">
        <v>68.072999999999993</v>
      </c>
      <c r="BW151" s="80">
        <v>0</v>
      </c>
      <c r="BX151" s="80">
        <v>0</v>
      </c>
      <c r="BY151" s="80">
        <v>0</v>
      </c>
      <c r="BZ151" s="80">
        <v>0</v>
      </c>
      <c r="CA151" s="80">
        <v>0</v>
      </c>
      <c r="CB151" s="80">
        <v>0</v>
      </c>
      <c r="CC151" s="80">
        <v>0</v>
      </c>
    </row>
    <row r="152" spans="1:81">
      <c r="A152" s="80" t="s">
        <v>1817</v>
      </c>
      <c r="B152" s="80">
        <v>181</v>
      </c>
      <c r="C152" s="80">
        <v>11</v>
      </c>
      <c r="D152" s="80">
        <v>11</v>
      </c>
      <c r="E152" s="80">
        <v>2014</v>
      </c>
      <c r="F152" s="80" t="s">
        <v>90</v>
      </c>
      <c r="G152" s="80" t="s">
        <v>1806</v>
      </c>
      <c r="H152" s="80" t="s">
        <v>1807</v>
      </c>
      <c r="I152" s="177"/>
      <c r="J152" s="81">
        <v>162.0179208879467</v>
      </c>
      <c r="K152" s="81">
        <v>16.402249051671173</v>
      </c>
      <c r="L152" s="81">
        <v>1.5043863173281795</v>
      </c>
      <c r="M152" s="81">
        <v>531.87418322384963</v>
      </c>
      <c r="N152" s="81">
        <v>486.63185967673502</v>
      </c>
      <c r="O152" s="81">
        <v>97.058276187863839</v>
      </c>
      <c r="P152" s="81">
        <v>63.595334433308587</v>
      </c>
      <c r="Q152" s="81">
        <v>25.092525449506962</v>
      </c>
      <c r="R152" s="81">
        <v>0</v>
      </c>
      <c r="S152" s="81">
        <v>35.594722166389666</v>
      </c>
      <c r="T152" s="82"/>
      <c r="U152" s="81">
        <v>24056734</v>
      </c>
      <c r="V152" s="81">
        <v>8354</v>
      </c>
      <c r="W152" s="81">
        <v>17</v>
      </c>
      <c r="X152" s="81">
        <v>119046</v>
      </c>
      <c r="Y152" s="81">
        <v>183101</v>
      </c>
      <c r="Z152" s="81">
        <v>55852</v>
      </c>
      <c r="AA152" s="81">
        <v>12665</v>
      </c>
      <c r="AB152" s="81">
        <v>338084</v>
      </c>
      <c r="AC152" s="81">
        <v>0</v>
      </c>
      <c r="AD152" s="81">
        <v>35.594722166389666</v>
      </c>
      <c r="AE152" s="82"/>
      <c r="AF152" s="81">
        <v>225151381.75670791</v>
      </c>
      <c r="AG152" s="81">
        <v>15453372.976145683</v>
      </c>
      <c r="AH152" s="81">
        <v>378638.75148416043</v>
      </c>
      <c r="AI152" s="81">
        <v>730404151.76819003</v>
      </c>
      <c r="AJ152" s="81">
        <v>676233501.88883638</v>
      </c>
      <c r="AK152" s="81">
        <v>0</v>
      </c>
      <c r="AL152" s="81">
        <v>0</v>
      </c>
      <c r="AM152" s="81">
        <v>46413881.138110913</v>
      </c>
      <c r="AN152" s="81">
        <v>0</v>
      </c>
      <c r="AO152" s="81">
        <v>0</v>
      </c>
      <c r="AP152" s="82"/>
      <c r="AQ152" s="81">
        <v>1086</v>
      </c>
      <c r="AR152" s="81">
        <v>51</v>
      </c>
      <c r="AS152" s="81">
        <v>0</v>
      </c>
      <c r="AT152" s="81">
        <v>0</v>
      </c>
      <c r="AU152" s="81">
        <v>0</v>
      </c>
      <c r="AV152" s="81">
        <v>1</v>
      </c>
      <c r="AW152" s="81" t="s">
        <v>564</v>
      </c>
      <c r="AX152" s="82"/>
      <c r="AY152" s="81">
        <v>4030.62</v>
      </c>
      <c r="AZ152" s="81">
        <v>696.8</v>
      </c>
      <c r="BA152" s="81">
        <v>0</v>
      </c>
      <c r="BB152" s="81">
        <v>0</v>
      </c>
      <c r="BC152" s="81">
        <v>0</v>
      </c>
      <c r="BD152" s="81">
        <v>5980</v>
      </c>
      <c r="BE152" s="81" t="s">
        <v>564</v>
      </c>
      <c r="BF152" s="82"/>
      <c r="BG152" s="81">
        <v>0</v>
      </c>
      <c r="BH152" s="81">
        <v>0</v>
      </c>
      <c r="BI152" s="81">
        <v>60.030999999999999</v>
      </c>
      <c r="BJ152" s="81">
        <v>0</v>
      </c>
      <c r="BK152" s="81">
        <v>122.46300000000001</v>
      </c>
      <c r="BL152" s="81">
        <v>0</v>
      </c>
      <c r="BM152" s="82"/>
      <c r="BN152" s="81">
        <v>0</v>
      </c>
      <c r="BO152" s="81">
        <v>0</v>
      </c>
      <c r="BP152" s="81">
        <v>8</v>
      </c>
      <c r="BQ152" s="81">
        <v>0</v>
      </c>
      <c r="BR152" s="81">
        <v>9</v>
      </c>
      <c r="BS152" s="81">
        <v>0</v>
      </c>
      <c r="BT152"/>
      <c r="BU152" s="80">
        <v>109.27200000000001</v>
      </c>
      <c r="BV152" s="80">
        <v>73.221999999999994</v>
      </c>
      <c r="BW152" s="80">
        <v>0</v>
      </c>
      <c r="BX152" s="80">
        <v>0</v>
      </c>
      <c r="BY152" s="80">
        <v>0</v>
      </c>
      <c r="BZ152" s="80">
        <v>0</v>
      </c>
      <c r="CA152" s="80">
        <v>0</v>
      </c>
      <c r="CB152" s="80">
        <v>0</v>
      </c>
      <c r="CC152" s="80">
        <v>0</v>
      </c>
    </row>
    <row r="153" spans="1:81">
      <c r="A153" s="80" t="s">
        <v>1818</v>
      </c>
      <c r="B153" s="80">
        <v>182</v>
      </c>
      <c r="C153" s="80">
        <v>12</v>
      </c>
      <c r="D153" s="80">
        <v>11</v>
      </c>
      <c r="E153" s="80">
        <v>2015</v>
      </c>
      <c r="F153" s="80" t="s">
        <v>91</v>
      </c>
      <c r="G153" s="80" t="s">
        <v>1806</v>
      </c>
      <c r="H153" s="80" t="s">
        <v>1807</v>
      </c>
      <c r="I153" s="177"/>
      <c r="J153" s="81">
        <v>145.79108438519012</v>
      </c>
      <c r="K153" s="81">
        <v>17.444015394833656</v>
      </c>
      <c r="L153" s="81">
        <v>1.8751776230683972</v>
      </c>
      <c r="M153" s="81">
        <v>565.88190441454378</v>
      </c>
      <c r="N153" s="81">
        <v>493.30589627266414</v>
      </c>
      <c r="O153" s="81">
        <v>95.233604025226086</v>
      </c>
      <c r="P153" s="81">
        <v>63.233298047600691</v>
      </c>
      <c r="Q153" s="81">
        <v>24.794515681394891</v>
      </c>
      <c r="R153" s="81">
        <v>0</v>
      </c>
      <c r="S153" s="81">
        <v>38.279141246171172</v>
      </c>
      <c r="T153" s="82"/>
      <c r="U153" s="81">
        <v>19637991</v>
      </c>
      <c r="V153" s="81">
        <v>8354</v>
      </c>
      <c r="W153" s="81">
        <v>17</v>
      </c>
      <c r="X153" s="81">
        <v>119046</v>
      </c>
      <c r="Y153" s="81">
        <v>186442</v>
      </c>
      <c r="Z153" s="81">
        <v>55330</v>
      </c>
      <c r="AA153" s="81">
        <v>12583</v>
      </c>
      <c r="AB153" s="81">
        <v>341252</v>
      </c>
      <c r="AC153" s="81">
        <v>0</v>
      </c>
      <c r="AD153" s="81">
        <v>38.279141246171172</v>
      </c>
      <c r="AE153" s="82"/>
      <c r="AF153" s="81">
        <v>197479084.98553616</v>
      </c>
      <c r="AG153" s="81">
        <v>14458810.708377752</v>
      </c>
      <c r="AH153" s="81">
        <v>382179.26126079826</v>
      </c>
      <c r="AI153" s="81">
        <v>696538303.95051217</v>
      </c>
      <c r="AJ153" s="81">
        <v>703850735.31074607</v>
      </c>
      <c r="AK153" s="81">
        <v>0</v>
      </c>
      <c r="AL153" s="81">
        <v>0</v>
      </c>
      <c r="AM153" s="81">
        <v>46767155.101699673</v>
      </c>
      <c r="AN153" s="81">
        <v>0</v>
      </c>
      <c r="AO153" s="81">
        <v>0</v>
      </c>
      <c r="AP153" s="82"/>
      <c r="AQ153" s="81">
        <v>1187</v>
      </c>
      <c r="AR153" s="81">
        <v>74</v>
      </c>
      <c r="AS153" s="81">
        <v>0</v>
      </c>
      <c r="AT153" s="81">
        <v>0</v>
      </c>
      <c r="AU153" s="81">
        <v>0</v>
      </c>
      <c r="AV153" s="81">
        <v>1</v>
      </c>
      <c r="AW153" s="81" t="s">
        <v>564</v>
      </c>
      <c r="AX153" s="82"/>
      <c r="AY153" s="81">
        <v>4442.92</v>
      </c>
      <c r="AZ153" s="81">
        <v>1081.8</v>
      </c>
      <c r="BA153" s="81">
        <v>0</v>
      </c>
      <c r="BB153" s="81">
        <v>0</v>
      </c>
      <c r="BC153" s="81">
        <v>0</v>
      </c>
      <c r="BD153" s="81">
        <v>5980</v>
      </c>
      <c r="BE153" s="81" t="s">
        <v>564</v>
      </c>
      <c r="BF153" s="82"/>
      <c r="BG153" s="81">
        <v>0</v>
      </c>
      <c r="BH153" s="81">
        <v>0</v>
      </c>
      <c r="BI153" s="81">
        <v>70.991</v>
      </c>
      <c r="BJ153" s="81">
        <v>0</v>
      </c>
      <c r="BK153" s="81">
        <v>122.848</v>
      </c>
      <c r="BL153" s="81">
        <v>0</v>
      </c>
      <c r="BM153" s="82"/>
      <c r="BN153" s="81">
        <v>0</v>
      </c>
      <c r="BO153" s="81">
        <v>0</v>
      </c>
      <c r="BP153" s="81">
        <v>8</v>
      </c>
      <c r="BQ153" s="81">
        <v>0</v>
      </c>
      <c r="BR153" s="81">
        <v>9</v>
      </c>
      <c r="BS153" s="81">
        <v>0</v>
      </c>
      <c r="BT153"/>
      <c r="BU153" s="80">
        <v>128.38800000000001</v>
      </c>
      <c r="BV153" s="80">
        <v>65.450999999999993</v>
      </c>
      <c r="BW153" s="80">
        <v>0</v>
      </c>
      <c r="BX153" s="80">
        <v>0</v>
      </c>
      <c r="BY153" s="80">
        <v>0</v>
      </c>
      <c r="BZ153" s="80">
        <v>0</v>
      </c>
      <c r="CA153" s="80">
        <v>0</v>
      </c>
      <c r="CB153" s="80">
        <v>0</v>
      </c>
      <c r="CC153" s="80">
        <v>0</v>
      </c>
    </row>
    <row r="154" spans="1:81">
      <c r="A154" s="80" t="s">
        <v>1819</v>
      </c>
      <c r="B154" s="80">
        <v>183</v>
      </c>
      <c r="C154" s="80">
        <v>13</v>
      </c>
      <c r="D154" s="80">
        <v>11</v>
      </c>
      <c r="E154" s="80">
        <v>2016</v>
      </c>
      <c r="F154" s="80" t="s">
        <v>92</v>
      </c>
      <c r="G154" s="80" t="s">
        <v>1806</v>
      </c>
      <c r="H154" s="80" t="s">
        <v>1807</v>
      </c>
      <c r="I154" s="177"/>
      <c r="J154" s="81">
        <v>114.21952640942452</v>
      </c>
      <c r="K154" s="81">
        <v>17.967132500564034</v>
      </c>
      <c r="L154" s="81">
        <v>2.1190316723142035</v>
      </c>
      <c r="M154" s="81">
        <v>435.87496180933141</v>
      </c>
      <c r="N154" s="81">
        <v>477.24369837673493</v>
      </c>
      <c r="O154" s="81">
        <v>94.318581244422504</v>
      </c>
      <c r="P154" s="81">
        <v>61.341364417516559</v>
      </c>
      <c r="Q154" s="81">
        <v>24.378573780850441</v>
      </c>
      <c r="R154" s="81">
        <v>0</v>
      </c>
      <c r="S154" s="81">
        <v>46.241143487331293</v>
      </c>
      <c r="T154" s="82"/>
      <c r="U154" s="81">
        <v>17990069</v>
      </c>
      <c r="V154" s="81">
        <v>8354</v>
      </c>
      <c r="W154" s="81">
        <v>17</v>
      </c>
      <c r="X154" s="81">
        <v>119046</v>
      </c>
      <c r="Y154" s="81">
        <v>190156</v>
      </c>
      <c r="Z154" s="81">
        <v>55472</v>
      </c>
      <c r="AA154" s="81">
        <v>12625</v>
      </c>
      <c r="AB154" s="81">
        <v>345149</v>
      </c>
      <c r="AC154" s="81">
        <v>0</v>
      </c>
      <c r="AD154" s="81">
        <v>46.241143487331293</v>
      </c>
      <c r="AE154" s="82"/>
      <c r="AF154" s="81">
        <v>164349517.8804706</v>
      </c>
      <c r="AG154" s="81">
        <v>14213394.420908419</v>
      </c>
      <c r="AH154" s="81">
        <v>328680.24050212011</v>
      </c>
      <c r="AI154" s="81">
        <v>673458169.71956933</v>
      </c>
      <c r="AJ154" s="81">
        <v>688837429.25091743</v>
      </c>
      <c r="AK154" s="81">
        <v>0</v>
      </c>
      <c r="AL154" s="81">
        <v>0</v>
      </c>
      <c r="AM154" s="81">
        <v>47337971.013208777</v>
      </c>
      <c r="AN154" s="81">
        <v>0</v>
      </c>
      <c r="AO154" s="81">
        <v>0</v>
      </c>
      <c r="AP154" s="82"/>
      <c r="AQ154" s="81">
        <v>1266</v>
      </c>
      <c r="AR154" s="81">
        <v>87</v>
      </c>
      <c r="AS154" s="81">
        <v>0</v>
      </c>
      <c r="AT154" s="81">
        <v>0</v>
      </c>
      <c r="AU154" s="81">
        <v>0</v>
      </c>
      <c r="AV154" s="81">
        <v>1</v>
      </c>
      <c r="AW154" s="81" t="s">
        <v>564</v>
      </c>
      <c r="AX154" s="82"/>
      <c r="AY154" s="81">
        <v>4797.3</v>
      </c>
      <c r="AZ154" s="81">
        <v>1278.7</v>
      </c>
      <c r="BA154" s="81">
        <v>0</v>
      </c>
      <c r="BB154" s="81">
        <v>0</v>
      </c>
      <c r="BC154" s="81">
        <v>0</v>
      </c>
      <c r="BD154" s="81">
        <v>5980</v>
      </c>
      <c r="BE154" s="81" t="s">
        <v>564</v>
      </c>
      <c r="BF154" s="82"/>
      <c r="BG154" s="81">
        <v>0</v>
      </c>
      <c r="BH154" s="81">
        <v>0</v>
      </c>
      <c r="BI154" s="81">
        <v>73.122</v>
      </c>
      <c r="BJ154" s="81">
        <v>0</v>
      </c>
      <c r="BK154" s="81">
        <v>127.038</v>
      </c>
      <c r="BL154" s="81">
        <v>0</v>
      </c>
      <c r="BM154" s="82"/>
      <c r="BN154" s="81">
        <v>0</v>
      </c>
      <c r="BO154" s="81">
        <v>0</v>
      </c>
      <c r="BP154" s="81">
        <v>9</v>
      </c>
      <c r="BQ154" s="81">
        <v>0</v>
      </c>
      <c r="BR154" s="81">
        <v>9</v>
      </c>
      <c r="BS154" s="81">
        <v>0</v>
      </c>
      <c r="BT154"/>
      <c r="BU154" s="80">
        <v>140.572</v>
      </c>
      <c r="BV154" s="80">
        <v>59.588000000000001</v>
      </c>
      <c r="BW154" s="80">
        <v>0</v>
      </c>
      <c r="BX154" s="80">
        <v>0</v>
      </c>
      <c r="BY154" s="80">
        <v>0</v>
      </c>
      <c r="BZ154" s="80">
        <v>0</v>
      </c>
      <c r="CA154" s="80">
        <v>0</v>
      </c>
      <c r="CB154" s="80">
        <v>0</v>
      </c>
      <c r="CC154" s="80">
        <v>0</v>
      </c>
    </row>
    <row r="155" spans="1:81">
      <c r="A155" s="80" t="s">
        <v>1820</v>
      </c>
      <c r="B155" s="80">
        <v>184</v>
      </c>
      <c r="C155" s="80">
        <v>14</v>
      </c>
      <c r="D155" s="80">
        <v>11</v>
      </c>
      <c r="E155" s="80">
        <v>2017</v>
      </c>
      <c r="F155" s="80" t="s">
        <v>71</v>
      </c>
      <c r="G155" s="80" t="s">
        <v>1806</v>
      </c>
      <c r="H155" s="80" t="s">
        <v>1807</v>
      </c>
      <c r="I155" s="177"/>
      <c r="J155" s="81">
        <v>100.35995368830987</v>
      </c>
      <c r="K155" s="81">
        <v>18.380692014490872</v>
      </c>
      <c r="L155" s="81">
        <v>1.7452306422238382</v>
      </c>
      <c r="M155" s="81">
        <v>437.29276561651164</v>
      </c>
      <c r="N155" s="81">
        <v>494.81045944174912</v>
      </c>
      <c r="O155" s="81">
        <v>92.495193746904761</v>
      </c>
      <c r="P155" s="81">
        <v>60.175489847980401</v>
      </c>
      <c r="Q155" s="81">
        <v>23.770678304942457</v>
      </c>
      <c r="R155" s="81">
        <v>0</v>
      </c>
      <c r="S155" s="81">
        <v>48.790250431407344</v>
      </c>
      <c r="T155" s="82"/>
      <c r="U155" s="81">
        <v>17074780</v>
      </c>
      <c r="V155" s="81">
        <v>8354</v>
      </c>
      <c r="W155" s="81">
        <v>17</v>
      </c>
      <c r="X155" s="81">
        <v>119046</v>
      </c>
      <c r="Y155" s="81">
        <v>193253</v>
      </c>
      <c r="Z155" s="81">
        <v>55302</v>
      </c>
      <c r="AA155" s="81">
        <v>12464</v>
      </c>
      <c r="AB155" s="81">
        <v>348030</v>
      </c>
      <c r="AC155" s="81">
        <v>0</v>
      </c>
      <c r="AD155" s="81">
        <v>48.790250431407337</v>
      </c>
      <c r="AE155" s="82"/>
      <c r="AF155" s="81">
        <v>148393205.19003129</v>
      </c>
      <c r="AG155" s="81">
        <v>14864764.847012401</v>
      </c>
      <c r="AH155" s="81">
        <v>367828.62046836101</v>
      </c>
      <c r="AI155" s="81">
        <v>704846288.26446128</v>
      </c>
      <c r="AJ155" s="81">
        <v>714563689.53750908</v>
      </c>
      <c r="AK155" s="81">
        <v>0</v>
      </c>
      <c r="AL155" s="81">
        <v>0</v>
      </c>
      <c r="AM155" s="81">
        <v>47807796.003514588</v>
      </c>
      <c r="AN155" s="81">
        <v>0</v>
      </c>
      <c r="AO155" s="81">
        <v>0</v>
      </c>
      <c r="AP155" s="82"/>
      <c r="AQ155" s="81">
        <v>1326</v>
      </c>
      <c r="AR155" s="81">
        <v>95</v>
      </c>
      <c r="AS155" s="81">
        <v>0</v>
      </c>
      <c r="AT155" s="81">
        <v>0</v>
      </c>
      <c r="AU155" s="81">
        <v>0</v>
      </c>
      <c r="AV155" s="81">
        <v>1</v>
      </c>
      <c r="AW155" s="81" t="s">
        <v>564</v>
      </c>
      <c r="AX155" s="82"/>
      <c r="AY155" s="81">
        <v>5090.92</v>
      </c>
      <c r="AZ155" s="81">
        <v>1416.8</v>
      </c>
      <c r="BA155" s="81">
        <v>0</v>
      </c>
      <c r="BB155" s="81">
        <v>0</v>
      </c>
      <c r="BC155" s="81">
        <v>0</v>
      </c>
      <c r="BD155" s="81">
        <v>5980</v>
      </c>
      <c r="BE155" s="81" t="s">
        <v>564</v>
      </c>
      <c r="BF155" s="82"/>
      <c r="BG155" s="81">
        <v>0</v>
      </c>
      <c r="BH155" s="81">
        <v>0</v>
      </c>
      <c r="BI155" s="81">
        <v>61.802</v>
      </c>
      <c r="BJ155" s="81">
        <v>0</v>
      </c>
      <c r="BK155" s="81">
        <v>141.65299999999999</v>
      </c>
      <c r="BL155" s="81">
        <v>0</v>
      </c>
      <c r="BM155" s="82"/>
      <c r="BN155" s="81">
        <v>0</v>
      </c>
      <c r="BO155" s="81">
        <v>0</v>
      </c>
      <c r="BP155" s="81">
        <v>8</v>
      </c>
      <c r="BQ155" s="81">
        <v>0</v>
      </c>
      <c r="BR155" s="81">
        <v>9</v>
      </c>
      <c r="BS155" s="81">
        <v>0</v>
      </c>
      <c r="BT155"/>
      <c r="BU155" s="80">
        <v>143.91200000000001</v>
      </c>
      <c r="BV155" s="80">
        <v>59.542999999999999</v>
      </c>
      <c r="BW155" s="80">
        <v>0</v>
      </c>
      <c r="BX155" s="80">
        <v>0</v>
      </c>
      <c r="BY155" s="80">
        <v>0</v>
      </c>
      <c r="BZ155" s="80">
        <v>0</v>
      </c>
      <c r="CA155" s="80">
        <v>0</v>
      </c>
      <c r="CB155" s="80">
        <v>0</v>
      </c>
      <c r="CC155" s="80">
        <v>0</v>
      </c>
    </row>
    <row r="156" spans="1:81">
      <c r="A156" s="80" t="s">
        <v>1821</v>
      </c>
      <c r="B156" s="80">
        <v>185</v>
      </c>
      <c r="C156" s="80">
        <v>15</v>
      </c>
      <c r="D156" s="80">
        <v>11</v>
      </c>
      <c r="E156" s="80">
        <v>2018</v>
      </c>
      <c r="F156" s="80" t="s">
        <v>93</v>
      </c>
      <c r="G156" s="80" t="s">
        <v>1806</v>
      </c>
      <c r="H156" s="80" t="s">
        <v>1807</v>
      </c>
      <c r="I156" s="177"/>
      <c r="J156" s="81">
        <v>101.94785114766961</v>
      </c>
      <c r="K156" s="81">
        <v>17.28009829589514</v>
      </c>
      <c r="L156" s="81">
        <v>1.6309704606758146</v>
      </c>
      <c r="M156" s="81">
        <v>433.95841522893551</v>
      </c>
      <c r="N156" s="81">
        <v>478.86596803390029</v>
      </c>
      <c r="O156" s="81">
        <v>90.452161953874736</v>
      </c>
      <c r="P156" s="81">
        <v>59.958879552438212</v>
      </c>
      <c r="Q156" s="81">
        <v>22.308085620581981</v>
      </c>
      <c r="R156" s="81">
        <v>0</v>
      </c>
      <c r="S156" s="81">
        <v>51.751621129490907</v>
      </c>
      <c r="T156" s="82"/>
      <c r="U156" s="81">
        <v>17523812</v>
      </c>
      <c r="V156" s="81">
        <v>8354</v>
      </c>
      <c r="W156" s="81">
        <v>17</v>
      </c>
      <c r="X156" s="81">
        <v>119046</v>
      </c>
      <c r="Y156" s="81">
        <v>196580</v>
      </c>
      <c r="Z156" s="81">
        <v>55116</v>
      </c>
      <c r="AA156" s="81">
        <v>12544</v>
      </c>
      <c r="AB156" s="81">
        <v>351976</v>
      </c>
      <c r="AC156" s="81">
        <v>0</v>
      </c>
      <c r="AD156" s="81">
        <v>51.751621129490907</v>
      </c>
      <c r="AE156" s="82"/>
      <c r="AF156" s="81">
        <v>148127918.6305455</v>
      </c>
      <c r="AG156" s="81">
        <v>13183977.7001046</v>
      </c>
      <c r="AH156" s="81">
        <v>350363.09287711949</v>
      </c>
      <c r="AI156" s="81">
        <v>674965218.42233205</v>
      </c>
      <c r="AJ156" s="81">
        <v>711010518.77988887</v>
      </c>
      <c r="AK156" s="81">
        <v>0</v>
      </c>
      <c r="AL156" s="81">
        <v>0</v>
      </c>
      <c r="AM156" s="81">
        <v>48449887.343843319</v>
      </c>
      <c r="AN156" s="81">
        <v>0</v>
      </c>
      <c r="AO156" s="81">
        <v>0</v>
      </c>
      <c r="AP156" s="82"/>
      <c r="AQ156" s="81">
        <v>1392</v>
      </c>
      <c r="AR156" s="81">
        <v>104</v>
      </c>
      <c r="AS156" s="81">
        <v>0</v>
      </c>
      <c r="AT156" s="81">
        <v>0</v>
      </c>
      <c r="AU156" s="81">
        <v>0</v>
      </c>
      <c r="AV156" s="81">
        <v>1</v>
      </c>
      <c r="AW156" s="81" t="s">
        <v>564</v>
      </c>
      <c r="AX156" s="82"/>
      <c r="AY156" s="81">
        <v>5371.9200000000028</v>
      </c>
      <c r="AZ156" s="81">
        <v>1529</v>
      </c>
      <c r="BA156" s="81">
        <v>0</v>
      </c>
      <c r="BB156" s="81">
        <v>0</v>
      </c>
      <c r="BC156" s="81">
        <v>0</v>
      </c>
      <c r="BD156" s="81">
        <v>5980</v>
      </c>
      <c r="BE156" s="81" t="s">
        <v>564</v>
      </c>
      <c r="BF156" s="82"/>
      <c r="BG156" s="81">
        <v>0</v>
      </c>
      <c r="BH156" s="81">
        <v>0</v>
      </c>
      <c r="BI156" s="81">
        <v>63.127000000000002</v>
      </c>
      <c r="BJ156" s="81">
        <v>0</v>
      </c>
      <c r="BK156" s="81">
        <v>141.392</v>
      </c>
      <c r="BL156" s="81">
        <v>0</v>
      </c>
      <c r="BM156" s="82"/>
      <c r="BN156" s="81">
        <v>0</v>
      </c>
      <c r="BO156" s="81">
        <v>0</v>
      </c>
      <c r="BP156" s="81">
        <v>7</v>
      </c>
      <c r="BQ156" s="81">
        <v>0</v>
      </c>
      <c r="BR156" s="81">
        <v>9</v>
      </c>
      <c r="BS156" s="81">
        <v>0</v>
      </c>
      <c r="BT156"/>
      <c r="BU156" s="80">
        <v>147.72499999999999</v>
      </c>
      <c r="BV156" s="80">
        <v>56.793999999999997</v>
      </c>
      <c r="BW156" s="80">
        <v>0</v>
      </c>
      <c r="BX156" s="80">
        <v>0</v>
      </c>
      <c r="BY156" s="80">
        <v>0</v>
      </c>
      <c r="BZ156" s="80">
        <v>0</v>
      </c>
      <c r="CA156" s="80">
        <v>0</v>
      </c>
      <c r="CB156" s="80">
        <v>0</v>
      </c>
      <c r="CC156" s="80">
        <v>0</v>
      </c>
    </row>
    <row r="157" spans="1:81">
      <c r="A157" s="80" t="s">
        <v>1822</v>
      </c>
      <c r="B157" s="80">
        <v>186</v>
      </c>
      <c r="C157" s="80">
        <v>16</v>
      </c>
      <c r="D157" s="80">
        <v>11</v>
      </c>
      <c r="E157" s="80">
        <v>2019</v>
      </c>
      <c r="F157" s="80" t="s">
        <v>73</v>
      </c>
      <c r="G157" s="80" t="s">
        <v>1806</v>
      </c>
      <c r="H157" s="80" t="s">
        <v>1807</v>
      </c>
      <c r="I157" s="177"/>
      <c r="J157" s="81">
        <v>103.13262562518446</v>
      </c>
      <c r="K157" s="81">
        <v>15.648190538995856</v>
      </c>
      <c r="L157" s="81">
        <v>1.6537021458661234</v>
      </c>
      <c r="M157" s="81">
        <v>419.87411130299199</v>
      </c>
      <c r="N157" s="81">
        <v>453.38012350181378</v>
      </c>
      <c r="O157" s="81">
        <v>88.439201203911267</v>
      </c>
      <c r="P157" s="81">
        <v>59.74642442941888</v>
      </c>
      <c r="Q157" s="81">
        <v>21.839234423287529</v>
      </c>
      <c r="R157" s="81">
        <v>0</v>
      </c>
      <c r="S157" s="81">
        <v>53.76544751362507</v>
      </c>
      <c r="T157" s="82"/>
      <c r="U157" s="81">
        <v>18536471</v>
      </c>
      <c r="V157" s="81">
        <v>8354</v>
      </c>
      <c r="W157" s="81">
        <v>17</v>
      </c>
      <c r="X157" s="81">
        <v>119046</v>
      </c>
      <c r="Y157" s="81">
        <v>198711</v>
      </c>
      <c r="Z157" s="81">
        <v>55369</v>
      </c>
      <c r="AA157" s="81">
        <v>12406</v>
      </c>
      <c r="AB157" s="81">
        <v>353908</v>
      </c>
      <c r="AC157" s="81">
        <v>0</v>
      </c>
      <c r="AD157" s="81">
        <v>53.76544751362507</v>
      </c>
      <c r="AE157" s="82"/>
      <c r="AF157" s="81">
        <v>157644277.16623241</v>
      </c>
      <c r="AG157" s="81">
        <v>12716376.94765484</v>
      </c>
      <c r="AH157" s="81">
        <v>372427.41957848542</v>
      </c>
      <c r="AI157" s="81">
        <v>681495066.73902547</v>
      </c>
      <c r="AJ157" s="81">
        <v>675210743.76777625</v>
      </c>
      <c r="AK157" s="81">
        <v>0</v>
      </c>
      <c r="AL157" s="81">
        <v>0</v>
      </c>
      <c r="AM157" s="81">
        <v>48199605.382002421</v>
      </c>
      <c r="AN157" s="81">
        <v>0</v>
      </c>
      <c r="AO157" s="81">
        <v>0</v>
      </c>
      <c r="AP157" s="82"/>
      <c r="AQ157" s="81">
        <v>1441</v>
      </c>
      <c r="AR157" s="81">
        <v>112</v>
      </c>
      <c r="AS157" s="81">
        <v>0</v>
      </c>
      <c r="AT157" s="81">
        <v>0</v>
      </c>
      <c r="AU157" s="81">
        <v>0</v>
      </c>
      <c r="AV157" s="81">
        <v>1</v>
      </c>
      <c r="AW157" s="81" t="s">
        <v>564</v>
      </c>
      <c r="AX157" s="82"/>
      <c r="AY157" s="81">
        <v>5594.7200000000021</v>
      </c>
      <c r="AZ157" s="81">
        <v>1630</v>
      </c>
      <c r="BA157" s="81">
        <v>0</v>
      </c>
      <c r="BB157" s="81">
        <v>0</v>
      </c>
      <c r="BC157" s="81">
        <v>0</v>
      </c>
      <c r="BD157" s="81">
        <v>5980</v>
      </c>
      <c r="BE157" s="81" t="s">
        <v>564</v>
      </c>
      <c r="BF157" s="82"/>
      <c r="BG157" s="81">
        <v>0</v>
      </c>
      <c r="BH157" s="81">
        <v>0</v>
      </c>
      <c r="BI157" s="81">
        <v>57.956000000000003</v>
      </c>
      <c r="BJ157" s="81">
        <v>0</v>
      </c>
      <c r="BK157" s="81">
        <v>155.785</v>
      </c>
      <c r="BL157" s="81">
        <v>0</v>
      </c>
      <c r="BM157" s="82"/>
      <c r="BN157" s="81">
        <v>0</v>
      </c>
      <c r="BO157" s="81">
        <v>0</v>
      </c>
      <c r="BP157" s="81">
        <v>5</v>
      </c>
      <c r="BQ157" s="81">
        <v>0</v>
      </c>
      <c r="BR157" s="81">
        <v>10</v>
      </c>
      <c r="BS157" s="81">
        <v>0</v>
      </c>
      <c r="BT157"/>
      <c r="BU157" s="80">
        <v>147.529</v>
      </c>
      <c r="BV157" s="80">
        <v>66.212000000000003</v>
      </c>
      <c r="BW157" s="80">
        <v>0</v>
      </c>
      <c r="BX157" s="80">
        <v>0</v>
      </c>
      <c r="BY157" s="80">
        <v>0</v>
      </c>
      <c r="BZ157" s="80">
        <v>0</v>
      </c>
      <c r="CA157" s="80">
        <v>0</v>
      </c>
      <c r="CB157" s="80">
        <v>0</v>
      </c>
      <c r="CC157" s="80">
        <v>0</v>
      </c>
    </row>
    <row r="158" spans="1:81">
      <c r="A158" s="80" t="s">
        <v>1823</v>
      </c>
      <c r="B158" s="80">
        <v>187</v>
      </c>
      <c r="C158" s="80">
        <v>17</v>
      </c>
      <c r="D158" s="80">
        <v>11</v>
      </c>
      <c r="E158" s="80">
        <v>2020</v>
      </c>
      <c r="F158" s="80" t="s">
        <v>218</v>
      </c>
      <c r="G158" s="174" t="s">
        <v>1806</v>
      </c>
      <c r="H158" s="80" t="s">
        <v>1807</v>
      </c>
      <c r="I158" s="177"/>
      <c r="J158" s="81">
        <v>70.221141940668005</v>
      </c>
      <c r="K158" s="81">
        <v>16.82000933789929</v>
      </c>
      <c r="L158" s="81">
        <v>4.833474009455057</v>
      </c>
      <c r="M158" s="81">
        <v>358.63746306726102</v>
      </c>
      <c r="N158" s="81">
        <v>456.35023240855315</v>
      </c>
      <c r="O158" s="81">
        <v>77.514642647094036</v>
      </c>
      <c r="P158" s="81">
        <v>55.442786028937611</v>
      </c>
      <c r="Q158" s="81">
        <v>20.823315562452159</v>
      </c>
      <c r="R158" s="81">
        <v>0</v>
      </c>
      <c r="S158" s="81">
        <v>51.223954498966613</v>
      </c>
      <c r="T158" s="82"/>
      <c r="U158" s="81">
        <v>13861736</v>
      </c>
      <c r="V158" s="81">
        <v>8901</v>
      </c>
      <c r="W158" s="81">
        <v>61</v>
      </c>
      <c r="X158" s="81">
        <v>116512</v>
      </c>
      <c r="Y158" s="81">
        <v>199016</v>
      </c>
      <c r="Z158" s="81">
        <v>55390</v>
      </c>
      <c r="AA158" s="81">
        <v>12508</v>
      </c>
      <c r="AB158" s="81">
        <v>353158</v>
      </c>
      <c r="AC158" s="81">
        <v>0</v>
      </c>
      <c r="AD158" s="81">
        <v>51.223954498966613</v>
      </c>
      <c r="AE158" s="82"/>
      <c r="AF158" s="81">
        <v>110435029.55887289</v>
      </c>
      <c r="AG158" s="81">
        <v>12868403.407733425</v>
      </c>
      <c r="AH158" s="81">
        <v>1130691.1978512674</v>
      </c>
      <c r="AI158" s="81">
        <v>591134861.82631135</v>
      </c>
      <c r="AJ158" s="81">
        <v>677786751.8686372</v>
      </c>
      <c r="AK158" s="81"/>
      <c r="AL158" s="81"/>
      <c r="AM158" s="81">
        <v>46091042.667216107</v>
      </c>
      <c r="AN158" s="81"/>
      <c r="AO158" s="81"/>
      <c r="AP158" s="82"/>
      <c r="AQ158" s="81">
        <v>1494</v>
      </c>
      <c r="AR158" s="81">
        <v>116</v>
      </c>
      <c r="AS158" s="81">
        <v>0</v>
      </c>
      <c r="AT158" s="81">
        <v>0</v>
      </c>
      <c r="AU158" s="81">
        <v>0</v>
      </c>
      <c r="AV158" s="81">
        <v>1</v>
      </c>
      <c r="AW158" s="81">
        <v>0</v>
      </c>
      <c r="AX158" s="82"/>
      <c r="AY158" s="81">
        <v>5828.6200000000044</v>
      </c>
      <c r="AZ158" s="81">
        <v>1678.8</v>
      </c>
      <c r="BA158" s="81">
        <v>0</v>
      </c>
      <c r="BB158" s="81">
        <v>0</v>
      </c>
      <c r="BC158" s="81">
        <v>0</v>
      </c>
      <c r="BD158" s="81">
        <v>5980</v>
      </c>
      <c r="BE158" s="81">
        <v>0</v>
      </c>
      <c r="BF158" s="82"/>
      <c r="BG158" s="81">
        <v>0</v>
      </c>
      <c r="BH158" s="81">
        <v>0</v>
      </c>
      <c r="BI158" s="81">
        <v>57.84</v>
      </c>
      <c r="BJ158" s="81">
        <v>0</v>
      </c>
      <c r="BK158" s="81">
        <v>150.90599999999998</v>
      </c>
      <c r="BL158" s="81">
        <v>0</v>
      </c>
      <c r="BM158" s="82"/>
      <c r="BN158" s="81">
        <v>0</v>
      </c>
      <c r="BO158" s="81">
        <v>0</v>
      </c>
      <c r="BP158" s="81">
        <v>6</v>
      </c>
      <c r="BQ158" s="81">
        <v>0</v>
      </c>
      <c r="BR158" s="81">
        <v>8</v>
      </c>
      <c r="BS158" s="81">
        <v>0</v>
      </c>
      <c r="BT158"/>
      <c r="BU158" s="80">
        <v>141.42699999999999</v>
      </c>
      <c r="BV158" s="80">
        <v>67.319000000000003</v>
      </c>
      <c r="BW158" s="80">
        <v>0</v>
      </c>
      <c r="BX158" s="80">
        <v>0</v>
      </c>
      <c r="BY158" s="80">
        <v>0</v>
      </c>
      <c r="BZ158" s="80">
        <v>0</v>
      </c>
      <c r="CA158" s="80">
        <v>0</v>
      </c>
      <c r="CB158" s="80">
        <v>0</v>
      </c>
      <c r="CC158" s="80">
        <v>0</v>
      </c>
    </row>
    <row r="159" spans="1:81">
      <c r="A159" s="80" t="s">
        <v>1824</v>
      </c>
      <c r="B159" s="80">
        <v>187</v>
      </c>
      <c r="C159" s="80">
        <v>18</v>
      </c>
      <c r="D159" s="80">
        <v>11</v>
      </c>
      <c r="E159" s="80">
        <v>2021</v>
      </c>
      <c r="F159" s="80" t="s">
        <v>75</v>
      </c>
      <c r="G159" s="174" t="s">
        <v>1806</v>
      </c>
      <c r="H159" s="80" t="s">
        <v>1807</v>
      </c>
      <c r="I159" s="177"/>
      <c r="J159" s="81">
        <v>76.057916382478481</v>
      </c>
      <c r="K159" s="81">
        <v>19.264732429062267</v>
      </c>
      <c r="L159" s="81">
        <v>5.1953148536706335</v>
      </c>
      <c r="M159" s="81">
        <v>390.94789063092884</v>
      </c>
      <c r="N159" s="81">
        <v>437.15484830050224</v>
      </c>
      <c r="O159" s="81">
        <v>75.920066287867073</v>
      </c>
      <c r="P159" s="81">
        <v>56.620701345051131</v>
      </c>
      <c r="Q159" s="81">
        <v>20.961031174174988</v>
      </c>
      <c r="R159" s="81">
        <v>0</v>
      </c>
      <c r="S159" s="81">
        <v>46.38160437425848</v>
      </c>
      <c r="T159" s="82"/>
      <c r="U159" s="81">
        <v>14811500</v>
      </c>
      <c r="V159" s="81">
        <v>8901</v>
      </c>
      <c r="W159" s="81">
        <v>61</v>
      </c>
      <c r="X159" s="81">
        <v>116512</v>
      </c>
      <c r="Y159" s="81">
        <v>198967</v>
      </c>
      <c r="Z159" s="81">
        <v>55861</v>
      </c>
      <c r="AA159" s="81">
        <v>12457</v>
      </c>
      <c r="AB159" s="81">
        <v>351278</v>
      </c>
      <c r="AC159" s="81">
        <v>0</v>
      </c>
      <c r="AD159" s="81">
        <v>46.38160437425848</v>
      </c>
      <c r="AE159" s="82"/>
      <c r="AF159" s="81">
        <v>117665264.76958744</v>
      </c>
      <c r="AG159" s="81">
        <v>14770211.213692306</v>
      </c>
      <c r="AH159" s="81">
        <v>1156368.423260425</v>
      </c>
      <c r="AI159" s="81">
        <v>636920832.7179817</v>
      </c>
      <c r="AJ159" s="81">
        <v>631110450.6152786</v>
      </c>
      <c r="AK159" s="81">
        <v>0</v>
      </c>
      <c r="AL159" s="81">
        <v>0</v>
      </c>
      <c r="AM159" s="81">
        <v>46110115.981349394</v>
      </c>
      <c r="AN159" s="81">
        <v>0</v>
      </c>
      <c r="AO159" s="81">
        <v>0</v>
      </c>
      <c r="AP159" s="82"/>
      <c r="AQ159" s="81">
        <v>1592</v>
      </c>
      <c r="AR159" s="81">
        <v>116</v>
      </c>
      <c r="AS159" s="81">
        <v>0</v>
      </c>
      <c r="AT159" s="81">
        <v>0</v>
      </c>
      <c r="AU159" s="81">
        <v>0</v>
      </c>
      <c r="AV159" s="81">
        <v>1</v>
      </c>
      <c r="AW159" s="81"/>
      <c r="AX159" s="82"/>
      <c r="AY159" s="81">
        <v>6202.3200000000052</v>
      </c>
      <c r="AZ159" s="81">
        <v>1678.8</v>
      </c>
      <c r="BA159" s="81">
        <v>0</v>
      </c>
      <c r="BB159" s="81">
        <v>0</v>
      </c>
      <c r="BC159" s="81">
        <v>0</v>
      </c>
      <c r="BD159" s="81">
        <v>5980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1825</v>
      </c>
      <c r="B160" s="80">
        <v>187</v>
      </c>
      <c r="C160" s="80">
        <v>19</v>
      </c>
      <c r="D160" s="80">
        <v>11</v>
      </c>
      <c r="E160" s="80">
        <v>2022</v>
      </c>
      <c r="F160" s="80" t="s">
        <v>568</v>
      </c>
      <c r="G160" s="80" t="s">
        <v>1806</v>
      </c>
      <c r="H160" s="80" t="s">
        <v>1807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1728</v>
      </c>
      <c r="AR160" s="81">
        <v>116</v>
      </c>
      <c r="AS160" s="81">
        <v>0</v>
      </c>
      <c r="AT160" s="81">
        <v>0</v>
      </c>
      <c r="AU160" s="81">
        <v>0</v>
      </c>
      <c r="AV160" s="81">
        <v>1</v>
      </c>
      <c r="AW160" s="81"/>
      <c r="AX160" s="82"/>
      <c r="AY160" s="81">
        <v>6670.619999999999</v>
      </c>
      <c r="AZ160" s="81">
        <v>1678.7999999999997</v>
      </c>
      <c r="BA160" s="81">
        <v>0</v>
      </c>
      <c r="BB160" s="81">
        <v>0</v>
      </c>
      <c r="BC160" s="81">
        <v>0</v>
      </c>
      <c r="BD160" s="81">
        <v>5980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1826</v>
      </c>
      <c r="B161" s="80">
        <v>137</v>
      </c>
      <c r="C161" s="80">
        <v>1</v>
      </c>
      <c r="D161" s="80">
        <v>9</v>
      </c>
      <c r="E161" s="80">
        <v>1990</v>
      </c>
      <c r="F161" s="80" t="s">
        <v>562</v>
      </c>
      <c r="G161" s="80" t="s">
        <v>1827</v>
      </c>
      <c r="H161" s="80" t="s">
        <v>1828</v>
      </c>
      <c r="I161" s="177"/>
      <c r="J161" s="81">
        <v>563.10310778441658</v>
      </c>
      <c r="K161" s="81">
        <v>24.921592209942862</v>
      </c>
      <c r="L161" s="81">
        <v>5.7210969735308455</v>
      </c>
      <c r="M161" s="81">
        <v>227.03198946708773</v>
      </c>
      <c r="N161" s="81">
        <v>250.18604775243944</v>
      </c>
      <c r="O161" s="81">
        <v>230.80549725280784</v>
      </c>
      <c r="P161" s="81">
        <v>157.13038256711437</v>
      </c>
      <c r="Q161" s="81">
        <v>18.775725209122527</v>
      </c>
      <c r="R161" s="81">
        <v>0</v>
      </c>
      <c r="S161" s="81">
        <v>21.751249579769567</v>
      </c>
      <c r="T161" s="82"/>
      <c r="U161" s="81">
        <v>93106112</v>
      </c>
      <c r="V161" s="81">
        <v>8951</v>
      </c>
      <c r="W161" s="81">
        <v>60</v>
      </c>
      <c r="X161" s="81">
        <v>77805</v>
      </c>
      <c r="Y161" s="81">
        <v>97332</v>
      </c>
      <c r="Z161" s="81">
        <v>94933</v>
      </c>
      <c r="AA161" s="81">
        <v>38153</v>
      </c>
      <c r="AB161" s="81">
        <v>304854</v>
      </c>
      <c r="AC161" s="81">
        <v>0</v>
      </c>
      <c r="AD161" s="81">
        <v>21.751249579769567</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1829</v>
      </c>
      <c r="B162" s="80">
        <v>138</v>
      </c>
      <c r="C162" s="80">
        <v>2</v>
      </c>
      <c r="D162" s="80">
        <v>9</v>
      </c>
      <c r="E162" s="80">
        <v>2005</v>
      </c>
      <c r="F162" s="80" t="s">
        <v>565</v>
      </c>
      <c r="G162" s="80" t="s">
        <v>1827</v>
      </c>
      <c r="H162" s="80" t="s">
        <v>1828</v>
      </c>
      <c r="I162" s="177"/>
      <c r="J162" s="81">
        <v>659.0693321248026</v>
      </c>
      <c r="K162" s="81">
        <v>18.149872589423776</v>
      </c>
      <c r="L162" s="81">
        <v>7.7039047853637488</v>
      </c>
      <c r="M162" s="81">
        <v>440.62339470510597</v>
      </c>
      <c r="N162" s="81">
        <v>383.34098041632188</v>
      </c>
      <c r="O162" s="81">
        <v>308.45687123816668</v>
      </c>
      <c r="P162" s="81">
        <v>158.14141000066019</v>
      </c>
      <c r="Q162" s="81">
        <v>19.335838309668191</v>
      </c>
      <c r="R162" s="81">
        <v>0</v>
      </c>
      <c r="S162" s="81">
        <v>26.851785400000001</v>
      </c>
      <c r="T162" s="82"/>
      <c r="U162" s="81">
        <v>99858857</v>
      </c>
      <c r="V162" s="81">
        <v>7690</v>
      </c>
      <c r="W162" s="81">
        <v>103</v>
      </c>
      <c r="X162" s="81">
        <v>81563</v>
      </c>
      <c r="Y162" s="81">
        <v>128623</v>
      </c>
      <c r="Z162" s="81">
        <v>146815</v>
      </c>
      <c r="AA162" s="81">
        <v>31448</v>
      </c>
      <c r="AB162" s="81">
        <v>328200</v>
      </c>
      <c r="AC162" s="81">
        <v>0</v>
      </c>
      <c r="AD162" s="81">
        <v>26.851785400000001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1830</v>
      </c>
      <c r="B163" s="80">
        <v>139</v>
      </c>
      <c r="C163" s="80">
        <v>3</v>
      </c>
      <c r="D163" s="80">
        <v>9</v>
      </c>
      <c r="E163" s="80">
        <v>2006</v>
      </c>
      <c r="F163" s="80" t="s">
        <v>566</v>
      </c>
      <c r="G163" s="80" t="s">
        <v>1827</v>
      </c>
      <c r="H163" s="80" t="s">
        <v>1828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1831</v>
      </c>
      <c r="B164" s="80">
        <v>140</v>
      </c>
      <c r="C164" s="80">
        <v>4</v>
      </c>
      <c r="D164" s="80">
        <v>9</v>
      </c>
      <c r="E164" s="80">
        <v>2007</v>
      </c>
      <c r="F164" s="80" t="s">
        <v>567</v>
      </c>
      <c r="G164" s="80" t="s">
        <v>1827</v>
      </c>
      <c r="H164" s="80" t="s">
        <v>1828</v>
      </c>
      <c r="I164" s="177"/>
      <c r="J164" s="81">
        <v>683.38223596697628</v>
      </c>
      <c r="K164" s="81">
        <v>16.968616020114357</v>
      </c>
      <c r="L164" s="81">
        <v>5.5838220261730331</v>
      </c>
      <c r="M164" s="81">
        <v>419.28360610610133</v>
      </c>
      <c r="N164" s="81">
        <v>418.0625555643901</v>
      </c>
      <c r="O164" s="81">
        <v>300.82381407933963</v>
      </c>
      <c r="P164" s="81">
        <v>157.36194746250996</v>
      </c>
      <c r="Q164" s="81">
        <v>20.553239859664558</v>
      </c>
      <c r="R164" s="81">
        <v>0</v>
      </c>
      <c r="S164" s="81">
        <v>30.684569985700001</v>
      </c>
      <c r="T164" s="82"/>
      <c r="U164" s="81">
        <v>106159575</v>
      </c>
      <c r="V164" s="81">
        <v>7375</v>
      </c>
      <c r="W164" s="81">
        <v>71</v>
      </c>
      <c r="X164" s="81">
        <v>97818</v>
      </c>
      <c r="Y164" s="81">
        <v>132632</v>
      </c>
      <c r="Z164" s="81">
        <v>148845</v>
      </c>
      <c r="AA164" s="81">
        <v>30816</v>
      </c>
      <c r="AB164" s="81">
        <v>330414</v>
      </c>
      <c r="AC164" s="81">
        <v>0</v>
      </c>
      <c r="AD164" s="81">
        <v>30.684569985700001</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1832</v>
      </c>
      <c r="B165" s="80">
        <v>141</v>
      </c>
      <c r="C165" s="80">
        <v>5</v>
      </c>
      <c r="D165" s="80">
        <v>9</v>
      </c>
      <c r="E165" s="80">
        <v>2008</v>
      </c>
      <c r="F165" s="80" t="s">
        <v>84</v>
      </c>
      <c r="G165" s="80" t="s">
        <v>1827</v>
      </c>
      <c r="H165" s="80" t="s">
        <v>1828</v>
      </c>
      <c r="I165" s="177"/>
      <c r="J165" s="81">
        <v>507.23327932920699</v>
      </c>
      <c r="K165" s="81">
        <v>13.53956801130046</v>
      </c>
      <c r="L165" s="81">
        <v>5.0521873959866532</v>
      </c>
      <c r="M165" s="81">
        <v>442.36561821306583</v>
      </c>
      <c r="N165" s="81">
        <v>427.4648461933221</v>
      </c>
      <c r="O165" s="81">
        <v>291.4766936310304</v>
      </c>
      <c r="P165" s="81">
        <v>154.47414819675393</v>
      </c>
      <c r="Q165" s="81">
        <v>20.379409511546321</v>
      </c>
      <c r="R165" s="81">
        <v>0</v>
      </c>
      <c r="S165" s="81">
        <v>39.719554572359996</v>
      </c>
      <c r="T165" s="82"/>
      <c r="U165" s="81">
        <v>86477948</v>
      </c>
      <c r="V165" s="81">
        <v>7375</v>
      </c>
      <c r="W165" s="81">
        <v>71</v>
      </c>
      <c r="X165" s="81">
        <v>97818</v>
      </c>
      <c r="Y165" s="81">
        <v>135088</v>
      </c>
      <c r="Z165" s="81">
        <v>149282</v>
      </c>
      <c r="AA165" s="81">
        <v>30285</v>
      </c>
      <c r="AB165" s="81">
        <v>333003</v>
      </c>
      <c r="AC165" s="81">
        <v>0</v>
      </c>
      <c r="AD165" s="81">
        <v>39.719554572359996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1833</v>
      </c>
      <c r="B166" s="80">
        <v>142</v>
      </c>
      <c r="C166" s="80">
        <v>6</v>
      </c>
      <c r="D166" s="80">
        <v>9</v>
      </c>
      <c r="E166" s="80">
        <v>2009</v>
      </c>
      <c r="F166" s="80" t="s">
        <v>85</v>
      </c>
      <c r="G166" s="80" t="s">
        <v>1827</v>
      </c>
      <c r="H166" s="80" t="s">
        <v>1828</v>
      </c>
      <c r="I166" s="177"/>
      <c r="J166" s="81">
        <v>516.97999271705226</v>
      </c>
      <c r="K166" s="81">
        <v>13.909721282498355</v>
      </c>
      <c r="L166" s="81">
        <v>11.204550481920348</v>
      </c>
      <c r="M166" s="81">
        <v>423.89786045564045</v>
      </c>
      <c r="N166" s="81">
        <v>404.54962529772888</v>
      </c>
      <c r="O166" s="81">
        <v>296.41099986484551</v>
      </c>
      <c r="P166" s="81">
        <v>148.1941633114096</v>
      </c>
      <c r="Q166" s="81">
        <v>19.583770468460102</v>
      </c>
      <c r="R166" s="81">
        <v>0</v>
      </c>
      <c r="S166" s="81">
        <v>30.839146943190002</v>
      </c>
      <c r="T166" s="82"/>
      <c r="U166" s="81">
        <v>78684855</v>
      </c>
      <c r="V166" s="81">
        <v>8837</v>
      </c>
      <c r="W166" s="81">
        <v>172</v>
      </c>
      <c r="X166" s="81">
        <v>110570</v>
      </c>
      <c r="Y166" s="81">
        <v>137606</v>
      </c>
      <c r="Z166" s="81">
        <v>149843</v>
      </c>
      <c r="AA166" s="81">
        <v>29827</v>
      </c>
      <c r="AB166" s="81">
        <v>335924</v>
      </c>
      <c r="AC166" s="81">
        <v>0</v>
      </c>
      <c r="AD166" s="81">
        <v>30.839146943190002</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173.92099999999999</v>
      </c>
      <c r="BJ166" s="81">
        <v>0</v>
      </c>
      <c r="BK166" s="81">
        <v>75.658999999999992</v>
      </c>
      <c r="BL166" s="81">
        <v>0</v>
      </c>
      <c r="BM166" s="82"/>
      <c r="BN166" s="81">
        <v>0</v>
      </c>
      <c r="BO166" s="81">
        <v>0</v>
      </c>
      <c r="BP166" s="81">
        <v>27</v>
      </c>
      <c r="BQ166" s="81">
        <v>0</v>
      </c>
      <c r="BR166" s="81">
        <v>10</v>
      </c>
      <c r="BS166" s="81">
        <v>0</v>
      </c>
      <c r="BT166"/>
      <c r="BU166" s="80"/>
      <c r="BV166" s="80"/>
      <c r="BW166" s="80"/>
      <c r="BX166" s="80"/>
      <c r="BY166" s="80"/>
      <c r="BZ166" s="80"/>
      <c r="CA166" s="80"/>
      <c r="CB166" s="80"/>
      <c r="CC166" s="80"/>
    </row>
    <row r="167" spans="1:81">
      <c r="A167" s="80" t="s">
        <v>1834</v>
      </c>
      <c r="B167" s="80">
        <v>143</v>
      </c>
      <c r="C167" s="80">
        <v>7</v>
      </c>
      <c r="D167" s="80">
        <v>9</v>
      </c>
      <c r="E167" s="80">
        <v>2010</v>
      </c>
      <c r="F167" s="80" t="s">
        <v>86</v>
      </c>
      <c r="G167" s="80" t="s">
        <v>1827</v>
      </c>
      <c r="H167" s="80" t="s">
        <v>1828</v>
      </c>
      <c r="I167" s="177"/>
      <c r="J167" s="81">
        <v>506.21725029012481</v>
      </c>
      <c r="K167" s="81">
        <v>14.575783132384514</v>
      </c>
      <c r="L167" s="81">
        <v>12.504487700597299</v>
      </c>
      <c r="M167" s="81">
        <v>431.97000042421183</v>
      </c>
      <c r="N167" s="81">
        <v>449.89352476903582</v>
      </c>
      <c r="O167" s="81">
        <v>297.59576265284039</v>
      </c>
      <c r="P167" s="81">
        <v>151.78098784266211</v>
      </c>
      <c r="Q167" s="81">
        <v>20.596961392849156</v>
      </c>
      <c r="R167" s="81">
        <v>0</v>
      </c>
      <c r="S167" s="81">
        <v>34.782977148960001</v>
      </c>
      <c r="T167" s="82"/>
      <c r="U167" s="81">
        <v>83171466</v>
      </c>
      <c r="V167" s="81">
        <v>8837</v>
      </c>
      <c r="W167" s="81">
        <v>172</v>
      </c>
      <c r="X167" s="81">
        <v>110570</v>
      </c>
      <c r="Y167" s="81">
        <v>139788</v>
      </c>
      <c r="Z167" s="81">
        <v>151141</v>
      </c>
      <c r="AA167" s="81">
        <v>29786</v>
      </c>
      <c r="AB167" s="81">
        <v>338536</v>
      </c>
      <c r="AC167" s="81">
        <v>0</v>
      </c>
      <c r="AD167" s="81">
        <v>34.782977148960001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149.41999999999999</v>
      </c>
      <c r="BJ167" s="81">
        <v>0</v>
      </c>
      <c r="BK167" s="81">
        <v>87.039999999999992</v>
      </c>
      <c r="BL167" s="81">
        <v>0</v>
      </c>
      <c r="BM167" s="82"/>
      <c r="BN167" s="81">
        <v>0</v>
      </c>
      <c r="BO167" s="81">
        <v>0</v>
      </c>
      <c r="BP167" s="81">
        <v>27</v>
      </c>
      <c r="BQ167" s="81">
        <v>0</v>
      </c>
      <c r="BR167" s="81">
        <v>12</v>
      </c>
      <c r="BS167" s="81">
        <v>0</v>
      </c>
      <c r="BT167"/>
      <c r="BU167" s="80">
        <v>210.55600000000001</v>
      </c>
      <c r="BV167" s="80">
        <v>25.904</v>
      </c>
      <c r="BW167" s="80">
        <v>0</v>
      </c>
      <c r="BX167" s="80">
        <v>0</v>
      </c>
      <c r="BY167" s="80">
        <v>0</v>
      </c>
      <c r="BZ167" s="80">
        <v>0</v>
      </c>
      <c r="CA167" s="80">
        <v>0</v>
      </c>
      <c r="CB167" s="80">
        <v>0</v>
      </c>
      <c r="CC167" s="80">
        <v>0</v>
      </c>
    </row>
    <row r="168" spans="1:81">
      <c r="A168" s="80" t="s">
        <v>1835</v>
      </c>
      <c r="B168" s="80">
        <v>144</v>
      </c>
      <c r="C168" s="80">
        <v>8</v>
      </c>
      <c r="D168" s="80">
        <v>9</v>
      </c>
      <c r="E168" s="80">
        <v>2011</v>
      </c>
      <c r="F168" s="80" t="s">
        <v>87</v>
      </c>
      <c r="G168" s="80" t="s">
        <v>1827</v>
      </c>
      <c r="H168" s="80" t="s">
        <v>1828</v>
      </c>
      <c r="I168" s="177"/>
      <c r="J168" s="81">
        <v>656.54691957802652</v>
      </c>
      <c r="K168" s="81">
        <v>21.197268244278177</v>
      </c>
      <c r="L168" s="81">
        <v>7.0868236046273525</v>
      </c>
      <c r="M168" s="81">
        <v>548.12237594921919</v>
      </c>
      <c r="N168" s="81">
        <v>488.90116849937192</v>
      </c>
      <c r="O168" s="81">
        <v>295.67145114185615</v>
      </c>
      <c r="P168" s="81">
        <v>147.93908492602753</v>
      </c>
      <c r="Q168" s="81">
        <v>23.897120086372592</v>
      </c>
      <c r="R168" s="81">
        <v>0</v>
      </c>
      <c r="S168" s="81">
        <v>40.048650251763995</v>
      </c>
      <c r="T168" s="82"/>
      <c r="U168" s="81">
        <v>93703632</v>
      </c>
      <c r="V168" s="81">
        <v>8837</v>
      </c>
      <c r="W168" s="81">
        <v>172</v>
      </c>
      <c r="X168" s="81">
        <v>110570</v>
      </c>
      <c r="Y168" s="81">
        <v>142123</v>
      </c>
      <c r="Z168" s="81">
        <v>153426</v>
      </c>
      <c r="AA168" s="81">
        <v>29896</v>
      </c>
      <c r="AB168" s="81">
        <v>340520</v>
      </c>
      <c r="AC168" s="81">
        <v>0</v>
      </c>
      <c r="AD168" s="81">
        <v>40.048650251763995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165.71100000000001</v>
      </c>
      <c r="BJ168" s="81">
        <v>0</v>
      </c>
      <c r="BK168" s="81">
        <v>62.350999999999999</v>
      </c>
      <c r="BL168" s="81">
        <v>0</v>
      </c>
      <c r="BM168" s="82"/>
      <c r="BN168" s="81">
        <v>0</v>
      </c>
      <c r="BO168" s="81">
        <v>0</v>
      </c>
      <c r="BP168" s="81">
        <v>30</v>
      </c>
      <c r="BQ168" s="81">
        <v>0</v>
      </c>
      <c r="BR168" s="81">
        <v>8</v>
      </c>
      <c r="BS168" s="81">
        <v>0</v>
      </c>
      <c r="BT168"/>
      <c r="BU168" s="80">
        <v>198.554</v>
      </c>
      <c r="BV168" s="80">
        <v>29.507999999999999</v>
      </c>
      <c r="BW168" s="80">
        <v>0</v>
      </c>
      <c r="BX168" s="80">
        <v>0</v>
      </c>
      <c r="BY168" s="80">
        <v>0</v>
      </c>
      <c r="BZ168" s="80">
        <v>0</v>
      </c>
      <c r="CA168" s="80">
        <v>0</v>
      </c>
      <c r="CB168" s="80">
        <v>0</v>
      </c>
      <c r="CC168" s="80">
        <v>0</v>
      </c>
    </row>
    <row r="169" spans="1:81">
      <c r="A169" s="80" t="s">
        <v>1836</v>
      </c>
      <c r="B169" s="80">
        <v>145</v>
      </c>
      <c r="C169" s="80">
        <v>9</v>
      </c>
      <c r="D169" s="80">
        <v>9</v>
      </c>
      <c r="E169" s="80">
        <v>2012</v>
      </c>
      <c r="F169" s="80" t="s">
        <v>88</v>
      </c>
      <c r="G169" s="80" t="s">
        <v>1827</v>
      </c>
      <c r="H169" s="80" t="s">
        <v>1828</v>
      </c>
      <c r="I169" s="177"/>
      <c r="J169" s="81">
        <v>659.1177420178708</v>
      </c>
      <c r="K169" s="81">
        <v>20.670185155130834</v>
      </c>
      <c r="L169" s="81">
        <v>7.0353242856608027</v>
      </c>
      <c r="M169" s="81">
        <v>566.6298716100182</v>
      </c>
      <c r="N169" s="81">
        <v>530.27754972821276</v>
      </c>
      <c r="O169" s="81">
        <v>296.96218870346075</v>
      </c>
      <c r="P169" s="81">
        <v>148.53197220075543</v>
      </c>
      <c r="Q169" s="81">
        <v>26.458493224062927</v>
      </c>
      <c r="R169" s="81">
        <v>0</v>
      </c>
      <c r="S169" s="81">
        <v>40.984328082280001</v>
      </c>
      <c r="T169" s="82"/>
      <c r="U169" s="81">
        <v>89955999</v>
      </c>
      <c r="V169" s="81">
        <v>8837</v>
      </c>
      <c r="W169" s="81">
        <v>172</v>
      </c>
      <c r="X169" s="81">
        <v>110570</v>
      </c>
      <c r="Y169" s="81">
        <v>146442</v>
      </c>
      <c r="Z169" s="81">
        <v>155318</v>
      </c>
      <c r="AA169" s="81">
        <v>29846</v>
      </c>
      <c r="AB169" s="81">
        <v>347010</v>
      </c>
      <c r="AC169" s="81">
        <v>0</v>
      </c>
      <c r="AD169" s="81">
        <v>40.984328082280001</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199.898</v>
      </c>
      <c r="BJ169" s="81">
        <v>0</v>
      </c>
      <c r="BK169" s="81">
        <v>97.804000000000002</v>
      </c>
      <c r="BL169" s="81">
        <v>0</v>
      </c>
      <c r="BM169" s="82"/>
      <c r="BN169" s="81">
        <v>0</v>
      </c>
      <c r="BO169" s="81">
        <v>0</v>
      </c>
      <c r="BP169" s="81">
        <v>31</v>
      </c>
      <c r="BQ169" s="81">
        <v>0</v>
      </c>
      <c r="BR169" s="81">
        <v>12</v>
      </c>
      <c r="BS169" s="81">
        <v>0</v>
      </c>
      <c r="BT169"/>
      <c r="BU169" s="80">
        <v>264.13</v>
      </c>
      <c r="BV169" s="80">
        <v>33.572000000000003</v>
      </c>
      <c r="BW169" s="80">
        <v>0</v>
      </c>
      <c r="BX169" s="80">
        <v>0</v>
      </c>
      <c r="BY169" s="80">
        <v>0</v>
      </c>
      <c r="BZ169" s="80">
        <v>0</v>
      </c>
      <c r="CA169" s="80">
        <v>0</v>
      </c>
      <c r="CB169" s="80">
        <v>0</v>
      </c>
      <c r="CC169" s="80">
        <v>0</v>
      </c>
    </row>
    <row r="170" spans="1:81">
      <c r="A170" s="80" t="s">
        <v>1837</v>
      </c>
      <c r="B170" s="80">
        <v>146</v>
      </c>
      <c r="C170" s="80">
        <v>10</v>
      </c>
      <c r="D170" s="80">
        <v>9</v>
      </c>
      <c r="E170" s="80">
        <v>2013</v>
      </c>
      <c r="F170" s="80" t="s">
        <v>89</v>
      </c>
      <c r="G170" s="80" t="s">
        <v>1827</v>
      </c>
      <c r="H170" s="80" t="s">
        <v>1828</v>
      </c>
      <c r="I170" s="177"/>
      <c r="J170" s="81">
        <v>816.57090179351144</v>
      </c>
      <c r="K170" s="81">
        <v>17.818597760433143</v>
      </c>
      <c r="L170" s="81">
        <v>7.2556898943192802</v>
      </c>
      <c r="M170" s="81">
        <v>545.90202221746461</v>
      </c>
      <c r="N170" s="81">
        <v>535.23595148722632</v>
      </c>
      <c r="O170" s="81">
        <v>289.15863904259731</v>
      </c>
      <c r="P170" s="81">
        <v>150.13565570753622</v>
      </c>
      <c r="Q170" s="81">
        <v>26.965989987829932</v>
      </c>
      <c r="R170" s="81">
        <v>0</v>
      </c>
      <c r="S170" s="81">
        <v>34.990058042600012</v>
      </c>
      <c r="T170" s="82"/>
      <c r="U170" s="81">
        <v>103128113</v>
      </c>
      <c r="V170" s="81">
        <v>8837</v>
      </c>
      <c r="W170" s="81">
        <v>172</v>
      </c>
      <c r="X170" s="81">
        <v>110570</v>
      </c>
      <c r="Y170" s="81">
        <v>148007</v>
      </c>
      <c r="Z170" s="81">
        <v>157989</v>
      </c>
      <c r="AA170" s="81">
        <v>30055</v>
      </c>
      <c r="AB170" s="81">
        <v>348595</v>
      </c>
      <c r="AC170" s="81">
        <v>0</v>
      </c>
      <c r="AD170" s="81">
        <v>34.990058042600012</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228.04900000000001</v>
      </c>
      <c r="BJ170" s="81">
        <v>0</v>
      </c>
      <c r="BK170" s="81">
        <v>86.124999999999986</v>
      </c>
      <c r="BL170" s="81">
        <v>0</v>
      </c>
      <c r="BM170" s="82"/>
      <c r="BN170" s="81">
        <v>0</v>
      </c>
      <c r="BO170" s="81">
        <v>0</v>
      </c>
      <c r="BP170" s="81">
        <v>31</v>
      </c>
      <c r="BQ170" s="81">
        <v>0</v>
      </c>
      <c r="BR170" s="81">
        <v>11</v>
      </c>
      <c r="BS170" s="81">
        <v>0</v>
      </c>
      <c r="BT170"/>
      <c r="BU170" s="80">
        <v>284.666</v>
      </c>
      <c r="BV170" s="80">
        <v>29.507999999999999</v>
      </c>
      <c r="BW170" s="80">
        <v>0</v>
      </c>
      <c r="BX170" s="80">
        <v>0</v>
      </c>
      <c r="BY170" s="80">
        <v>0</v>
      </c>
      <c r="BZ170" s="80">
        <v>0</v>
      </c>
      <c r="CA170" s="80">
        <v>0</v>
      </c>
      <c r="CB170" s="80">
        <v>0</v>
      </c>
      <c r="CC170" s="80">
        <v>0</v>
      </c>
    </row>
    <row r="171" spans="1:81">
      <c r="A171" s="80" t="s">
        <v>1838</v>
      </c>
      <c r="B171" s="80">
        <v>147</v>
      </c>
      <c r="C171" s="80">
        <v>11</v>
      </c>
      <c r="D171" s="80">
        <v>9</v>
      </c>
      <c r="E171" s="80">
        <v>2014</v>
      </c>
      <c r="F171" s="80" t="s">
        <v>90</v>
      </c>
      <c r="G171" s="80" t="s">
        <v>1827</v>
      </c>
      <c r="H171" s="80" t="s">
        <v>1828</v>
      </c>
      <c r="I171" s="177"/>
      <c r="J171" s="81">
        <v>694.13534378969155</v>
      </c>
      <c r="K171" s="81">
        <v>17.909436381374746</v>
      </c>
      <c r="L171" s="81">
        <v>10.057171296283146</v>
      </c>
      <c r="M171" s="81">
        <v>506.25321672482875</v>
      </c>
      <c r="N171" s="81">
        <v>470.84392622564241</v>
      </c>
      <c r="O171" s="81">
        <v>276.59662404199895</v>
      </c>
      <c r="P171" s="81">
        <v>151.99109182485728</v>
      </c>
      <c r="Q171" s="81">
        <v>25.930763823481279</v>
      </c>
      <c r="R171" s="81">
        <v>0</v>
      </c>
      <c r="S171" s="81">
        <v>36.309517368139993</v>
      </c>
      <c r="T171" s="82"/>
      <c r="U171" s="81">
        <v>97417656</v>
      </c>
      <c r="V171" s="81">
        <v>7813</v>
      </c>
      <c r="W171" s="81">
        <v>224</v>
      </c>
      <c r="X171" s="81">
        <v>112313</v>
      </c>
      <c r="Y171" s="81">
        <v>149861</v>
      </c>
      <c r="Z171" s="81">
        <v>159167</v>
      </c>
      <c r="AA171" s="81">
        <v>30269</v>
      </c>
      <c r="AB171" s="81">
        <v>349378</v>
      </c>
      <c r="AC171" s="81">
        <v>0</v>
      </c>
      <c r="AD171" s="81">
        <v>36.309517368139993</v>
      </c>
      <c r="AE171" s="82"/>
      <c r="AF171" s="81">
        <v>771972443.9136976</v>
      </c>
      <c r="AG171" s="81">
        <v>15964226.29633233</v>
      </c>
      <c r="AH171" s="81">
        <v>2555621.7605908331</v>
      </c>
      <c r="AI171" s="81">
        <v>725630117.96844137</v>
      </c>
      <c r="AJ171" s="81">
        <v>666751481.37106788</v>
      </c>
      <c r="AK171" s="81">
        <v>0</v>
      </c>
      <c r="AL171" s="81">
        <v>0</v>
      </c>
      <c r="AM171" s="81">
        <v>47964378.569441073</v>
      </c>
      <c r="AN171" s="81">
        <v>0</v>
      </c>
      <c r="AO171" s="81">
        <v>0</v>
      </c>
      <c r="AP171" s="82"/>
      <c r="AQ171" s="81">
        <v>6168</v>
      </c>
      <c r="AR171" s="81">
        <v>478</v>
      </c>
      <c r="AS171" s="81">
        <v>0</v>
      </c>
      <c r="AT171" s="81">
        <v>0</v>
      </c>
      <c r="AU171" s="81">
        <v>0</v>
      </c>
      <c r="AV171" s="81">
        <v>1</v>
      </c>
      <c r="AW171" s="81" t="s">
        <v>564</v>
      </c>
      <c r="AX171" s="82"/>
      <c r="AY171" s="81">
        <v>22737.599999999999</v>
      </c>
      <c r="AZ171" s="81">
        <v>14022.3</v>
      </c>
      <c r="BA171" s="81">
        <v>0</v>
      </c>
      <c r="BB171" s="81">
        <v>0</v>
      </c>
      <c r="BC171" s="81">
        <v>0</v>
      </c>
      <c r="BD171" s="81">
        <v>2534.1999999999998</v>
      </c>
      <c r="BE171" s="81" t="s">
        <v>564</v>
      </c>
      <c r="BF171" s="82"/>
      <c r="BG171" s="81">
        <v>0</v>
      </c>
      <c r="BH171" s="81">
        <v>0</v>
      </c>
      <c r="BI171" s="81">
        <v>227.97200000000001</v>
      </c>
      <c r="BJ171" s="81">
        <v>0</v>
      </c>
      <c r="BK171" s="81">
        <v>85.497000000000014</v>
      </c>
      <c r="BL171" s="81">
        <v>0</v>
      </c>
      <c r="BM171" s="82"/>
      <c r="BN171" s="81">
        <v>0</v>
      </c>
      <c r="BO171" s="81">
        <v>0</v>
      </c>
      <c r="BP171" s="81">
        <v>32</v>
      </c>
      <c r="BQ171" s="81">
        <v>0</v>
      </c>
      <c r="BR171" s="81">
        <v>11</v>
      </c>
      <c r="BS171" s="81">
        <v>0</v>
      </c>
      <c r="BT171"/>
      <c r="BU171" s="80">
        <v>283.363</v>
      </c>
      <c r="BV171" s="80">
        <v>30.106000000000002</v>
      </c>
      <c r="BW171" s="80">
        <v>0</v>
      </c>
      <c r="BX171" s="80">
        <v>0</v>
      </c>
      <c r="BY171" s="80">
        <v>0</v>
      </c>
      <c r="BZ171" s="80">
        <v>0</v>
      </c>
      <c r="CA171" s="80">
        <v>0</v>
      </c>
      <c r="CB171" s="80">
        <v>0</v>
      </c>
      <c r="CC171" s="80">
        <v>0</v>
      </c>
    </row>
    <row r="172" spans="1:81">
      <c r="A172" s="80" t="s">
        <v>1839</v>
      </c>
      <c r="B172" s="80">
        <v>148</v>
      </c>
      <c r="C172" s="80">
        <v>12</v>
      </c>
      <c r="D172" s="80">
        <v>9</v>
      </c>
      <c r="E172" s="80">
        <v>2015</v>
      </c>
      <c r="F172" s="80" t="s">
        <v>91</v>
      </c>
      <c r="G172" s="80" t="s">
        <v>1827</v>
      </c>
      <c r="H172" s="80" t="s">
        <v>1828</v>
      </c>
      <c r="I172" s="177"/>
      <c r="J172" s="81">
        <v>728.23069775250838</v>
      </c>
      <c r="K172" s="81">
        <v>17.105804755503705</v>
      </c>
      <c r="L172" s="81">
        <v>11.088399781590397</v>
      </c>
      <c r="M172" s="81">
        <v>530.50815414679619</v>
      </c>
      <c r="N172" s="81">
        <v>472.23838977015447</v>
      </c>
      <c r="O172" s="81">
        <v>276.79880231572037</v>
      </c>
      <c r="P172" s="81">
        <v>151.87951735616593</v>
      </c>
      <c r="Q172" s="81">
        <v>25.446326074235937</v>
      </c>
      <c r="R172" s="81">
        <v>0</v>
      </c>
      <c r="S172" s="81">
        <v>33.847412072890002</v>
      </c>
      <c r="T172" s="82"/>
      <c r="U172" s="81">
        <v>109753688</v>
      </c>
      <c r="V172" s="81">
        <v>7813</v>
      </c>
      <c r="W172" s="81">
        <v>224</v>
      </c>
      <c r="X172" s="81">
        <v>112313</v>
      </c>
      <c r="Y172" s="81">
        <v>151745</v>
      </c>
      <c r="Z172" s="81">
        <v>160818</v>
      </c>
      <c r="AA172" s="81">
        <v>30223</v>
      </c>
      <c r="AB172" s="81">
        <v>350223</v>
      </c>
      <c r="AC172" s="81">
        <v>0</v>
      </c>
      <c r="AD172" s="81">
        <v>33.847412072890002</v>
      </c>
      <c r="AE172" s="82"/>
      <c r="AF172" s="81">
        <v>831150504.6544987</v>
      </c>
      <c r="AG172" s="81">
        <v>14126933.918669356</v>
      </c>
      <c r="AH172" s="81">
        <v>2335533.7998122303</v>
      </c>
      <c r="AI172" s="81">
        <v>794216789.11306179</v>
      </c>
      <c r="AJ172" s="81">
        <v>700920361.53496611</v>
      </c>
      <c r="AK172" s="81">
        <v>0</v>
      </c>
      <c r="AL172" s="81">
        <v>0</v>
      </c>
      <c r="AM172" s="81">
        <v>47996593.019770049</v>
      </c>
      <c r="AN172" s="81">
        <v>0</v>
      </c>
      <c r="AO172" s="81">
        <v>0</v>
      </c>
      <c r="AP172" s="82"/>
      <c r="AQ172" s="81">
        <v>6855</v>
      </c>
      <c r="AR172" s="81">
        <v>675</v>
      </c>
      <c r="AS172" s="81">
        <v>0</v>
      </c>
      <c r="AT172" s="81">
        <v>0</v>
      </c>
      <c r="AU172" s="81">
        <v>0</v>
      </c>
      <c r="AV172" s="81">
        <v>1</v>
      </c>
      <c r="AW172" s="81" t="s">
        <v>564</v>
      </c>
      <c r="AX172" s="82"/>
      <c r="AY172" s="81">
        <v>25823.3</v>
      </c>
      <c r="AZ172" s="81">
        <v>20252.100000000002</v>
      </c>
      <c r="BA172" s="81">
        <v>0</v>
      </c>
      <c r="BB172" s="81">
        <v>0</v>
      </c>
      <c r="BC172" s="81">
        <v>0</v>
      </c>
      <c r="BD172" s="81">
        <v>2534.1999999999998</v>
      </c>
      <c r="BE172" s="81" t="s">
        <v>564</v>
      </c>
      <c r="BF172" s="82"/>
      <c r="BG172" s="81">
        <v>0</v>
      </c>
      <c r="BH172" s="81">
        <v>0</v>
      </c>
      <c r="BI172" s="81">
        <v>199.32</v>
      </c>
      <c r="BJ172" s="81">
        <v>0</v>
      </c>
      <c r="BK172" s="81">
        <v>87.926999999999992</v>
      </c>
      <c r="BL172" s="81">
        <v>0</v>
      </c>
      <c r="BM172" s="82"/>
      <c r="BN172" s="81">
        <v>0</v>
      </c>
      <c r="BO172" s="81">
        <v>0</v>
      </c>
      <c r="BP172" s="81">
        <v>30</v>
      </c>
      <c r="BQ172" s="81">
        <v>0</v>
      </c>
      <c r="BR172" s="81">
        <v>11</v>
      </c>
      <c r="BS172" s="81">
        <v>0</v>
      </c>
      <c r="BT172"/>
      <c r="BU172" s="80">
        <v>259.08600000000001</v>
      </c>
      <c r="BV172" s="80">
        <v>28.161000000000001</v>
      </c>
      <c r="BW172" s="80">
        <v>0</v>
      </c>
      <c r="BX172" s="80">
        <v>0</v>
      </c>
      <c r="BY172" s="80">
        <v>0</v>
      </c>
      <c r="BZ172" s="80">
        <v>0</v>
      </c>
      <c r="CA172" s="80">
        <v>0</v>
      </c>
      <c r="CB172" s="80">
        <v>0</v>
      </c>
      <c r="CC172" s="80">
        <v>0</v>
      </c>
    </row>
    <row r="173" spans="1:81">
      <c r="A173" s="80" t="s">
        <v>1840</v>
      </c>
      <c r="B173" s="80">
        <v>149</v>
      </c>
      <c r="C173" s="80">
        <v>13</v>
      </c>
      <c r="D173" s="80">
        <v>9</v>
      </c>
      <c r="E173" s="80">
        <v>2016</v>
      </c>
      <c r="F173" s="80" t="s">
        <v>92</v>
      </c>
      <c r="G173" s="80" t="s">
        <v>1827</v>
      </c>
      <c r="H173" s="80" t="s">
        <v>1828</v>
      </c>
      <c r="I173" s="177"/>
      <c r="J173" s="81">
        <v>605.65409290213483</v>
      </c>
      <c r="K173" s="81">
        <v>17.085111391930248</v>
      </c>
      <c r="L173" s="81">
        <v>12.991951313581628</v>
      </c>
      <c r="M173" s="81">
        <v>464.28199866648237</v>
      </c>
      <c r="N173" s="81">
        <v>421.59370127850144</v>
      </c>
      <c r="O173" s="81">
        <v>275.12760074131984</v>
      </c>
      <c r="P173" s="81">
        <v>148.93926216669726</v>
      </c>
      <c r="Q173" s="81">
        <v>24.838035122023186</v>
      </c>
      <c r="R173" s="81">
        <v>0</v>
      </c>
      <c r="S173" s="81">
        <v>36.052176332679998</v>
      </c>
      <c r="T173" s="82"/>
      <c r="U173" s="81">
        <v>95430058</v>
      </c>
      <c r="V173" s="81">
        <v>7813</v>
      </c>
      <c r="W173" s="81">
        <v>224</v>
      </c>
      <c r="X173" s="81">
        <v>112313</v>
      </c>
      <c r="Y173" s="81">
        <v>154017</v>
      </c>
      <c r="Z173" s="81">
        <v>161812</v>
      </c>
      <c r="AA173" s="81">
        <v>30654</v>
      </c>
      <c r="AB173" s="81">
        <v>351654</v>
      </c>
      <c r="AC173" s="81">
        <v>0</v>
      </c>
      <c r="AD173" s="81">
        <v>36.052176332679998</v>
      </c>
      <c r="AE173" s="82"/>
      <c r="AF173" s="81">
        <v>704377142.31991267</v>
      </c>
      <c r="AG173" s="81">
        <v>13580697.075183701</v>
      </c>
      <c r="AH173" s="81">
        <v>2033529.396232808</v>
      </c>
      <c r="AI173" s="81">
        <v>741833662.7970109</v>
      </c>
      <c r="AJ173" s="81">
        <v>605966985.97169173</v>
      </c>
      <c r="AK173" s="81">
        <v>0</v>
      </c>
      <c r="AL173" s="81">
        <v>0</v>
      </c>
      <c r="AM173" s="81">
        <v>48230146.570550457</v>
      </c>
      <c r="AN173" s="81">
        <v>0</v>
      </c>
      <c r="AO173" s="81">
        <v>0</v>
      </c>
      <c r="AP173" s="82"/>
      <c r="AQ173" s="81">
        <v>7391</v>
      </c>
      <c r="AR173" s="81">
        <v>796</v>
      </c>
      <c r="AS173" s="81">
        <v>0</v>
      </c>
      <c r="AT173" s="81">
        <v>0</v>
      </c>
      <c r="AU173" s="81">
        <v>0</v>
      </c>
      <c r="AV173" s="81">
        <v>1</v>
      </c>
      <c r="AW173" s="81" t="s">
        <v>564</v>
      </c>
      <c r="AX173" s="82"/>
      <c r="AY173" s="81">
        <v>28262.5</v>
      </c>
      <c r="AZ173" s="81">
        <v>22530.3</v>
      </c>
      <c r="BA173" s="81">
        <v>0</v>
      </c>
      <c r="BB173" s="81">
        <v>0</v>
      </c>
      <c r="BC173" s="81">
        <v>0</v>
      </c>
      <c r="BD173" s="81">
        <v>2534.1999999999998</v>
      </c>
      <c r="BE173" s="81" t="s">
        <v>564</v>
      </c>
      <c r="BF173" s="82"/>
      <c r="BG173" s="81">
        <v>0</v>
      </c>
      <c r="BH173" s="81">
        <v>0</v>
      </c>
      <c r="BI173" s="81">
        <v>210.43</v>
      </c>
      <c r="BJ173" s="81">
        <v>0</v>
      </c>
      <c r="BK173" s="81">
        <v>92.374000000000009</v>
      </c>
      <c r="BL173" s="81">
        <v>0</v>
      </c>
      <c r="BM173" s="82"/>
      <c r="BN173" s="81">
        <v>0</v>
      </c>
      <c r="BO173" s="81">
        <v>0</v>
      </c>
      <c r="BP173" s="81">
        <v>32</v>
      </c>
      <c r="BQ173" s="81">
        <v>0</v>
      </c>
      <c r="BR173" s="81">
        <v>13</v>
      </c>
      <c r="BS173" s="81">
        <v>0</v>
      </c>
      <c r="BT173"/>
      <c r="BU173" s="80">
        <v>273.327</v>
      </c>
      <c r="BV173" s="80">
        <v>29.477</v>
      </c>
      <c r="BW173" s="80">
        <v>0</v>
      </c>
      <c r="BX173" s="80">
        <v>0</v>
      </c>
      <c r="BY173" s="80">
        <v>0</v>
      </c>
      <c r="BZ173" s="80">
        <v>0</v>
      </c>
      <c r="CA173" s="80">
        <v>0</v>
      </c>
      <c r="CB173" s="80">
        <v>0</v>
      </c>
      <c r="CC173" s="80">
        <v>0</v>
      </c>
    </row>
    <row r="174" spans="1:81">
      <c r="A174" s="80" t="s">
        <v>1841</v>
      </c>
      <c r="B174" s="80">
        <v>150</v>
      </c>
      <c r="C174" s="80">
        <v>14</v>
      </c>
      <c r="D174" s="80">
        <v>9</v>
      </c>
      <c r="E174" s="80">
        <v>2017</v>
      </c>
      <c r="F174" s="80" t="s">
        <v>71</v>
      </c>
      <c r="G174" s="80" t="s">
        <v>1827</v>
      </c>
      <c r="H174" s="80" t="s">
        <v>1828</v>
      </c>
      <c r="I174" s="177"/>
      <c r="J174" s="81">
        <v>512.86401978110541</v>
      </c>
      <c r="K174" s="81">
        <v>17.796824735126922</v>
      </c>
      <c r="L174" s="81">
        <v>11.366183809068058</v>
      </c>
      <c r="M174" s="81">
        <v>447.82036074995915</v>
      </c>
      <c r="N174" s="81">
        <v>462.14493152631985</v>
      </c>
      <c r="O174" s="81">
        <v>272.68369882692519</v>
      </c>
      <c r="P174" s="81">
        <v>147.78335560387353</v>
      </c>
      <c r="Q174" s="81">
        <v>24.071406105927032</v>
      </c>
      <c r="R174" s="81">
        <v>0</v>
      </c>
      <c r="S174" s="81">
        <v>35.17682791762001</v>
      </c>
      <c r="T174" s="82"/>
      <c r="U174" s="81">
        <v>87838434</v>
      </c>
      <c r="V174" s="81">
        <v>7813</v>
      </c>
      <c r="W174" s="81">
        <v>224</v>
      </c>
      <c r="X174" s="81">
        <v>112313</v>
      </c>
      <c r="Y174" s="81">
        <v>156029</v>
      </c>
      <c r="Z174" s="81">
        <v>163035</v>
      </c>
      <c r="AA174" s="81">
        <v>30610</v>
      </c>
      <c r="AB174" s="81">
        <v>352433</v>
      </c>
      <c r="AC174" s="81">
        <v>0</v>
      </c>
      <c r="AD174" s="81">
        <v>35.17682791762001</v>
      </c>
      <c r="AE174" s="82"/>
      <c r="AF174" s="81">
        <v>611052447.77462351</v>
      </c>
      <c r="AG174" s="81">
        <v>14091449.88899683</v>
      </c>
      <c r="AH174" s="81">
        <v>2430555.599335935</v>
      </c>
      <c r="AI174" s="81">
        <v>743566168.81448615</v>
      </c>
      <c r="AJ174" s="81">
        <v>678444960.47499764</v>
      </c>
      <c r="AK174" s="81">
        <v>0</v>
      </c>
      <c r="AL174" s="81">
        <v>0</v>
      </c>
      <c r="AM174" s="81">
        <v>48412622.385733001</v>
      </c>
      <c r="AN174" s="81">
        <v>0</v>
      </c>
      <c r="AO174" s="81">
        <v>0</v>
      </c>
      <c r="AP174" s="82"/>
      <c r="AQ174" s="81">
        <v>7795</v>
      </c>
      <c r="AR174" s="81">
        <v>878</v>
      </c>
      <c r="AS174" s="81">
        <v>0</v>
      </c>
      <c r="AT174" s="81">
        <v>0</v>
      </c>
      <c r="AU174" s="81">
        <v>0</v>
      </c>
      <c r="AV174" s="81">
        <v>1</v>
      </c>
      <c r="AW174" s="81" t="s">
        <v>564</v>
      </c>
      <c r="AX174" s="82"/>
      <c r="AY174" s="81">
        <v>30101.9</v>
      </c>
      <c r="AZ174" s="81">
        <v>23981.4</v>
      </c>
      <c r="BA174" s="81">
        <v>0</v>
      </c>
      <c r="BB174" s="81">
        <v>0</v>
      </c>
      <c r="BC174" s="81">
        <v>0</v>
      </c>
      <c r="BD174" s="81">
        <v>2534.1840000000002</v>
      </c>
      <c r="BE174" s="81" t="s">
        <v>564</v>
      </c>
      <c r="BF174" s="82"/>
      <c r="BG174" s="81">
        <v>0</v>
      </c>
      <c r="BH174" s="81">
        <v>0</v>
      </c>
      <c r="BI174" s="81">
        <v>197.28100000000001</v>
      </c>
      <c r="BJ174" s="81">
        <v>0</v>
      </c>
      <c r="BK174" s="81">
        <v>92.078999999999994</v>
      </c>
      <c r="BL174" s="81">
        <v>0</v>
      </c>
      <c r="BM174" s="82"/>
      <c r="BN174" s="81">
        <v>0</v>
      </c>
      <c r="BO174" s="81">
        <v>0</v>
      </c>
      <c r="BP174" s="81">
        <v>29</v>
      </c>
      <c r="BQ174" s="81">
        <v>0</v>
      </c>
      <c r="BR174" s="81">
        <v>13</v>
      </c>
      <c r="BS174" s="81">
        <v>0</v>
      </c>
      <c r="BT174"/>
      <c r="BU174" s="80">
        <v>260.98599999999999</v>
      </c>
      <c r="BV174" s="80">
        <v>28.373999999999999</v>
      </c>
      <c r="BW174" s="80">
        <v>0</v>
      </c>
      <c r="BX174" s="80">
        <v>0</v>
      </c>
      <c r="BY174" s="80">
        <v>0</v>
      </c>
      <c r="BZ174" s="80">
        <v>0</v>
      </c>
      <c r="CA174" s="80">
        <v>0</v>
      </c>
      <c r="CB174" s="80">
        <v>0</v>
      </c>
      <c r="CC174" s="80">
        <v>0</v>
      </c>
    </row>
    <row r="175" spans="1:81">
      <c r="A175" s="80" t="s">
        <v>1842</v>
      </c>
      <c r="B175" s="80">
        <v>151</v>
      </c>
      <c r="C175" s="80">
        <v>15</v>
      </c>
      <c r="D175" s="80">
        <v>9</v>
      </c>
      <c r="E175" s="80">
        <v>2018</v>
      </c>
      <c r="F175" s="80" t="s">
        <v>93</v>
      </c>
      <c r="G175" s="80" t="s">
        <v>1827</v>
      </c>
      <c r="H175" s="80" t="s">
        <v>1828</v>
      </c>
      <c r="I175" s="177"/>
      <c r="J175" s="81">
        <v>480.11571202876223</v>
      </c>
      <c r="K175" s="81">
        <v>16.733534583811032</v>
      </c>
      <c r="L175" s="81">
        <v>10.648034538195914</v>
      </c>
      <c r="M175" s="81">
        <v>442.74821724944354</v>
      </c>
      <c r="N175" s="81">
        <v>441.04743419207676</v>
      </c>
      <c r="O175" s="81">
        <v>268.90957074671695</v>
      </c>
      <c r="P175" s="81">
        <v>147.90398676587179</v>
      </c>
      <c r="Q175" s="81">
        <v>22.380274944632042</v>
      </c>
      <c r="R175" s="81">
        <v>0</v>
      </c>
      <c r="S175" s="81">
        <v>41.4290427599</v>
      </c>
      <c r="T175" s="82"/>
      <c r="U175" s="81">
        <v>87489558</v>
      </c>
      <c r="V175" s="81">
        <v>7813</v>
      </c>
      <c r="W175" s="81">
        <v>224</v>
      </c>
      <c r="X175" s="81">
        <v>112313</v>
      </c>
      <c r="Y175" s="81">
        <v>158032</v>
      </c>
      <c r="Z175" s="81">
        <v>163857</v>
      </c>
      <c r="AA175" s="81">
        <v>30943</v>
      </c>
      <c r="AB175" s="81">
        <v>353115</v>
      </c>
      <c r="AC175" s="81">
        <v>0</v>
      </c>
      <c r="AD175" s="81">
        <v>41.4290427599</v>
      </c>
      <c r="AE175" s="82"/>
      <c r="AF175" s="81">
        <v>582359889.99434221</v>
      </c>
      <c r="AG175" s="81">
        <v>12725419.46557837</v>
      </c>
      <c r="AH175" s="81">
        <v>2319786.153669829</v>
      </c>
      <c r="AI175" s="81">
        <v>724588044.54783487</v>
      </c>
      <c r="AJ175" s="81">
        <v>680051818.40812671</v>
      </c>
      <c r="AK175" s="81">
        <v>0</v>
      </c>
      <c r="AL175" s="81">
        <v>0</v>
      </c>
      <c r="AM175" s="81">
        <v>48606671.958943881</v>
      </c>
      <c r="AN175" s="81">
        <v>0</v>
      </c>
      <c r="AO175" s="81">
        <v>0</v>
      </c>
      <c r="AP175" s="82"/>
      <c r="AQ175" s="81">
        <v>8241</v>
      </c>
      <c r="AR175" s="81">
        <v>984</v>
      </c>
      <c r="AS175" s="81">
        <v>0</v>
      </c>
      <c r="AT175" s="81">
        <v>0</v>
      </c>
      <c r="AU175" s="81">
        <v>0</v>
      </c>
      <c r="AV175" s="81">
        <v>1</v>
      </c>
      <c r="AW175" s="81" t="s">
        <v>564</v>
      </c>
      <c r="AX175" s="82"/>
      <c r="AY175" s="81">
        <v>32189.100000000009</v>
      </c>
      <c r="AZ175" s="81">
        <v>27036.400000000001</v>
      </c>
      <c r="BA175" s="81">
        <v>0</v>
      </c>
      <c r="BB175" s="81">
        <v>0</v>
      </c>
      <c r="BC175" s="81">
        <v>0</v>
      </c>
      <c r="BD175" s="81">
        <v>2534.1840000000002</v>
      </c>
      <c r="BE175" s="81" t="s">
        <v>564</v>
      </c>
      <c r="BF175" s="82"/>
      <c r="BG175" s="81">
        <v>0</v>
      </c>
      <c r="BH175" s="81">
        <v>0</v>
      </c>
      <c r="BI175" s="81">
        <v>194.88900000000001</v>
      </c>
      <c r="BJ175" s="81">
        <v>0</v>
      </c>
      <c r="BK175" s="81">
        <v>83.679000000000002</v>
      </c>
      <c r="BL175" s="81">
        <v>0</v>
      </c>
      <c r="BM175" s="82"/>
      <c r="BN175" s="81">
        <v>0</v>
      </c>
      <c r="BO175" s="81">
        <v>0</v>
      </c>
      <c r="BP175" s="81">
        <v>30</v>
      </c>
      <c r="BQ175" s="81">
        <v>0</v>
      </c>
      <c r="BR175" s="81">
        <v>11</v>
      </c>
      <c r="BS175" s="81">
        <v>0</v>
      </c>
      <c r="BT175"/>
      <c r="BU175" s="80">
        <v>243.994</v>
      </c>
      <c r="BV175" s="80">
        <v>34.573999999999998</v>
      </c>
      <c r="BW175" s="80">
        <v>0</v>
      </c>
      <c r="BX175" s="80">
        <v>0</v>
      </c>
      <c r="BY175" s="80">
        <v>0</v>
      </c>
      <c r="BZ175" s="80">
        <v>0</v>
      </c>
      <c r="CA175" s="80">
        <v>0</v>
      </c>
      <c r="CB175" s="80">
        <v>0</v>
      </c>
      <c r="CC175" s="80">
        <v>0</v>
      </c>
    </row>
    <row r="176" spans="1:81">
      <c r="A176" s="80" t="s">
        <v>1843</v>
      </c>
      <c r="B176" s="80">
        <v>152</v>
      </c>
      <c r="C176" s="80">
        <v>16</v>
      </c>
      <c r="D176" s="80">
        <v>9</v>
      </c>
      <c r="E176" s="80">
        <v>2019</v>
      </c>
      <c r="F176" s="80" t="s">
        <v>73</v>
      </c>
      <c r="G176" s="80" t="s">
        <v>1827</v>
      </c>
      <c r="H176" s="80" t="s">
        <v>1828</v>
      </c>
      <c r="I176" s="177"/>
      <c r="J176" s="81">
        <v>441.48563123307639</v>
      </c>
      <c r="K176" s="81">
        <v>14.772971845024625</v>
      </c>
      <c r="L176" s="81">
        <v>10.737670319618505</v>
      </c>
      <c r="M176" s="81">
        <v>419.2174860602712</v>
      </c>
      <c r="N176" s="81">
        <v>388.2784354916605</v>
      </c>
      <c r="O176" s="81">
        <v>262.39460088090686</v>
      </c>
      <c r="P176" s="81">
        <v>147.95499365795641</v>
      </c>
      <c r="Q176" s="81">
        <v>21.801777187805609</v>
      </c>
      <c r="R176" s="81">
        <v>0</v>
      </c>
      <c r="S176" s="81">
        <v>40.679062916006004</v>
      </c>
      <c r="T176" s="82"/>
      <c r="U176" s="81">
        <v>84079735</v>
      </c>
      <c r="V176" s="81">
        <v>7813</v>
      </c>
      <c r="W176" s="81">
        <v>224</v>
      </c>
      <c r="X176" s="81">
        <v>112313</v>
      </c>
      <c r="Y176" s="81">
        <v>160036</v>
      </c>
      <c r="Z176" s="81">
        <v>164277</v>
      </c>
      <c r="AA176" s="81">
        <v>30722</v>
      </c>
      <c r="AB176" s="81">
        <v>353301</v>
      </c>
      <c r="AC176" s="81">
        <v>0</v>
      </c>
      <c r="AD176" s="81">
        <v>40.679062916006004</v>
      </c>
      <c r="AE176" s="82"/>
      <c r="AF176" s="81">
        <v>547429228.14658344</v>
      </c>
      <c r="AG176" s="81">
        <v>11883392.07998931</v>
      </c>
      <c r="AH176" s="81">
        <v>2459696.3706774502</v>
      </c>
      <c r="AI176" s="81">
        <v>714694110.40259504</v>
      </c>
      <c r="AJ176" s="81">
        <v>601417433.53074598</v>
      </c>
      <c r="AK176" s="81">
        <v>0</v>
      </c>
      <c r="AL176" s="81">
        <v>0</v>
      </c>
      <c r="AM176" s="81">
        <v>48116936.551495969</v>
      </c>
      <c r="AN176" s="81">
        <v>0</v>
      </c>
      <c r="AO176" s="81">
        <v>0</v>
      </c>
      <c r="AP176" s="82"/>
      <c r="AQ176" s="81">
        <v>8699</v>
      </c>
      <c r="AR176" s="81">
        <v>1037</v>
      </c>
      <c r="AS176" s="81">
        <v>0</v>
      </c>
      <c r="AT176" s="81">
        <v>0</v>
      </c>
      <c r="AU176" s="81">
        <v>0</v>
      </c>
      <c r="AV176" s="81">
        <v>1</v>
      </c>
      <c r="AW176" s="81" t="s">
        <v>564</v>
      </c>
      <c r="AX176" s="82"/>
      <c r="AY176" s="81">
        <v>34336.800000000083</v>
      </c>
      <c r="AZ176" s="81">
        <v>27843.8</v>
      </c>
      <c r="BA176" s="81">
        <v>0</v>
      </c>
      <c r="BB176" s="81">
        <v>0</v>
      </c>
      <c r="BC176" s="81">
        <v>0</v>
      </c>
      <c r="BD176" s="81">
        <v>2534.1840000000002</v>
      </c>
      <c r="BE176" s="81" t="s">
        <v>564</v>
      </c>
      <c r="BF176" s="82"/>
      <c r="BG176" s="81">
        <v>0</v>
      </c>
      <c r="BH176" s="81">
        <v>3.2210000000000001</v>
      </c>
      <c r="BI176" s="81">
        <v>177.96299999999999</v>
      </c>
      <c r="BJ176" s="81">
        <v>0</v>
      </c>
      <c r="BK176" s="81">
        <v>77.283999999999992</v>
      </c>
      <c r="BL176" s="81">
        <v>0</v>
      </c>
      <c r="BM176" s="82"/>
      <c r="BN176" s="81">
        <v>0</v>
      </c>
      <c r="BO176" s="81">
        <v>1</v>
      </c>
      <c r="BP176" s="81">
        <v>29</v>
      </c>
      <c r="BQ176" s="81">
        <v>0</v>
      </c>
      <c r="BR176" s="81">
        <v>11</v>
      </c>
      <c r="BS176" s="81">
        <v>0</v>
      </c>
      <c r="BT176"/>
      <c r="BU176" s="80">
        <v>230.23500000000001</v>
      </c>
      <c r="BV176" s="80">
        <v>28.233000000000001</v>
      </c>
      <c r="BW176" s="80">
        <v>0</v>
      </c>
      <c r="BX176" s="80">
        <v>0</v>
      </c>
      <c r="BY176" s="80">
        <v>0</v>
      </c>
      <c r="BZ176" s="80">
        <v>0</v>
      </c>
      <c r="CA176" s="80">
        <v>0</v>
      </c>
      <c r="CB176" s="80">
        <v>0</v>
      </c>
      <c r="CC176" s="80">
        <v>0</v>
      </c>
    </row>
    <row r="177" spans="1:81">
      <c r="A177" s="80" t="s">
        <v>1844</v>
      </c>
      <c r="B177" s="80">
        <v>153</v>
      </c>
      <c r="C177" s="80">
        <v>17</v>
      </c>
      <c r="D177" s="80">
        <v>9</v>
      </c>
      <c r="E177" s="80">
        <v>2020</v>
      </c>
      <c r="F177" s="80" t="s">
        <v>218</v>
      </c>
      <c r="G177" s="80" t="s">
        <v>1827</v>
      </c>
      <c r="H177" s="80" t="s">
        <v>1828</v>
      </c>
      <c r="I177" s="177"/>
      <c r="J177" s="81">
        <v>463.76905569612052</v>
      </c>
      <c r="K177" s="81">
        <v>16.081051676317962</v>
      </c>
      <c r="L177" s="81">
        <v>10.959349251249536</v>
      </c>
      <c r="M177" s="81">
        <v>388.20531385059593</v>
      </c>
      <c r="N177" s="81">
        <v>409.55793029674135</v>
      </c>
      <c r="O177" s="81">
        <v>230.77084521454682</v>
      </c>
      <c r="P177" s="81">
        <v>139.00146522876994</v>
      </c>
      <c r="Q177" s="81">
        <v>20.82932980589948</v>
      </c>
      <c r="R177" s="81">
        <v>0</v>
      </c>
      <c r="S177" s="81">
        <v>38.410685279403197</v>
      </c>
      <c r="T177" s="82"/>
      <c r="U177" s="81">
        <v>83028970</v>
      </c>
      <c r="V177" s="81">
        <v>7765</v>
      </c>
      <c r="W177" s="81">
        <v>233</v>
      </c>
      <c r="X177" s="81">
        <v>114789</v>
      </c>
      <c r="Y177" s="81">
        <v>162101</v>
      </c>
      <c r="Z177" s="81">
        <v>164903</v>
      </c>
      <c r="AA177" s="81">
        <v>31359</v>
      </c>
      <c r="AB177" s="81">
        <v>353260</v>
      </c>
      <c r="AC177" s="81">
        <v>0</v>
      </c>
      <c r="AD177" s="81">
        <v>38.410685279403197</v>
      </c>
      <c r="AE177" s="82"/>
      <c r="AF177" s="81">
        <v>581905602.8595618</v>
      </c>
      <c r="AG177" s="81">
        <v>12264714.224918811</v>
      </c>
      <c r="AH177" s="81">
        <v>2584526.4623243883</v>
      </c>
      <c r="AI177" s="81">
        <v>662815288.66799712</v>
      </c>
      <c r="AJ177" s="81">
        <v>657465863.3884927</v>
      </c>
      <c r="AK177" s="81"/>
      <c r="AL177" s="81"/>
      <c r="AM177" s="81">
        <v>46104354.800459743</v>
      </c>
      <c r="AN177" s="81"/>
      <c r="AO177" s="81"/>
      <c r="AP177" s="82"/>
      <c r="AQ177" s="81">
        <v>9096</v>
      </c>
      <c r="AR177" s="81">
        <v>1051</v>
      </c>
      <c r="AS177" s="81">
        <v>0</v>
      </c>
      <c r="AT177" s="81">
        <v>0</v>
      </c>
      <c r="AU177" s="81">
        <v>0</v>
      </c>
      <c r="AV177" s="81">
        <v>1</v>
      </c>
      <c r="AW177" s="81">
        <v>0</v>
      </c>
      <c r="AX177" s="82"/>
      <c r="AY177" s="81">
        <v>36354.400000000263</v>
      </c>
      <c r="AZ177" s="81">
        <v>28713.50000000004</v>
      </c>
      <c r="BA177" s="81">
        <v>0</v>
      </c>
      <c r="BB177" s="81">
        <v>0</v>
      </c>
      <c r="BC177" s="81">
        <v>0</v>
      </c>
      <c r="BD177" s="81">
        <v>2534.1840000000002</v>
      </c>
      <c r="BE177" s="81">
        <v>0</v>
      </c>
      <c r="BF177" s="82"/>
      <c r="BG177" s="81">
        <v>0</v>
      </c>
      <c r="BH177" s="81">
        <v>0</v>
      </c>
      <c r="BI177" s="81">
        <v>170.09399999999999</v>
      </c>
      <c r="BJ177" s="81">
        <v>0</v>
      </c>
      <c r="BK177" s="81">
        <v>67.705999999999989</v>
      </c>
      <c r="BL177" s="81">
        <v>0</v>
      </c>
      <c r="BM177" s="82"/>
      <c r="BN177" s="81">
        <v>0</v>
      </c>
      <c r="BO177" s="81">
        <v>0</v>
      </c>
      <c r="BP177" s="81">
        <v>31</v>
      </c>
      <c r="BQ177" s="81">
        <v>0</v>
      </c>
      <c r="BR177" s="81">
        <v>9</v>
      </c>
      <c r="BS177" s="81">
        <v>0</v>
      </c>
      <c r="BT177"/>
      <c r="BU177" s="80">
        <v>206.28399999999999</v>
      </c>
      <c r="BV177" s="80">
        <v>31.515999999999998</v>
      </c>
      <c r="BW177" s="80">
        <v>0</v>
      </c>
      <c r="BX177" s="80">
        <v>0</v>
      </c>
      <c r="BY177" s="80">
        <v>0</v>
      </c>
      <c r="BZ177" s="80">
        <v>0</v>
      </c>
      <c r="CA177" s="80">
        <v>0</v>
      </c>
      <c r="CB177" s="80">
        <v>0</v>
      </c>
      <c r="CC177" s="80">
        <v>0</v>
      </c>
    </row>
    <row r="178" spans="1:81">
      <c r="A178" s="80" t="s">
        <v>1845</v>
      </c>
      <c r="B178" s="80">
        <v>153</v>
      </c>
      <c r="C178" s="80">
        <v>18</v>
      </c>
      <c r="D178" s="80">
        <v>9</v>
      </c>
      <c r="E178" s="80">
        <v>2021</v>
      </c>
      <c r="F178" s="80" t="s">
        <v>75</v>
      </c>
      <c r="G178" s="174" t="s">
        <v>1827</v>
      </c>
      <c r="H178" s="80" t="s">
        <v>1828</v>
      </c>
      <c r="I178" s="177"/>
      <c r="J178" s="81">
        <v>513.24681441292489</v>
      </c>
      <c r="K178" s="81">
        <v>17.905302713156008</v>
      </c>
      <c r="L178" s="81">
        <v>10.076454858040089</v>
      </c>
      <c r="M178" s="81">
        <v>437.68889866048977</v>
      </c>
      <c r="N178" s="81">
        <v>387.29924138924213</v>
      </c>
      <c r="O178" s="81">
        <v>224.91970301602163</v>
      </c>
      <c r="P178" s="81">
        <v>144.04030068432769</v>
      </c>
      <c r="Q178" s="81">
        <v>21.077806884603369</v>
      </c>
      <c r="R178" s="81">
        <v>0</v>
      </c>
      <c r="S178" s="81">
        <v>39.017866355459681</v>
      </c>
      <c r="T178" s="82"/>
      <c r="U178" s="81">
        <v>106153081</v>
      </c>
      <c r="V178" s="81">
        <v>7765</v>
      </c>
      <c r="W178" s="81">
        <v>233</v>
      </c>
      <c r="X178" s="81">
        <v>114789</v>
      </c>
      <c r="Y178" s="81">
        <v>164005</v>
      </c>
      <c r="Z178" s="81">
        <v>165493</v>
      </c>
      <c r="AA178" s="81">
        <v>31690</v>
      </c>
      <c r="AB178" s="81">
        <v>353235</v>
      </c>
      <c r="AC178" s="81">
        <v>0</v>
      </c>
      <c r="AD178" s="81">
        <v>39.017866355459681</v>
      </c>
      <c r="AE178" s="82"/>
      <c r="AF178" s="81">
        <v>648631552.65414059</v>
      </c>
      <c r="AG178" s="81">
        <v>13805304.426545002</v>
      </c>
      <c r="AH178" s="81">
        <v>2275863.9219610118</v>
      </c>
      <c r="AI178" s="81">
        <v>738384649.47269535</v>
      </c>
      <c r="AJ178" s="81">
        <v>579323678.38506436</v>
      </c>
      <c r="AK178" s="81">
        <v>0</v>
      </c>
      <c r="AL178" s="81">
        <v>0</v>
      </c>
      <c r="AM178" s="81">
        <v>46366999.409789264</v>
      </c>
      <c r="AN178" s="81">
        <v>0</v>
      </c>
      <c r="AO178" s="81">
        <v>0</v>
      </c>
      <c r="AP178" s="82"/>
      <c r="AQ178" s="81">
        <v>9608</v>
      </c>
      <c r="AR178" s="81">
        <v>1052</v>
      </c>
      <c r="AS178" s="81">
        <v>0</v>
      </c>
      <c r="AT178" s="81">
        <v>0</v>
      </c>
      <c r="AU178" s="81">
        <v>0</v>
      </c>
      <c r="AV178" s="81">
        <v>1</v>
      </c>
      <c r="AW178" s="81"/>
      <c r="AX178" s="82"/>
      <c r="AY178" s="81">
        <v>39080.000000000327</v>
      </c>
      <c r="AZ178" s="81">
        <v>28724.400000000041</v>
      </c>
      <c r="BA178" s="81">
        <v>0</v>
      </c>
      <c r="BB178" s="81">
        <v>0</v>
      </c>
      <c r="BC178" s="81">
        <v>0</v>
      </c>
      <c r="BD178" s="81">
        <v>2534.1840000000002</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1846</v>
      </c>
      <c r="B179" s="80">
        <v>153</v>
      </c>
      <c r="C179" s="80">
        <v>19</v>
      </c>
      <c r="D179" s="80">
        <v>9</v>
      </c>
      <c r="E179" s="80">
        <v>2022</v>
      </c>
      <c r="F179" s="80" t="s">
        <v>568</v>
      </c>
      <c r="G179" s="174" t="s">
        <v>1827</v>
      </c>
      <c r="H179" s="80" t="s">
        <v>1828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10207</v>
      </c>
      <c r="AR179" s="81">
        <v>1058</v>
      </c>
      <c r="AS179" s="81">
        <v>0</v>
      </c>
      <c r="AT179" s="81">
        <v>0</v>
      </c>
      <c r="AU179" s="81">
        <v>0</v>
      </c>
      <c r="AV179" s="81">
        <v>1</v>
      </c>
      <c r="AW179" s="81"/>
      <c r="AX179" s="82"/>
      <c r="AY179" s="81">
        <v>42104.200000000455</v>
      </c>
      <c r="AZ179" s="81">
        <v>29088.800000000043</v>
      </c>
      <c r="BA179" s="81">
        <v>0</v>
      </c>
      <c r="BB179" s="81">
        <v>0</v>
      </c>
      <c r="BC179" s="81">
        <v>0</v>
      </c>
      <c r="BD179" s="81">
        <v>2534.1840000000002</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1847</v>
      </c>
      <c r="B180" s="80">
        <v>120</v>
      </c>
      <c r="C180" s="80">
        <v>1</v>
      </c>
      <c r="D180" s="80">
        <v>8</v>
      </c>
      <c r="E180" s="80">
        <v>1990</v>
      </c>
      <c r="F180" s="80" t="s">
        <v>562</v>
      </c>
      <c r="G180" s="80" t="s">
        <v>1848</v>
      </c>
      <c r="H180" s="80" t="s">
        <v>1849</v>
      </c>
      <c r="I180" s="177"/>
      <c r="J180" s="81">
        <v>101.75486920200238</v>
      </c>
      <c r="K180" s="81">
        <v>16.586954974592505</v>
      </c>
      <c r="L180" s="81">
        <v>6.1464957997544412</v>
      </c>
      <c r="M180" s="81">
        <v>249.30209689361189</v>
      </c>
      <c r="N180" s="81">
        <v>314.20921985853033</v>
      </c>
      <c r="O180" s="81">
        <v>225.15041854877416</v>
      </c>
      <c r="P180" s="81">
        <v>168.89673129445549</v>
      </c>
      <c r="Q180" s="81">
        <v>21.998320437796341</v>
      </c>
      <c r="R180" s="81">
        <v>0</v>
      </c>
      <c r="S180" s="81">
        <v>27.580980607990949</v>
      </c>
      <c r="T180" s="82"/>
      <c r="U180" s="81">
        <v>28578351</v>
      </c>
      <c r="V180" s="81">
        <v>7003</v>
      </c>
      <c r="W180" s="81">
        <v>71</v>
      </c>
      <c r="X180" s="81">
        <v>95225</v>
      </c>
      <c r="Y180" s="81">
        <v>114799</v>
      </c>
      <c r="Z180" s="81">
        <v>92607</v>
      </c>
      <c r="AA180" s="81">
        <v>41010</v>
      </c>
      <c r="AB180" s="81">
        <v>357178</v>
      </c>
      <c r="AC180" s="81">
        <v>0</v>
      </c>
      <c r="AD180" s="81">
        <v>27.580980607990949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1850</v>
      </c>
      <c r="B181" s="80">
        <v>121</v>
      </c>
      <c r="C181" s="80">
        <v>2</v>
      </c>
      <c r="D181" s="80">
        <v>8</v>
      </c>
      <c r="E181" s="80">
        <v>2005</v>
      </c>
      <c r="F181" s="80" t="s">
        <v>565</v>
      </c>
      <c r="G181" s="80" t="s">
        <v>1848</v>
      </c>
      <c r="H181" s="80" t="s">
        <v>1849</v>
      </c>
      <c r="I181" s="177"/>
      <c r="J181" s="81">
        <v>96.313794934070586</v>
      </c>
      <c r="K181" s="81">
        <v>11.195544016129805</v>
      </c>
      <c r="L181" s="81">
        <v>4.342649680986808</v>
      </c>
      <c r="M181" s="81">
        <v>436.74406926763646</v>
      </c>
      <c r="N181" s="81">
        <v>434.29461666051697</v>
      </c>
      <c r="O181" s="81">
        <v>321.64058453053804</v>
      </c>
      <c r="P181" s="81">
        <v>170.3007183630869</v>
      </c>
      <c r="Q181" s="81">
        <v>21.753878564828799</v>
      </c>
      <c r="R181" s="81">
        <v>0</v>
      </c>
      <c r="S181" s="81">
        <v>34.567098479999999</v>
      </c>
      <c r="T181" s="82"/>
      <c r="U181" s="81">
        <v>17402929</v>
      </c>
      <c r="V181" s="81">
        <v>5561</v>
      </c>
      <c r="W181" s="81">
        <v>56</v>
      </c>
      <c r="X181" s="81">
        <v>90631</v>
      </c>
      <c r="Y181" s="81">
        <v>145810</v>
      </c>
      <c r="Z181" s="81">
        <v>153090</v>
      </c>
      <c r="AA181" s="81">
        <v>33866</v>
      </c>
      <c r="AB181" s="81">
        <v>369243</v>
      </c>
      <c r="AC181" s="81">
        <v>0</v>
      </c>
      <c r="AD181" s="81">
        <v>34.567098479999999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1851</v>
      </c>
      <c r="B182" s="80">
        <v>122</v>
      </c>
      <c r="C182" s="80">
        <v>3</v>
      </c>
      <c r="D182" s="80">
        <v>8</v>
      </c>
      <c r="E182" s="80">
        <v>2006</v>
      </c>
      <c r="F182" s="80" t="s">
        <v>566</v>
      </c>
      <c r="G182" s="80" t="s">
        <v>1848</v>
      </c>
      <c r="H182" s="80" t="s">
        <v>1849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1852</v>
      </c>
      <c r="B183" s="80">
        <v>123</v>
      </c>
      <c r="C183" s="80">
        <v>4</v>
      </c>
      <c r="D183" s="80">
        <v>8</v>
      </c>
      <c r="E183" s="80">
        <v>2007</v>
      </c>
      <c r="F183" s="80" t="s">
        <v>567</v>
      </c>
      <c r="G183" s="80" t="s">
        <v>1848</v>
      </c>
      <c r="H183" s="80" t="s">
        <v>1849</v>
      </c>
      <c r="I183" s="177"/>
      <c r="J183" s="81">
        <v>68.543822178840969</v>
      </c>
      <c r="K183" s="81">
        <v>12.158799247812311</v>
      </c>
      <c r="L183" s="81">
        <v>6.155510332436279</v>
      </c>
      <c r="M183" s="81">
        <v>451.4700776590455</v>
      </c>
      <c r="N183" s="81">
        <v>426.38334160336188</v>
      </c>
      <c r="O183" s="81">
        <v>310.2015056197215</v>
      </c>
      <c r="P183" s="81">
        <v>168.75965861049551</v>
      </c>
      <c r="Q183" s="81">
        <v>22.817483901659724</v>
      </c>
      <c r="R183" s="81">
        <v>0</v>
      </c>
      <c r="S183" s="81">
        <v>37.208024786237907</v>
      </c>
      <c r="T183" s="82"/>
      <c r="U183" s="81">
        <v>17803448</v>
      </c>
      <c r="V183" s="81">
        <v>6159</v>
      </c>
      <c r="W183" s="81">
        <v>78</v>
      </c>
      <c r="X183" s="81">
        <v>112210</v>
      </c>
      <c r="Y183" s="81">
        <v>148557</v>
      </c>
      <c r="Z183" s="81">
        <v>153485</v>
      </c>
      <c r="AA183" s="81">
        <v>33048</v>
      </c>
      <c r="AB183" s="81">
        <v>366814</v>
      </c>
      <c r="AC183" s="81">
        <v>0</v>
      </c>
      <c r="AD183" s="81">
        <v>37.208024786237907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1853</v>
      </c>
      <c r="B184" s="80">
        <v>124</v>
      </c>
      <c r="C184" s="80">
        <v>5</v>
      </c>
      <c r="D184" s="80">
        <v>8</v>
      </c>
      <c r="E184" s="80">
        <v>2008</v>
      </c>
      <c r="F184" s="80" t="s">
        <v>84</v>
      </c>
      <c r="G184" s="80" t="s">
        <v>1848</v>
      </c>
      <c r="H184" s="80" t="s">
        <v>1849</v>
      </c>
      <c r="I184" s="177"/>
      <c r="J184" s="81">
        <v>65.592246227368264</v>
      </c>
      <c r="K184" s="81">
        <v>8.9755412527317091</v>
      </c>
      <c r="L184" s="81">
        <v>5.4489247449017686</v>
      </c>
      <c r="M184" s="81">
        <v>493.99264221511174</v>
      </c>
      <c r="N184" s="81">
        <v>448.81789347759877</v>
      </c>
      <c r="O184" s="81">
        <v>299.82959147104827</v>
      </c>
      <c r="P184" s="81">
        <v>160.58986567035168</v>
      </c>
      <c r="Q184" s="81">
        <v>22.377675230987322</v>
      </c>
      <c r="R184" s="81">
        <v>0</v>
      </c>
      <c r="S184" s="81">
        <v>33.986544891199998</v>
      </c>
      <c r="T184" s="82"/>
      <c r="U184" s="81">
        <v>18342437</v>
      </c>
      <c r="V184" s="81">
        <v>6159</v>
      </c>
      <c r="W184" s="81">
        <v>78</v>
      </c>
      <c r="X184" s="81">
        <v>112210</v>
      </c>
      <c r="Y184" s="81">
        <v>149820</v>
      </c>
      <c r="Z184" s="81">
        <v>153560</v>
      </c>
      <c r="AA184" s="81">
        <v>31484</v>
      </c>
      <c r="AB184" s="81">
        <v>365655</v>
      </c>
      <c r="AC184" s="81">
        <v>0</v>
      </c>
      <c r="AD184" s="81">
        <v>33.986544891199998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1854</v>
      </c>
      <c r="B185" s="80">
        <v>125</v>
      </c>
      <c r="C185" s="80">
        <v>6</v>
      </c>
      <c r="D185" s="80">
        <v>8</v>
      </c>
      <c r="E185" s="80">
        <v>2009</v>
      </c>
      <c r="F185" s="80" t="s">
        <v>85</v>
      </c>
      <c r="G185" s="80" t="s">
        <v>1848</v>
      </c>
      <c r="H185" s="80" t="s">
        <v>1849</v>
      </c>
      <c r="I185" s="177"/>
      <c r="J185" s="81">
        <v>54.418507037138774</v>
      </c>
      <c r="K185" s="81">
        <v>9.1491619979160941</v>
      </c>
      <c r="L185" s="81">
        <v>5.949480134956123</v>
      </c>
      <c r="M185" s="81">
        <v>462.63208640503785</v>
      </c>
      <c r="N185" s="81">
        <v>412.44639818962497</v>
      </c>
      <c r="O185" s="81">
        <v>304.74491965042506</v>
      </c>
      <c r="P185" s="81">
        <v>151.09574212838294</v>
      </c>
      <c r="Q185" s="81">
        <v>21.288002265248942</v>
      </c>
      <c r="R185" s="81">
        <v>0</v>
      </c>
      <c r="S185" s="81">
        <v>46.718617368499999</v>
      </c>
      <c r="T185" s="82"/>
      <c r="U185" s="81">
        <v>14962263</v>
      </c>
      <c r="V185" s="81">
        <v>6548</v>
      </c>
      <c r="W185" s="81">
        <v>137</v>
      </c>
      <c r="X185" s="81">
        <v>126706</v>
      </c>
      <c r="Y185" s="81">
        <v>151189</v>
      </c>
      <c r="Z185" s="81">
        <v>154056</v>
      </c>
      <c r="AA185" s="81">
        <v>30411</v>
      </c>
      <c r="AB185" s="81">
        <v>365157</v>
      </c>
      <c r="AC185" s="81">
        <v>0</v>
      </c>
      <c r="AD185" s="81">
        <v>46.718617368499999</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19.454000000000001</v>
      </c>
      <c r="BJ185" s="81">
        <v>0.33200000000000002</v>
      </c>
      <c r="BK185" s="81">
        <v>59.898000000000003</v>
      </c>
      <c r="BL185" s="81">
        <v>0</v>
      </c>
      <c r="BM185" s="82"/>
      <c r="BN185" s="81">
        <v>0</v>
      </c>
      <c r="BO185" s="81">
        <v>0</v>
      </c>
      <c r="BP185" s="81">
        <v>5</v>
      </c>
      <c r="BQ185" s="81">
        <v>1</v>
      </c>
      <c r="BR185" s="81">
        <v>14</v>
      </c>
      <c r="BS185" s="81">
        <v>0</v>
      </c>
      <c r="BT185"/>
      <c r="BU185" s="80"/>
      <c r="BV185" s="80"/>
      <c r="BW185" s="80"/>
      <c r="BX185" s="80"/>
      <c r="BY185" s="80"/>
      <c r="BZ185" s="80"/>
      <c r="CA185" s="80"/>
      <c r="CB185" s="80"/>
      <c r="CC185" s="80"/>
    </row>
    <row r="186" spans="1:81">
      <c r="A186" s="80" t="s">
        <v>1855</v>
      </c>
      <c r="B186" s="80">
        <v>126</v>
      </c>
      <c r="C186" s="80">
        <v>7</v>
      </c>
      <c r="D186" s="80">
        <v>8</v>
      </c>
      <c r="E186" s="80">
        <v>2010</v>
      </c>
      <c r="F186" s="80" t="s">
        <v>86</v>
      </c>
      <c r="G186" s="80" t="s">
        <v>1848</v>
      </c>
      <c r="H186" s="80" t="s">
        <v>1849</v>
      </c>
      <c r="I186" s="177"/>
      <c r="J186" s="81">
        <v>61.255716731154791</v>
      </c>
      <c r="K186" s="81">
        <v>10.214645551996702</v>
      </c>
      <c r="L186" s="81">
        <v>5.744989121800514</v>
      </c>
      <c r="M186" s="81">
        <v>501.53621307901727</v>
      </c>
      <c r="N186" s="81">
        <v>409.70721930451032</v>
      </c>
      <c r="O186" s="81">
        <v>303.63663706692336</v>
      </c>
      <c r="P186" s="81">
        <v>152.02048648056603</v>
      </c>
      <c r="Q186" s="81">
        <v>22.194044824337361</v>
      </c>
      <c r="R186" s="81">
        <v>0</v>
      </c>
      <c r="S186" s="81">
        <v>45.399067669999994</v>
      </c>
      <c r="T186" s="82"/>
      <c r="U186" s="81">
        <v>15820940</v>
      </c>
      <c r="V186" s="81">
        <v>6548</v>
      </c>
      <c r="W186" s="81">
        <v>137</v>
      </c>
      <c r="X186" s="81">
        <v>126706</v>
      </c>
      <c r="Y186" s="81">
        <v>152696</v>
      </c>
      <c r="Z186" s="81">
        <v>154209</v>
      </c>
      <c r="AA186" s="81">
        <v>29833</v>
      </c>
      <c r="AB186" s="81">
        <v>364786</v>
      </c>
      <c r="AC186" s="81">
        <v>0</v>
      </c>
      <c r="AD186" s="81">
        <v>45.399067669999994</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18.082999999999998</v>
      </c>
      <c r="BJ186" s="81">
        <v>0.35799999999999998</v>
      </c>
      <c r="BK186" s="81">
        <v>57.899000000000008</v>
      </c>
      <c r="BL186" s="81">
        <v>0</v>
      </c>
      <c r="BM186" s="82"/>
      <c r="BN186" s="81">
        <v>0</v>
      </c>
      <c r="BO186" s="81">
        <v>0</v>
      </c>
      <c r="BP186" s="81">
        <v>5</v>
      </c>
      <c r="BQ186" s="81">
        <v>1</v>
      </c>
      <c r="BR186" s="81">
        <v>14</v>
      </c>
      <c r="BS186" s="81">
        <v>0</v>
      </c>
      <c r="BT186"/>
      <c r="BU186" s="80">
        <v>76.34</v>
      </c>
      <c r="BV186" s="80">
        <v>0</v>
      </c>
      <c r="BW186" s="80">
        <v>0</v>
      </c>
      <c r="BX186" s="80">
        <v>0</v>
      </c>
      <c r="BY186" s="80">
        <v>0</v>
      </c>
      <c r="BZ186" s="80">
        <v>0</v>
      </c>
      <c r="CA186" s="80">
        <v>0</v>
      </c>
      <c r="CB186" s="80">
        <v>0</v>
      </c>
      <c r="CC186" s="80">
        <v>0</v>
      </c>
    </row>
    <row r="187" spans="1:81">
      <c r="A187" s="80" t="s">
        <v>1856</v>
      </c>
      <c r="B187" s="80">
        <v>127</v>
      </c>
      <c r="C187" s="80">
        <v>8</v>
      </c>
      <c r="D187" s="80">
        <v>8</v>
      </c>
      <c r="E187" s="80">
        <v>2011</v>
      </c>
      <c r="F187" s="80" t="s">
        <v>87</v>
      </c>
      <c r="G187" s="80" t="s">
        <v>1848</v>
      </c>
      <c r="H187" s="80" t="s">
        <v>1849</v>
      </c>
      <c r="I187" s="177"/>
      <c r="J187" s="81">
        <v>80.724429973562209</v>
      </c>
      <c r="K187" s="81">
        <v>14.599782583111192</v>
      </c>
      <c r="L187" s="81">
        <v>4.6215452271205306</v>
      </c>
      <c r="M187" s="81">
        <v>613.72293415856211</v>
      </c>
      <c r="N187" s="81">
        <v>521.93318271768862</v>
      </c>
      <c r="O187" s="81">
        <v>299.70492882647221</v>
      </c>
      <c r="P187" s="81">
        <v>147.21166167595641</v>
      </c>
      <c r="Q187" s="81">
        <v>25.505256192267186</v>
      </c>
      <c r="R187" s="81">
        <v>0</v>
      </c>
      <c r="S187" s="81">
        <v>45.069768279999998</v>
      </c>
      <c r="T187" s="82"/>
      <c r="U187" s="81">
        <v>16838817</v>
      </c>
      <c r="V187" s="81">
        <v>6548</v>
      </c>
      <c r="W187" s="81">
        <v>137</v>
      </c>
      <c r="X187" s="81">
        <v>126706</v>
      </c>
      <c r="Y187" s="81">
        <v>153715</v>
      </c>
      <c r="Z187" s="81">
        <v>155519</v>
      </c>
      <c r="AA187" s="81">
        <v>29749</v>
      </c>
      <c r="AB187" s="81">
        <v>363435</v>
      </c>
      <c r="AC187" s="81">
        <v>0</v>
      </c>
      <c r="AD187" s="81">
        <v>45.069768279999998</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14.895</v>
      </c>
      <c r="BJ187" s="81">
        <v>0.29499999999999998</v>
      </c>
      <c r="BK187" s="81">
        <v>55.465000000000003</v>
      </c>
      <c r="BL187" s="81">
        <v>0</v>
      </c>
      <c r="BM187" s="82"/>
      <c r="BN187" s="81">
        <v>0</v>
      </c>
      <c r="BO187" s="81">
        <v>0</v>
      </c>
      <c r="BP187" s="81">
        <v>4</v>
      </c>
      <c r="BQ187" s="81">
        <v>1</v>
      </c>
      <c r="BR187" s="81">
        <v>15</v>
      </c>
      <c r="BS187" s="81">
        <v>0</v>
      </c>
      <c r="BT187"/>
      <c r="BU187" s="80">
        <v>70.655000000000001</v>
      </c>
      <c r="BV187" s="80">
        <v>0</v>
      </c>
      <c r="BW187" s="80">
        <v>0</v>
      </c>
      <c r="BX187" s="80">
        <v>0</v>
      </c>
      <c r="BY187" s="80">
        <v>0</v>
      </c>
      <c r="BZ187" s="80">
        <v>0</v>
      </c>
      <c r="CA187" s="80">
        <v>0</v>
      </c>
      <c r="CB187" s="80">
        <v>0</v>
      </c>
      <c r="CC187" s="80">
        <v>0</v>
      </c>
    </row>
    <row r="188" spans="1:81">
      <c r="A188" s="80" t="s">
        <v>1857</v>
      </c>
      <c r="B188" s="80">
        <v>128</v>
      </c>
      <c r="C188" s="80">
        <v>9</v>
      </c>
      <c r="D188" s="80">
        <v>8</v>
      </c>
      <c r="E188" s="80">
        <v>2012</v>
      </c>
      <c r="F188" s="80" t="s">
        <v>88</v>
      </c>
      <c r="G188" s="80" t="s">
        <v>1848</v>
      </c>
      <c r="H188" s="80" t="s">
        <v>1849</v>
      </c>
      <c r="I188" s="177"/>
      <c r="J188" s="81">
        <v>87.656089491417703</v>
      </c>
      <c r="K188" s="81">
        <v>14.203361863041119</v>
      </c>
      <c r="L188" s="81">
        <v>4.5603217356857897</v>
      </c>
      <c r="M188" s="81">
        <v>629.54507826793997</v>
      </c>
      <c r="N188" s="81">
        <v>600.71955684918169</v>
      </c>
      <c r="O188" s="81">
        <v>298.94106987182556</v>
      </c>
      <c r="P188" s="81">
        <v>146.66574256947206</v>
      </c>
      <c r="Q188" s="81">
        <v>27.817673363575178</v>
      </c>
      <c r="R188" s="81">
        <v>0</v>
      </c>
      <c r="S188" s="81">
        <v>45.54406328988</v>
      </c>
      <c r="T188" s="82"/>
      <c r="U188" s="81">
        <v>18312178</v>
      </c>
      <c r="V188" s="81">
        <v>6548</v>
      </c>
      <c r="W188" s="81">
        <v>137</v>
      </c>
      <c r="X188" s="81">
        <v>126706</v>
      </c>
      <c r="Y188" s="81">
        <v>156045</v>
      </c>
      <c r="Z188" s="81">
        <v>156353</v>
      </c>
      <c r="AA188" s="81">
        <v>29471</v>
      </c>
      <c r="AB188" s="81">
        <v>364836</v>
      </c>
      <c r="AC188" s="81">
        <v>0</v>
      </c>
      <c r="AD188" s="81">
        <v>45.54406328988</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19.343</v>
      </c>
      <c r="BJ188" s="81">
        <v>0.32600000000000001</v>
      </c>
      <c r="BK188" s="81">
        <v>58.375999999999998</v>
      </c>
      <c r="BL188" s="81">
        <v>0</v>
      </c>
      <c r="BM188" s="82"/>
      <c r="BN188" s="81">
        <v>0</v>
      </c>
      <c r="BO188" s="81">
        <v>0</v>
      </c>
      <c r="BP188" s="81">
        <v>4</v>
      </c>
      <c r="BQ188" s="81">
        <v>1</v>
      </c>
      <c r="BR188" s="81">
        <v>14</v>
      </c>
      <c r="BS188" s="81">
        <v>0</v>
      </c>
      <c r="BT188"/>
      <c r="BU188" s="80">
        <v>78.045000000000002</v>
      </c>
      <c r="BV188" s="80">
        <v>0</v>
      </c>
      <c r="BW188" s="80">
        <v>0</v>
      </c>
      <c r="BX188" s="80">
        <v>0</v>
      </c>
      <c r="BY188" s="80">
        <v>0</v>
      </c>
      <c r="BZ188" s="80">
        <v>0</v>
      </c>
      <c r="CA188" s="80">
        <v>0</v>
      </c>
      <c r="CB188" s="80">
        <v>0</v>
      </c>
      <c r="CC188" s="80">
        <v>0</v>
      </c>
    </row>
    <row r="189" spans="1:81">
      <c r="A189" s="80" t="s">
        <v>1858</v>
      </c>
      <c r="B189" s="80">
        <v>129</v>
      </c>
      <c r="C189" s="80">
        <v>10</v>
      </c>
      <c r="D189" s="80">
        <v>8</v>
      </c>
      <c r="E189" s="80">
        <v>2013</v>
      </c>
      <c r="F189" s="80" t="s">
        <v>89</v>
      </c>
      <c r="G189" s="80" t="s">
        <v>1848</v>
      </c>
      <c r="H189" s="80" t="s">
        <v>1849</v>
      </c>
      <c r="I189" s="177"/>
      <c r="J189" s="81">
        <v>83.340606039024749</v>
      </c>
      <c r="K189" s="81">
        <v>11.718825609614798</v>
      </c>
      <c r="L189" s="81">
        <v>4.1986483263517993</v>
      </c>
      <c r="M189" s="81">
        <v>645.27605881729914</v>
      </c>
      <c r="N189" s="81">
        <v>622.53059055755205</v>
      </c>
      <c r="O189" s="81">
        <v>288.97012376734784</v>
      </c>
      <c r="P189" s="81">
        <v>146.14935548279445</v>
      </c>
      <c r="Q189" s="81">
        <v>28.232620662569179</v>
      </c>
      <c r="R189" s="81">
        <v>0</v>
      </c>
      <c r="S189" s="81">
        <v>31.434675180000003</v>
      </c>
      <c r="T189" s="82"/>
      <c r="U189" s="81">
        <v>17322791</v>
      </c>
      <c r="V189" s="81">
        <v>6548</v>
      </c>
      <c r="W189" s="81">
        <v>137</v>
      </c>
      <c r="X189" s="81">
        <v>126706</v>
      </c>
      <c r="Y189" s="81">
        <v>157147</v>
      </c>
      <c r="Z189" s="81">
        <v>157886</v>
      </c>
      <c r="AA189" s="81">
        <v>29257</v>
      </c>
      <c r="AB189" s="81">
        <v>364969</v>
      </c>
      <c r="AC189" s="81">
        <v>0</v>
      </c>
      <c r="AD189" s="81">
        <v>31.434675180000003</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16.318999999999999</v>
      </c>
      <c r="BJ189" s="81">
        <v>0.34300000000000003</v>
      </c>
      <c r="BK189" s="81">
        <v>58.736000000000004</v>
      </c>
      <c r="BL189" s="81">
        <v>0</v>
      </c>
      <c r="BM189" s="82"/>
      <c r="BN189" s="81">
        <v>0</v>
      </c>
      <c r="BO189" s="81">
        <v>0</v>
      </c>
      <c r="BP189" s="81">
        <v>3</v>
      </c>
      <c r="BQ189" s="81">
        <v>1</v>
      </c>
      <c r="BR189" s="81">
        <v>13</v>
      </c>
      <c r="BS189" s="81">
        <v>0</v>
      </c>
      <c r="BT189"/>
      <c r="BU189" s="80">
        <v>75.397999999999996</v>
      </c>
      <c r="BV189" s="80">
        <v>0</v>
      </c>
      <c r="BW189" s="80">
        <v>0</v>
      </c>
      <c r="BX189" s="80">
        <v>0</v>
      </c>
      <c r="BY189" s="80">
        <v>0</v>
      </c>
      <c r="BZ189" s="80">
        <v>0</v>
      </c>
      <c r="CA189" s="80">
        <v>0</v>
      </c>
      <c r="CB189" s="80">
        <v>0</v>
      </c>
      <c r="CC189" s="80">
        <v>0</v>
      </c>
    </row>
    <row r="190" spans="1:81">
      <c r="A190" s="80" t="s">
        <v>1859</v>
      </c>
      <c r="B190" s="80">
        <v>130</v>
      </c>
      <c r="C190" s="80">
        <v>11</v>
      </c>
      <c r="D190" s="80">
        <v>8</v>
      </c>
      <c r="E190" s="80">
        <v>2014</v>
      </c>
      <c r="F190" s="80" t="s">
        <v>90</v>
      </c>
      <c r="G190" s="80" t="s">
        <v>1848</v>
      </c>
      <c r="H190" s="80" t="s">
        <v>1849</v>
      </c>
      <c r="I190" s="177"/>
      <c r="J190" s="81">
        <v>76.771063116348444</v>
      </c>
      <c r="K190" s="81">
        <v>11.753335275166885</v>
      </c>
      <c r="L190" s="81">
        <v>7.0901061037888065</v>
      </c>
      <c r="M190" s="81">
        <v>634.13957625050568</v>
      </c>
      <c r="N190" s="81">
        <v>614.02339055953325</v>
      </c>
      <c r="O190" s="81">
        <v>275.19771420293802</v>
      </c>
      <c r="P190" s="81">
        <v>145.54870618901558</v>
      </c>
      <c r="Q190" s="81">
        <v>26.997896047759891</v>
      </c>
      <c r="R190" s="81">
        <v>0</v>
      </c>
      <c r="S190" s="81">
        <v>31.539924000000003</v>
      </c>
      <c r="T190" s="82"/>
      <c r="U190" s="81">
        <v>17761140</v>
      </c>
      <c r="V190" s="81">
        <v>5527</v>
      </c>
      <c r="W190" s="81">
        <v>186</v>
      </c>
      <c r="X190" s="81">
        <v>124440</v>
      </c>
      <c r="Y190" s="81">
        <v>158154</v>
      </c>
      <c r="Z190" s="81">
        <v>158362</v>
      </c>
      <c r="AA190" s="81">
        <v>28986</v>
      </c>
      <c r="AB190" s="81">
        <v>363756</v>
      </c>
      <c r="AC190" s="81">
        <v>0</v>
      </c>
      <c r="AD190" s="81">
        <v>31.539924000000003</v>
      </c>
      <c r="AE190" s="82"/>
      <c r="AF190" s="81">
        <v>104000080.52683559</v>
      </c>
      <c r="AG190" s="81">
        <v>9630690.8848889396</v>
      </c>
      <c r="AH190" s="81">
        <v>1801031.9077367722</v>
      </c>
      <c r="AI190" s="81">
        <v>822847951.83836687</v>
      </c>
      <c r="AJ190" s="81">
        <v>874875746.10726357</v>
      </c>
      <c r="AK190" s="81">
        <v>0</v>
      </c>
      <c r="AL190" s="81">
        <v>0</v>
      </c>
      <c r="AM190" s="81">
        <v>49938263.11589627</v>
      </c>
      <c r="AN190" s="81">
        <v>0</v>
      </c>
      <c r="AO190" s="81">
        <v>0</v>
      </c>
      <c r="AP190" s="82"/>
      <c r="AQ190" s="81">
        <v>5449</v>
      </c>
      <c r="AR190" s="81">
        <v>495</v>
      </c>
      <c r="AS190" s="81">
        <v>0</v>
      </c>
      <c r="AT190" s="81">
        <v>0</v>
      </c>
      <c r="AU190" s="81">
        <v>0</v>
      </c>
      <c r="AV190" s="81">
        <v>0</v>
      </c>
      <c r="AW190" s="81" t="s">
        <v>564</v>
      </c>
      <c r="AX190" s="82"/>
      <c r="AY190" s="81">
        <v>21032.400000000001</v>
      </c>
      <c r="AZ190" s="81">
        <v>21376.899999999998</v>
      </c>
      <c r="BA190" s="81">
        <v>0</v>
      </c>
      <c r="BB190" s="81">
        <v>0</v>
      </c>
      <c r="BC190" s="81">
        <v>0</v>
      </c>
      <c r="BD190" s="81">
        <v>0</v>
      </c>
      <c r="BE190" s="81" t="s">
        <v>564</v>
      </c>
      <c r="BF190" s="82"/>
      <c r="BG190" s="81">
        <v>0</v>
      </c>
      <c r="BH190" s="81">
        <v>0</v>
      </c>
      <c r="BI190" s="81">
        <v>20.018999999999998</v>
      </c>
      <c r="BJ190" s="81">
        <v>0.22</v>
      </c>
      <c r="BK190" s="81">
        <v>57.606999999999999</v>
      </c>
      <c r="BL190" s="81">
        <v>0</v>
      </c>
      <c r="BM190" s="82"/>
      <c r="BN190" s="81">
        <v>0</v>
      </c>
      <c r="BO190" s="81">
        <v>0</v>
      </c>
      <c r="BP190" s="81">
        <v>4</v>
      </c>
      <c r="BQ190" s="81">
        <v>1</v>
      </c>
      <c r="BR190" s="81">
        <v>13</v>
      </c>
      <c r="BS190" s="81">
        <v>0</v>
      </c>
      <c r="BT190"/>
      <c r="BU190" s="80">
        <v>77.846000000000004</v>
      </c>
      <c r="BV190" s="80">
        <v>0</v>
      </c>
      <c r="BW190" s="80">
        <v>0</v>
      </c>
      <c r="BX190" s="80">
        <v>0</v>
      </c>
      <c r="BY190" s="80">
        <v>0</v>
      </c>
      <c r="BZ190" s="80">
        <v>0</v>
      </c>
      <c r="CA190" s="80">
        <v>0</v>
      </c>
      <c r="CB190" s="80">
        <v>0</v>
      </c>
      <c r="CC190" s="80">
        <v>0</v>
      </c>
    </row>
    <row r="191" spans="1:81">
      <c r="A191" s="80" t="s">
        <v>1860</v>
      </c>
      <c r="B191" s="80">
        <v>131</v>
      </c>
      <c r="C191" s="80">
        <v>12</v>
      </c>
      <c r="D191" s="80">
        <v>8</v>
      </c>
      <c r="E191" s="80">
        <v>2015</v>
      </c>
      <c r="F191" s="80" t="s">
        <v>91</v>
      </c>
      <c r="G191" s="80" t="s">
        <v>1848</v>
      </c>
      <c r="H191" s="80" t="s">
        <v>1849</v>
      </c>
      <c r="I191" s="177"/>
      <c r="J191" s="81">
        <v>86.553900367842644</v>
      </c>
      <c r="K191" s="81">
        <v>12.272331873312696</v>
      </c>
      <c r="L191" s="81">
        <v>8.5655091204708871</v>
      </c>
      <c r="M191" s="81">
        <v>656.66746071462092</v>
      </c>
      <c r="N191" s="81">
        <v>567.17243105648038</v>
      </c>
      <c r="O191" s="81">
        <v>272.93300302707667</v>
      </c>
      <c r="P191" s="81">
        <v>144.4018770879604</v>
      </c>
      <c r="Q191" s="81">
        <v>26.307390054345099</v>
      </c>
      <c r="R191" s="81">
        <v>0</v>
      </c>
      <c r="S191" s="81">
        <v>26.566933972320001</v>
      </c>
      <c r="T191" s="82"/>
      <c r="U191" s="81">
        <v>18502142</v>
      </c>
      <c r="V191" s="81">
        <v>5527</v>
      </c>
      <c r="W191" s="81">
        <v>186</v>
      </c>
      <c r="X191" s="81">
        <v>124440</v>
      </c>
      <c r="Y191" s="81">
        <v>159027</v>
      </c>
      <c r="Z191" s="81">
        <v>158572</v>
      </c>
      <c r="AA191" s="81">
        <v>28735</v>
      </c>
      <c r="AB191" s="81">
        <v>362074</v>
      </c>
      <c r="AC191" s="81">
        <v>0</v>
      </c>
      <c r="AD191" s="81">
        <v>26.566933972320001</v>
      </c>
      <c r="AE191" s="82"/>
      <c r="AF191" s="81">
        <v>114785273.96499018</v>
      </c>
      <c r="AG191" s="81">
        <v>9077763.134879211</v>
      </c>
      <c r="AH191" s="81">
        <v>1819881.1441585163</v>
      </c>
      <c r="AI191" s="81">
        <v>803448020.37749851</v>
      </c>
      <c r="AJ191" s="81">
        <v>839953916.9316206</v>
      </c>
      <c r="AK191" s="81">
        <v>0</v>
      </c>
      <c r="AL191" s="81">
        <v>0</v>
      </c>
      <c r="AM191" s="81">
        <v>49620722.856694788</v>
      </c>
      <c r="AN191" s="81">
        <v>0</v>
      </c>
      <c r="AO191" s="81">
        <v>0</v>
      </c>
      <c r="AP191" s="82"/>
      <c r="AQ191" s="81">
        <v>5908</v>
      </c>
      <c r="AR191" s="81">
        <v>707</v>
      </c>
      <c r="AS191" s="81">
        <v>0</v>
      </c>
      <c r="AT191" s="81">
        <v>0</v>
      </c>
      <c r="AU191" s="81">
        <v>0</v>
      </c>
      <c r="AV191" s="81">
        <v>0</v>
      </c>
      <c r="AW191" s="81" t="s">
        <v>564</v>
      </c>
      <c r="AX191" s="82"/>
      <c r="AY191" s="81">
        <v>22990.9</v>
      </c>
      <c r="AZ191" s="81">
        <v>37875.299999999996</v>
      </c>
      <c r="BA191" s="81">
        <v>0</v>
      </c>
      <c r="BB191" s="81">
        <v>0</v>
      </c>
      <c r="BC191" s="81">
        <v>0</v>
      </c>
      <c r="BD191" s="81">
        <v>0</v>
      </c>
      <c r="BE191" s="81" t="s">
        <v>564</v>
      </c>
      <c r="BF191" s="82"/>
      <c r="BG191" s="81">
        <v>0</v>
      </c>
      <c r="BH191" s="81">
        <v>0</v>
      </c>
      <c r="BI191" s="81">
        <v>20.186</v>
      </c>
      <c r="BJ191" s="81">
        <v>0.28599999999999998</v>
      </c>
      <c r="BK191" s="81">
        <v>60.838000000000001</v>
      </c>
      <c r="BL191" s="81">
        <v>0</v>
      </c>
      <c r="BM191" s="82"/>
      <c r="BN191" s="81">
        <v>0</v>
      </c>
      <c r="BO191" s="81">
        <v>0</v>
      </c>
      <c r="BP191" s="81">
        <v>4</v>
      </c>
      <c r="BQ191" s="81">
        <v>1</v>
      </c>
      <c r="BR191" s="81">
        <v>14</v>
      </c>
      <c r="BS191" s="81">
        <v>0</v>
      </c>
      <c r="BT191"/>
      <c r="BU191" s="80">
        <v>81.31</v>
      </c>
      <c r="BV191" s="80">
        <v>0</v>
      </c>
      <c r="BW191" s="80">
        <v>0</v>
      </c>
      <c r="BX191" s="80">
        <v>0</v>
      </c>
      <c r="BY191" s="80">
        <v>0</v>
      </c>
      <c r="BZ191" s="80">
        <v>0</v>
      </c>
      <c r="CA191" s="80">
        <v>0</v>
      </c>
      <c r="CB191" s="80">
        <v>0</v>
      </c>
      <c r="CC191" s="80">
        <v>0</v>
      </c>
    </row>
    <row r="192" spans="1:81">
      <c r="A192" s="80" t="s">
        <v>1861</v>
      </c>
      <c r="B192" s="80">
        <v>132</v>
      </c>
      <c r="C192" s="80">
        <v>13</v>
      </c>
      <c r="D192" s="80">
        <v>8</v>
      </c>
      <c r="E192" s="80">
        <v>2016</v>
      </c>
      <c r="F192" s="80" t="s">
        <v>92</v>
      </c>
      <c r="G192" s="80" t="s">
        <v>1848</v>
      </c>
      <c r="H192" s="80" t="s">
        <v>1849</v>
      </c>
      <c r="I192" s="177"/>
      <c r="J192" s="81">
        <v>84.095964931188078</v>
      </c>
      <c r="K192" s="81">
        <v>12.158620689961539</v>
      </c>
      <c r="L192" s="81">
        <v>9.1200579074804331</v>
      </c>
      <c r="M192" s="81">
        <v>576.34704042894532</v>
      </c>
      <c r="N192" s="81">
        <v>587.85945306845952</v>
      </c>
      <c r="O192" s="81">
        <v>270.57421956572568</v>
      </c>
      <c r="P192" s="81">
        <v>139.58622244363039</v>
      </c>
      <c r="Q192" s="81">
        <v>25.459950127253936</v>
      </c>
      <c r="R192" s="81">
        <v>0</v>
      </c>
      <c r="S192" s="81">
        <v>28.866396376479994</v>
      </c>
      <c r="T192" s="82"/>
      <c r="U192" s="81">
        <v>19036333</v>
      </c>
      <c r="V192" s="81">
        <v>5527</v>
      </c>
      <c r="W192" s="81">
        <v>186</v>
      </c>
      <c r="X192" s="81">
        <v>124440</v>
      </c>
      <c r="Y192" s="81">
        <v>160033</v>
      </c>
      <c r="Z192" s="81">
        <v>159134</v>
      </c>
      <c r="AA192" s="81">
        <v>28729</v>
      </c>
      <c r="AB192" s="81">
        <v>360459</v>
      </c>
      <c r="AC192" s="81">
        <v>0</v>
      </c>
      <c r="AD192" s="81">
        <v>28.86639637647999</v>
      </c>
      <c r="AE192" s="82"/>
      <c r="AF192" s="81">
        <v>117028629.773298</v>
      </c>
      <c r="AG192" s="81">
        <v>8647563.7295758016</v>
      </c>
      <c r="AH192" s="81">
        <v>1518893.605214352</v>
      </c>
      <c r="AI192" s="81">
        <v>852828236.72677982</v>
      </c>
      <c r="AJ192" s="81">
        <v>830705952.84773457</v>
      </c>
      <c r="AK192" s="81">
        <v>0</v>
      </c>
      <c r="AL192" s="81">
        <v>0</v>
      </c>
      <c r="AM192" s="81">
        <v>49437772.363385729</v>
      </c>
      <c r="AN192" s="81">
        <v>0</v>
      </c>
      <c r="AO192" s="81">
        <v>0</v>
      </c>
      <c r="AP192" s="82"/>
      <c r="AQ192" s="81">
        <v>6414</v>
      </c>
      <c r="AR192" s="81">
        <v>883</v>
      </c>
      <c r="AS192" s="81">
        <v>0</v>
      </c>
      <c r="AT192" s="81">
        <v>1</v>
      </c>
      <c r="AU192" s="81">
        <v>0</v>
      </c>
      <c r="AV192" s="81">
        <v>0</v>
      </c>
      <c r="AW192" s="81" t="s">
        <v>564</v>
      </c>
      <c r="AX192" s="82"/>
      <c r="AY192" s="81">
        <v>25167.599999999999</v>
      </c>
      <c r="AZ192" s="81">
        <v>49616.2</v>
      </c>
      <c r="BA192" s="81">
        <v>0</v>
      </c>
      <c r="BB192" s="81">
        <v>990</v>
      </c>
      <c r="BC192" s="81">
        <v>0</v>
      </c>
      <c r="BD192" s="81">
        <v>0</v>
      </c>
      <c r="BE192" s="81" t="s">
        <v>564</v>
      </c>
      <c r="BF192" s="82"/>
      <c r="BG192" s="81">
        <v>0</v>
      </c>
      <c r="BH192" s="81">
        <v>0</v>
      </c>
      <c r="BI192" s="81">
        <v>20.353999999999999</v>
      </c>
      <c r="BJ192" s="81">
        <v>0.219</v>
      </c>
      <c r="BK192" s="81">
        <v>57.810999999999986</v>
      </c>
      <c r="BL192" s="81">
        <v>0</v>
      </c>
      <c r="BM192" s="82"/>
      <c r="BN192" s="81">
        <v>0</v>
      </c>
      <c r="BO192" s="81">
        <v>0</v>
      </c>
      <c r="BP192" s="81">
        <v>4</v>
      </c>
      <c r="BQ192" s="81">
        <v>1</v>
      </c>
      <c r="BR192" s="81">
        <v>14</v>
      </c>
      <c r="BS192" s="81">
        <v>0</v>
      </c>
      <c r="BT192"/>
      <c r="BU192" s="80">
        <v>78.384</v>
      </c>
      <c r="BV192" s="80">
        <v>0</v>
      </c>
      <c r="BW192" s="80">
        <v>0</v>
      </c>
      <c r="BX192" s="80">
        <v>0</v>
      </c>
      <c r="BY192" s="80">
        <v>0</v>
      </c>
      <c r="BZ192" s="80">
        <v>0</v>
      </c>
      <c r="CA192" s="80">
        <v>0</v>
      </c>
      <c r="CB192" s="80">
        <v>0</v>
      </c>
      <c r="CC192" s="80">
        <v>0</v>
      </c>
    </row>
    <row r="193" spans="1:81">
      <c r="A193" s="80" t="s">
        <v>1862</v>
      </c>
      <c r="B193" s="80">
        <v>133</v>
      </c>
      <c r="C193" s="80">
        <v>14</v>
      </c>
      <c r="D193" s="80">
        <v>8</v>
      </c>
      <c r="E193" s="80">
        <v>2017</v>
      </c>
      <c r="F193" s="80" t="s">
        <v>71</v>
      </c>
      <c r="G193" s="80" t="s">
        <v>1848</v>
      </c>
      <c r="H193" s="80" t="s">
        <v>1849</v>
      </c>
      <c r="I193" s="177"/>
      <c r="J193" s="81">
        <v>71.875546346647539</v>
      </c>
      <c r="K193" s="81">
        <v>11.985130287307925</v>
      </c>
      <c r="L193" s="81">
        <v>7.8101673749187084</v>
      </c>
      <c r="M193" s="81">
        <v>518.70153377589133</v>
      </c>
      <c r="N193" s="81">
        <v>516.61625591751795</v>
      </c>
      <c r="O193" s="81">
        <v>266.17749102837433</v>
      </c>
      <c r="P193" s="81">
        <v>137.61570624412977</v>
      </c>
      <c r="Q193" s="81">
        <v>24.512833264174432</v>
      </c>
      <c r="R193" s="81">
        <v>0</v>
      </c>
      <c r="S193" s="81">
        <v>37.61031672</v>
      </c>
      <c r="T193" s="82"/>
      <c r="U193" s="81">
        <v>20754717</v>
      </c>
      <c r="V193" s="81">
        <v>5527</v>
      </c>
      <c r="W193" s="81">
        <v>186</v>
      </c>
      <c r="X193" s="81">
        <v>124440</v>
      </c>
      <c r="Y193" s="81">
        <v>161239</v>
      </c>
      <c r="Z193" s="81">
        <v>159145</v>
      </c>
      <c r="AA193" s="81">
        <v>28504</v>
      </c>
      <c r="AB193" s="81">
        <v>358896</v>
      </c>
      <c r="AC193" s="81">
        <v>0</v>
      </c>
      <c r="AD193" s="81">
        <v>37.61031672</v>
      </c>
      <c r="AE193" s="82"/>
      <c r="AF193" s="81">
        <v>111603269.00766329</v>
      </c>
      <c r="AG193" s="81">
        <v>8896437.4702663161</v>
      </c>
      <c r="AH193" s="81">
        <v>1749553.4834980411</v>
      </c>
      <c r="AI193" s="81">
        <v>895182437.43519664</v>
      </c>
      <c r="AJ193" s="81">
        <v>848447970.94415379</v>
      </c>
      <c r="AK193" s="81">
        <v>0</v>
      </c>
      <c r="AL193" s="81">
        <v>0</v>
      </c>
      <c r="AM193" s="81">
        <v>49300424.545232803</v>
      </c>
      <c r="AN193" s="81">
        <v>0</v>
      </c>
      <c r="AO193" s="81">
        <v>0</v>
      </c>
      <c r="AP193" s="82"/>
      <c r="AQ193" s="81">
        <v>6749</v>
      </c>
      <c r="AR193" s="81">
        <v>982</v>
      </c>
      <c r="AS193" s="81">
        <v>0</v>
      </c>
      <c r="AT193" s="81">
        <v>1</v>
      </c>
      <c r="AU193" s="81">
        <v>0</v>
      </c>
      <c r="AV193" s="81">
        <v>0</v>
      </c>
      <c r="AW193" s="81" t="s">
        <v>564</v>
      </c>
      <c r="AX193" s="82"/>
      <c r="AY193" s="81">
        <v>26705.599999999999</v>
      </c>
      <c r="AZ193" s="81">
        <v>53091.300000000017</v>
      </c>
      <c r="BA193" s="81">
        <v>0</v>
      </c>
      <c r="BB193" s="81">
        <v>990</v>
      </c>
      <c r="BC193" s="81">
        <v>0</v>
      </c>
      <c r="BD193" s="81">
        <v>0</v>
      </c>
      <c r="BE193" s="81" t="s">
        <v>564</v>
      </c>
      <c r="BF193" s="82"/>
      <c r="BG193" s="81">
        <v>0</v>
      </c>
      <c r="BH193" s="81">
        <v>0</v>
      </c>
      <c r="BI193" s="81">
        <v>22.937999999999999</v>
      </c>
      <c r="BJ193" s="81">
        <v>0.31900000000000001</v>
      </c>
      <c r="BK193" s="81">
        <v>49.111999999999995</v>
      </c>
      <c r="BL193" s="81">
        <v>0</v>
      </c>
      <c r="BM193" s="82"/>
      <c r="BN193" s="81">
        <v>0</v>
      </c>
      <c r="BO193" s="81">
        <v>0</v>
      </c>
      <c r="BP193" s="81">
        <v>5</v>
      </c>
      <c r="BQ193" s="81">
        <v>1</v>
      </c>
      <c r="BR193" s="81">
        <v>12</v>
      </c>
      <c r="BS193" s="81">
        <v>0</v>
      </c>
      <c r="BT193"/>
      <c r="BU193" s="80">
        <v>72.369</v>
      </c>
      <c r="BV193" s="80">
        <v>0</v>
      </c>
      <c r="BW193" s="80">
        <v>0</v>
      </c>
      <c r="BX193" s="80">
        <v>0</v>
      </c>
      <c r="BY193" s="80">
        <v>0</v>
      </c>
      <c r="BZ193" s="80">
        <v>0</v>
      </c>
      <c r="CA193" s="80">
        <v>0</v>
      </c>
      <c r="CB193" s="80">
        <v>0</v>
      </c>
      <c r="CC193" s="80">
        <v>0</v>
      </c>
    </row>
    <row r="194" spans="1:81">
      <c r="A194" s="80" t="s">
        <v>1863</v>
      </c>
      <c r="B194" s="80">
        <v>134</v>
      </c>
      <c r="C194" s="80">
        <v>15</v>
      </c>
      <c r="D194" s="80">
        <v>8</v>
      </c>
      <c r="E194" s="80">
        <v>2018</v>
      </c>
      <c r="F194" s="80" t="s">
        <v>93</v>
      </c>
      <c r="G194" s="80" t="s">
        <v>1848</v>
      </c>
      <c r="H194" s="80" t="s">
        <v>1849</v>
      </c>
      <c r="I194" s="177"/>
      <c r="J194" s="81">
        <v>64.181893735868854</v>
      </c>
      <c r="K194" s="81">
        <v>10.694116835146881</v>
      </c>
      <c r="L194" s="81">
        <v>6.9167902891843145</v>
      </c>
      <c r="M194" s="81">
        <v>459.35483575590177</v>
      </c>
      <c r="N194" s="81">
        <v>400.85443465301057</v>
      </c>
      <c r="O194" s="81">
        <v>261.41784204145102</v>
      </c>
      <c r="P194" s="81">
        <v>135.62446176824633</v>
      </c>
      <c r="Q194" s="81">
        <v>22.637342458545149</v>
      </c>
      <c r="R194" s="81">
        <v>0</v>
      </c>
      <c r="S194" s="81">
        <v>53.724827267639995</v>
      </c>
      <c r="T194" s="82"/>
      <c r="U194" s="81">
        <v>21524641</v>
      </c>
      <c r="V194" s="81">
        <v>5527</v>
      </c>
      <c r="W194" s="81">
        <v>186</v>
      </c>
      <c r="X194" s="81">
        <v>124440</v>
      </c>
      <c r="Y194" s="81">
        <v>162119</v>
      </c>
      <c r="Z194" s="81">
        <v>159292</v>
      </c>
      <c r="AA194" s="81">
        <v>28374</v>
      </c>
      <c r="AB194" s="81">
        <v>357171</v>
      </c>
      <c r="AC194" s="81">
        <v>0</v>
      </c>
      <c r="AD194" s="81">
        <v>53.724827267639988</v>
      </c>
      <c r="AE194" s="82"/>
      <c r="AF194" s="81">
        <v>112788141.0663843</v>
      </c>
      <c r="AG194" s="81">
        <v>7812249.810789017</v>
      </c>
      <c r="AH194" s="81">
        <v>1635292.408626732</v>
      </c>
      <c r="AI194" s="81">
        <v>879830200.74913943</v>
      </c>
      <c r="AJ194" s="81">
        <v>761781030.23223972</v>
      </c>
      <c r="AK194" s="81">
        <v>0</v>
      </c>
      <c r="AL194" s="81">
        <v>0</v>
      </c>
      <c r="AM194" s="81">
        <v>49164984.863990329</v>
      </c>
      <c r="AN194" s="81">
        <v>0</v>
      </c>
      <c r="AO194" s="81">
        <v>0</v>
      </c>
      <c r="AP194" s="82"/>
      <c r="AQ194" s="81">
        <v>7141</v>
      </c>
      <c r="AR194" s="81">
        <v>1108</v>
      </c>
      <c r="AS194" s="81">
        <v>0</v>
      </c>
      <c r="AT194" s="81">
        <v>1</v>
      </c>
      <c r="AU194" s="81">
        <v>0</v>
      </c>
      <c r="AV194" s="81">
        <v>0</v>
      </c>
      <c r="AW194" s="81" t="s">
        <v>564</v>
      </c>
      <c r="AX194" s="82"/>
      <c r="AY194" s="81">
        <v>28506.299999999988</v>
      </c>
      <c r="AZ194" s="81">
        <v>59408.6</v>
      </c>
      <c r="BA194" s="81">
        <v>0</v>
      </c>
      <c r="BB194" s="81">
        <v>990</v>
      </c>
      <c r="BC194" s="81">
        <v>0</v>
      </c>
      <c r="BD194" s="81">
        <v>0</v>
      </c>
      <c r="BE194" s="81" t="s">
        <v>564</v>
      </c>
      <c r="BF194" s="82"/>
      <c r="BG194" s="81">
        <v>0</v>
      </c>
      <c r="BH194" s="81">
        <v>0</v>
      </c>
      <c r="BI194" s="81">
        <v>16.387</v>
      </c>
      <c r="BJ194" s="81">
        <v>0.315</v>
      </c>
      <c r="BK194" s="81">
        <v>62.195999999999998</v>
      </c>
      <c r="BL194" s="81">
        <v>0</v>
      </c>
      <c r="BM194" s="82"/>
      <c r="BN194" s="81">
        <v>0</v>
      </c>
      <c r="BO194" s="81">
        <v>0</v>
      </c>
      <c r="BP194" s="81">
        <v>4</v>
      </c>
      <c r="BQ194" s="81">
        <v>1</v>
      </c>
      <c r="BR194" s="81">
        <v>14</v>
      </c>
      <c r="BS194" s="81">
        <v>0</v>
      </c>
      <c r="BT194"/>
      <c r="BU194" s="80">
        <v>78.897999999999996</v>
      </c>
      <c r="BV194" s="80">
        <v>0</v>
      </c>
      <c r="BW194" s="80">
        <v>0</v>
      </c>
      <c r="BX194" s="80">
        <v>0</v>
      </c>
      <c r="BY194" s="80">
        <v>0</v>
      </c>
      <c r="BZ194" s="80">
        <v>0</v>
      </c>
      <c r="CA194" s="80">
        <v>0</v>
      </c>
      <c r="CB194" s="80">
        <v>0</v>
      </c>
      <c r="CC194" s="80">
        <v>0</v>
      </c>
    </row>
    <row r="195" spans="1:81">
      <c r="A195" s="80" t="s">
        <v>1864</v>
      </c>
      <c r="B195" s="80">
        <v>135</v>
      </c>
      <c r="C195" s="80">
        <v>16</v>
      </c>
      <c r="D195" s="80">
        <v>8</v>
      </c>
      <c r="E195" s="80">
        <v>2019</v>
      </c>
      <c r="F195" s="80" t="s">
        <v>73</v>
      </c>
      <c r="G195" s="80" t="s">
        <v>1848</v>
      </c>
      <c r="H195" s="80" t="s">
        <v>1849</v>
      </c>
      <c r="I195" s="177"/>
      <c r="J195" s="81">
        <v>61.048136968921277</v>
      </c>
      <c r="K195" s="81">
        <v>9.9241021344528679</v>
      </c>
      <c r="L195" s="81">
        <v>6.9743232793644134</v>
      </c>
      <c r="M195" s="81">
        <v>409.37399340342466</v>
      </c>
      <c r="N195" s="81">
        <v>426.19093731997623</v>
      </c>
      <c r="O195" s="81">
        <v>253.61281453441143</v>
      </c>
      <c r="P195" s="81">
        <v>135.84774627640238</v>
      </c>
      <c r="Q195" s="81">
        <v>21.96999534912969</v>
      </c>
      <c r="R195" s="81">
        <v>0</v>
      </c>
      <c r="S195" s="81">
        <v>105.050602356</v>
      </c>
      <c r="T195" s="82"/>
      <c r="U195" s="81">
        <v>21526660</v>
      </c>
      <c r="V195" s="81">
        <v>5527</v>
      </c>
      <c r="W195" s="81">
        <v>186</v>
      </c>
      <c r="X195" s="81">
        <v>124440</v>
      </c>
      <c r="Y195" s="81">
        <v>163545</v>
      </c>
      <c r="Z195" s="81">
        <v>158779</v>
      </c>
      <c r="AA195" s="81">
        <v>28208</v>
      </c>
      <c r="AB195" s="81">
        <v>356027</v>
      </c>
      <c r="AC195" s="81">
        <v>0</v>
      </c>
      <c r="AD195" s="81">
        <v>105.050602356</v>
      </c>
      <c r="AE195" s="82"/>
      <c r="AF195" s="81">
        <v>112724518.2354366</v>
      </c>
      <c r="AG195" s="81">
        <v>7622190.5109615028</v>
      </c>
      <c r="AH195" s="81">
        <v>1755146.1216008649</v>
      </c>
      <c r="AI195" s="81">
        <v>818458654.29436207</v>
      </c>
      <c r="AJ195" s="81">
        <v>830312067.75541925</v>
      </c>
      <c r="AK195" s="81">
        <v>0</v>
      </c>
      <c r="AL195" s="81">
        <v>0</v>
      </c>
      <c r="AM195" s="81">
        <v>48488197.230178952</v>
      </c>
      <c r="AN195" s="81">
        <v>0</v>
      </c>
      <c r="AO195" s="81">
        <v>0</v>
      </c>
      <c r="AP195" s="82"/>
      <c r="AQ195" s="81">
        <v>7546</v>
      </c>
      <c r="AR195" s="81">
        <v>1201</v>
      </c>
      <c r="AS195" s="81">
        <v>0</v>
      </c>
      <c r="AT195" s="81">
        <v>1</v>
      </c>
      <c r="AU195" s="81">
        <v>0</v>
      </c>
      <c r="AV195" s="81">
        <v>0</v>
      </c>
      <c r="AW195" s="81" t="s">
        <v>564</v>
      </c>
      <c r="AX195" s="82"/>
      <c r="AY195" s="81">
        <v>30369.100000000009</v>
      </c>
      <c r="AZ195" s="81">
        <v>69700.600000000049</v>
      </c>
      <c r="BA195" s="81">
        <v>0</v>
      </c>
      <c r="BB195" s="81">
        <v>990</v>
      </c>
      <c r="BC195" s="81">
        <v>0</v>
      </c>
      <c r="BD195" s="81">
        <v>0</v>
      </c>
      <c r="BE195" s="81" t="s">
        <v>564</v>
      </c>
      <c r="BF195" s="82"/>
      <c r="BG195" s="81">
        <v>0</v>
      </c>
      <c r="BH195" s="81">
        <v>0</v>
      </c>
      <c r="BI195" s="81">
        <v>14.170999999999999</v>
      </c>
      <c r="BJ195" s="81">
        <v>0</v>
      </c>
      <c r="BK195" s="81">
        <v>54.018000000000001</v>
      </c>
      <c r="BL195" s="81">
        <v>0</v>
      </c>
      <c r="BM195" s="82"/>
      <c r="BN195" s="81">
        <v>0</v>
      </c>
      <c r="BO195" s="81">
        <v>0</v>
      </c>
      <c r="BP195" s="81">
        <v>4</v>
      </c>
      <c r="BQ195" s="81">
        <v>0</v>
      </c>
      <c r="BR195" s="81">
        <v>14</v>
      </c>
      <c r="BS195" s="81">
        <v>0</v>
      </c>
      <c r="BT195"/>
      <c r="BU195" s="80">
        <v>68.188999999999993</v>
      </c>
      <c r="BV195" s="80">
        <v>0</v>
      </c>
      <c r="BW195" s="80">
        <v>0</v>
      </c>
      <c r="BX195" s="80">
        <v>0</v>
      </c>
      <c r="BY195" s="80">
        <v>0</v>
      </c>
      <c r="BZ195" s="80">
        <v>0</v>
      </c>
      <c r="CA195" s="80">
        <v>0</v>
      </c>
      <c r="CB195" s="80">
        <v>0</v>
      </c>
      <c r="CC195" s="80">
        <v>0</v>
      </c>
    </row>
    <row r="196" spans="1:81">
      <c r="A196" s="80" t="s">
        <v>1865</v>
      </c>
      <c r="B196" s="80">
        <v>136</v>
      </c>
      <c r="C196" s="80">
        <v>17</v>
      </c>
      <c r="D196" s="80">
        <v>8</v>
      </c>
      <c r="E196" s="80">
        <v>2020</v>
      </c>
      <c r="F196" s="80" t="s">
        <v>218</v>
      </c>
      <c r="G196" s="80" t="s">
        <v>1848</v>
      </c>
      <c r="H196" s="80" t="s">
        <v>1849</v>
      </c>
      <c r="I196" s="177"/>
      <c r="J196" s="81">
        <v>87.397091378887353</v>
      </c>
      <c r="K196" s="81">
        <v>11.98269092037571</v>
      </c>
      <c r="L196" s="81">
        <v>7.2765927789656839</v>
      </c>
      <c r="M196" s="81">
        <v>374.6623387867395</v>
      </c>
      <c r="N196" s="81">
        <v>390.32394549270987</v>
      </c>
      <c r="O196" s="81">
        <v>221.74729555236118</v>
      </c>
      <c r="P196" s="81">
        <v>125.3136395765986</v>
      </c>
      <c r="Q196" s="81">
        <v>20.915474998806744</v>
      </c>
      <c r="R196" s="81">
        <v>0</v>
      </c>
      <c r="S196" s="81">
        <v>43.866310312790013</v>
      </c>
      <c r="T196" s="82"/>
      <c r="U196" s="81">
        <v>24070370</v>
      </c>
      <c r="V196" s="81">
        <v>5738</v>
      </c>
      <c r="W196" s="81">
        <v>282</v>
      </c>
      <c r="X196" s="81">
        <v>128231</v>
      </c>
      <c r="Y196" s="81">
        <v>164844</v>
      </c>
      <c r="Z196" s="81">
        <v>158455</v>
      </c>
      <c r="AA196" s="81">
        <v>28271</v>
      </c>
      <c r="AB196" s="81">
        <v>354721</v>
      </c>
      <c r="AC196" s="81">
        <v>0</v>
      </c>
      <c r="AD196" s="81">
        <v>43.866310312790013</v>
      </c>
      <c r="AE196" s="82"/>
      <c r="AF196" s="81">
        <v>149781206.44524619</v>
      </c>
      <c r="AG196" s="81">
        <v>8459949.014258014</v>
      </c>
      <c r="AH196" s="81">
        <v>2021832.2820256853</v>
      </c>
      <c r="AI196" s="81">
        <v>722272696.21223438</v>
      </c>
      <c r="AJ196" s="81">
        <v>715581837.42861891</v>
      </c>
      <c r="AK196" s="81"/>
      <c r="AL196" s="81"/>
      <c r="AM196" s="81">
        <v>46295031.532508299</v>
      </c>
      <c r="AN196" s="81"/>
      <c r="AO196" s="81"/>
      <c r="AP196" s="82"/>
      <c r="AQ196" s="81">
        <v>7986</v>
      </c>
      <c r="AR196" s="81">
        <v>1269</v>
      </c>
      <c r="AS196" s="81">
        <v>0</v>
      </c>
      <c r="AT196" s="81">
        <v>1</v>
      </c>
      <c r="AU196" s="81">
        <v>0</v>
      </c>
      <c r="AV196" s="81">
        <v>0</v>
      </c>
      <c r="AW196" s="81">
        <v>0</v>
      </c>
      <c r="AX196" s="82"/>
      <c r="AY196" s="81">
        <v>32579.799999999948</v>
      </c>
      <c r="AZ196" s="81">
        <v>79483.199999999779</v>
      </c>
      <c r="BA196" s="81">
        <v>0</v>
      </c>
      <c r="BB196" s="81">
        <v>990</v>
      </c>
      <c r="BC196" s="81">
        <v>0</v>
      </c>
      <c r="BD196" s="81">
        <v>0</v>
      </c>
      <c r="BE196" s="81">
        <v>0</v>
      </c>
      <c r="BF196" s="82"/>
      <c r="BG196" s="81">
        <v>0</v>
      </c>
      <c r="BH196" s="81">
        <v>0</v>
      </c>
      <c r="BI196" s="81">
        <v>13.83</v>
      </c>
      <c r="BJ196" s="81">
        <v>0</v>
      </c>
      <c r="BK196" s="81">
        <v>50.436999999999998</v>
      </c>
      <c r="BL196" s="81">
        <v>0</v>
      </c>
      <c r="BM196" s="82"/>
      <c r="BN196" s="81">
        <v>0</v>
      </c>
      <c r="BO196" s="81">
        <v>0</v>
      </c>
      <c r="BP196" s="81">
        <v>4</v>
      </c>
      <c r="BQ196" s="81">
        <v>0</v>
      </c>
      <c r="BR196" s="81">
        <v>14</v>
      </c>
      <c r="BS196" s="81">
        <v>0</v>
      </c>
      <c r="BT196"/>
      <c r="BU196" s="80">
        <v>64.266999999999996</v>
      </c>
      <c r="BV196" s="80">
        <v>0</v>
      </c>
      <c r="BW196" s="80">
        <v>0</v>
      </c>
      <c r="BX196" s="80">
        <v>0</v>
      </c>
      <c r="BY196" s="80">
        <v>0</v>
      </c>
      <c r="BZ196" s="80">
        <v>0</v>
      </c>
      <c r="CA196" s="80">
        <v>0</v>
      </c>
      <c r="CB196" s="80">
        <v>0</v>
      </c>
      <c r="CC196" s="80">
        <v>0</v>
      </c>
    </row>
    <row r="197" spans="1:81">
      <c r="A197" s="80" t="s">
        <v>1866</v>
      </c>
      <c r="B197" s="80">
        <v>136</v>
      </c>
      <c r="C197" s="80">
        <v>18</v>
      </c>
      <c r="D197" s="80">
        <v>8</v>
      </c>
      <c r="E197" s="80">
        <v>2021</v>
      </c>
      <c r="F197" s="80" t="s">
        <v>75</v>
      </c>
      <c r="G197" s="174" t="s">
        <v>1848</v>
      </c>
      <c r="H197" s="80" t="s">
        <v>1849</v>
      </c>
      <c r="I197" s="177"/>
      <c r="J197" s="81">
        <v>63.839284840120051</v>
      </c>
      <c r="K197" s="81">
        <v>12.571361078476841</v>
      </c>
      <c r="L197" s="81">
        <v>8.1266783494755845</v>
      </c>
      <c r="M197" s="81">
        <v>375.21451227321478</v>
      </c>
      <c r="N197" s="81">
        <v>380.77489792335632</v>
      </c>
      <c r="O197" s="81">
        <v>215.25793986748425</v>
      </c>
      <c r="P197" s="81">
        <v>128.55449114089114</v>
      </c>
      <c r="Q197" s="81">
        <v>21.073212234780687</v>
      </c>
      <c r="R197" s="81">
        <v>0</v>
      </c>
      <c r="S197" s="81">
        <v>34.686292173430012</v>
      </c>
      <c r="T197" s="82"/>
      <c r="U197" s="81">
        <v>23110882</v>
      </c>
      <c r="V197" s="81">
        <v>5738</v>
      </c>
      <c r="W197" s="81">
        <v>282</v>
      </c>
      <c r="X197" s="81">
        <v>128231</v>
      </c>
      <c r="Y197" s="81">
        <v>165784</v>
      </c>
      <c r="Z197" s="81">
        <v>158384</v>
      </c>
      <c r="AA197" s="81">
        <v>28283</v>
      </c>
      <c r="AB197" s="81">
        <v>353158</v>
      </c>
      <c r="AC197" s="81">
        <v>0</v>
      </c>
      <c r="AD197" s="81">
        <v>34.686292173430012</v>
      </c>
      <c r="AE197" s="82"/>
      <c r="AF197" s="81">
        <v>134165108.40958284</v>
      </c>
      <c r="AG197" s="81">
        <v>9204713.7247719038</v>
      </c>
      <c r="AH197" s="81">
        <v>2180630.3018232533</v>
      </c>
      <c r="AI197" s="81">
        <v>831621673.58277333</v>
      </c>
      <c r="AJ197" s="81">
        <v>759745960.40607595</v>
      </c>
      <c r="AK197" s="81">
        <v>0</v>
      </c>
      <c r="AL197" s="81">
        <v>0</v>
      </c>
      <c r="AM197" s="81">
        <v>46356892.090428062</v>
      </c>
      <c r="AN197" s="81">
        <v>0</v>
      </c>
      <c r="AO197" s="81">
        <v>0</v>
      </c>
      <c r="AP197" s="82"/>
      <c r="AQ197" s="81">
        <v>8472</v>
      </c>
      <c r="AR197" s="81">
        <v>1298</v>
      </c>
      <c r="AS197" s="81">
        <v>0</v>
      </c>
      <c r="AT197" s="81">
        <v>1</v>
      </c>
      <c r="AU197" s="81">
        <v>0</v>
      </c>
      <c r="AV197" s="81">
        <v>0</v>
      </c>
      <c r="AW197" s="81"/>
      <c r="AX197" s="82"/>
      <c r="AY197" s="81">
        <v>35130.500000000073</v>
      </c>
      <c r="AZ197" s="81">
        <v>82744.099999999773</v>
      </c>
      <c r="BA197" s="81">
        <v>0</v>
      </c>
      <c r="BB197" s="81">
        <v>990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1867</v>
      </c>
      <c r="B198" s="80">
        <v>136</v>
      </c>
      <c r="C198" s="80">
        <v>19</v>
      </c>
      <c r="D198" s="80">
        <v>8</v>
      </c>
      <c r="E198" s="80">
        <v>2022</v>
      </c>
      <c r="F198" s="80" t="s">
        <v>568</v>
      </c>
      <c r="G198" s="174" t="s">
        <v>1848</v>
      </c>
      <c r="H198" s="80" t="s">
        <v>1849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9036</v>
      </c>
      <c r="AR198" s="81">
        <v>1325</v>
      </c>
      <c r="AS198" s="81">
        <v>0</v>
      </c>
      <c r="AT198" s="81">
        <v>1</v>
      </c>
      <c r="AU198" s="81">
        <v>0</v>
      </c>
      <c r="AV198" s="81">
        <v>0</v>
      </c>
      <c r="AW198" s="81"/>
      <c r="AX198" s="82"/>
      <c r="AY198" s="81">
        <v>38122.800000000185</v>
      </c>
      <c r="AZ198" s="81">
        <v>86196.999999999753</v>
      </c>
      <c r="BA198" s="81">
        <v>0</v>
      </c>
      <c r="BB198" s="81">
        <v>990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1868</v>
      </c>
      <c r="B199" s="80">
        <v>154</v>
      </c>
      <c r="C199" s="80">
        <v>1</v>
      </c>
      <c r="D199" s="80">
        <v>10</v>
      </c>
      <c r="E199" s="80">
        <v>1990</v>
      </c>
      <c r="F199" s="80" t="s">
        <v>562</v>
      </c>
      <c r="G199" s="80" t="s">
        <v>1869</v>
      </c>
      <c r="H199" s="80" t="s">
        <v>1870</v>
      </c>
      <c r="I199" s="177"/>
      <c r="J199" s="81">
        <v>520.38616064023745</v>
      </c>
      <c r="K199" s="81">
        <v>14.569232201378636</v>
      </c>
      <c r="L199" s="81">
        <v>2.3006084982069512</v>
      </c>
      <c r="M199" s="81">
        <v>163.02575632773423</v>
      </c>
      <c r="N199" s="81">
        <v>293.29418715431183</v>
      </c>
      <c r="O199" s="81">
        <v>203.78462678134159</v>
      </c>
      <c r="P199" s="81">
        <v>133.21055288269113</v>
      </c>
      <c r="Q199" s="81">
        <v>22.163933895672344</v>
      </c>
      <c r="R199" s="81">
        <v>0</v>
      </c>
      <c r="S199" s="81">
        <v>38.205995249851277</v>
      </c>
      <c r="T199" s="82"/>
      <c r="U199" s="81">
        <v>76004226</v>
      </c>
      <c r="V199" s="81">
        <v>7106</v>
      </c>
      <c r="W199" s="81">
        <v>29</v>
      </c>
      <c r="X199" s="81">
        <v>73421</v>
      </c>
      <c r="Y199" s="81">
        <v>118775</v>
      </c>
      <c r="Z199" s="81">
        <v>83819</v>
      </c>
      <c r="AA199" s="81">
        <v>32345</v>
      </c>
      <c r="AB199" s="81">
        <v>359867</v>
      </c>
      <c r="AC199" s="81">
        <v>0</v>
      </c>
      <c r="AD199" s="81">
        <v>38.205995249851277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1871</v>
      </c>
      <c r="B200" s="80">
        <v>155</v>
      </c>
      <c r="C200" s="80">
        <v>2</v>
      </c>
      <c r="D200" s="80">
        <v>10</v>
      </c>
      <c r="E200" s="80">
        <v>2005</v>
      </c>
      <c r="F200" s="80" t="s">
        <v>565</v>
      </c>
      <c r="G200" s="80" t="s">
        <v>1869</v>
      </c>
      <c r="H200" s="80" t="s">
        <v>1870</v>
      </c>
      <c r="I200" s="177"/>
      <c r="J200" s="81">
        <v>365.09522689097844</v>
      </c>
      <c r="K200" s="81">
        <v>10.563103354192004</v>
      </c>
      <c r="L200" s="81">
        <v>1.9823579572928058</v>
      </c>
      <c r="M200" s="81">
        <v>306.16492182355154</v>
      </c>
      <c r="N200" s="81">
        <v>402.46262863131096</v>
      </c>
      <c r="O200" s="81">
        <v>242.93749290787193</v>
      </c>
      <c r="P200" s="81">
        <v>103.57538227498084</v>
      </c>
      <c r="Q200" s="81">
        <v>20.913046497931834</v>
      </c>
      <c r="R200" s="81">
        <v>0</v>
      </c>
      <c r="S200" s="81">
        <v>69.804657999999989</v>
      </c>
      <c r="T200" s="82"/>
      <c r="U200" s="81">
        <v>38430008</v>
      </c>
      <c r="V200" s="81">
        <v>5810</v>
      </c>
      <c r="W200" s="81">
        <v>22</v>
      </c>
      <c r="X200" s="81">
        <v>72836</v>
      </c>
      <c r="Y200" s="81">
        <v>146380</v>
      </c>
      <c r="Z200" s="81">
        <v>115630</v>
      </c>
      <c r="AA200" s="81">
        <v>20597</v>
      </c>
      <c r="AB200" s="81">
        <v>354971</v>
      </c>
      <c r="AC200" s="81">
        <v>0</v>
      </c>
      <c r="AD200" s="81">
        <v>69.804657999999989</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1872</v>
      </c>
      <c r="B201" s="80">
        <v>156</v>
      </c>
      <c r="C201" s="80">
        <v>3</v>
      </c>
      <c r="D201" s="80">
        <v>10</v>
      </c>
      <c r="E201" s="80">
        <v>2006</v>
      </c>
      <c r="F201" s="80" t="s">
        <v>566</v>
      </c>
      <c r="G201" s="80" t="s">
        <v>1869</v>
      </c>
      <c r="H201" s="80" t="s">
        <v>1870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1873</v>
      </c>
      <c r="B202" s="80">
        <v>157</v>
      </c>
      <c r="C202" s="80">
        <v>4</v>
      </c>
      <c r="D202" s="80">
        <v>10</v>
      </c>
      <c r="E202" s="80">
        <v>2007</v>
      </c>
      <c r="F202" s="80" t="s">
        <v>567</v>
      </c>
      <c r="G202" s="80" t="s">
        <v>1869</v>
      </c>
      <c r="H202" s="80" t="s">
        <v>1870</v>
      </c>
      <c r="I202" s="177"/>
      <c r="J202" s="81">
        <v>341.21821672530217</v>
      </c>
      <c r="K202" s="81">
        <v>10.065606903689382</v>
      </c>
      <c r="L202" s="81">
        <v>5.8014706484248233</v>
      </c>
      <c r="M202" s="81">
        <v>300.58558780259119</v>
      </c>
      <c r="N202" s="81">
        <v>427.37264991375554</v>
      </c>
      <c r="O202" s="81">
        <v>233.02350845322113</v>
      </c>
      <c r="P202" s="81">
        <v>101.37937250042869</v>
      </c>
      <c r="Q202" s="81">
        <v>22.140574460313807</v>
      </c>
      <c r="R202" s="81">
        <v>0</v>
      </c>
      <c r="S202" s="81">
        <v>56.398569858999998</v>
      </c>
      <c r="T202" s="82"/>
      <c r="U202" s="81">
        <v>40492743</v>
      </c>
      <c r="V202" s="81">
        <v>5390</v>
      </c>
      <c r="W202" s="81">
        <v>65</v>
      </c>
      <c r="X202" s="81">
        <v>82625</v>
      </c>
      <c r="Y202" s="81">
        <v>149646</v>
      </c>
      <c r="Z202" s="81">
        <v>115298</v>
      </c>
      <c r="AA202" s="81">
        <v>19853</v>
      </c>
      <c r="AB202" s="81">
        <v>355932</v>
      </c>
      <c r="AC202" s="81">
        <v>0</v>
      </c>
      <c r="AD202" s="81">
        <v>56.398569858999998</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1874</v>
      </c>
      <c r="B203" s="80">
        <v>158</v>
      </c>
      <c r="C203" s="80">
        <v>5</v>
      </c>
      <c r="D203" s="80">
        <v>10</v>
      </c>
      <c r="E203" s="80">
        <v>2008</v>
      </c>
      <c r="F203" s="80" t="s">
        <v>84</v>
      </c>
      <c r="G203" s="80" t="s">
        <v>1869</v>
      </c>
      <c r="H203" s="80" t="s">
        <v>1870</v>
      </c>
      <c r="I203" s="177"/>
      <c r="J203" s="81">
        <v>318.41628637552895</v>
      </c>
      <c r="K203" s="81">
        <v>7.5517118118103719</v>
      </c>
      <c r="L203" s="81">
        <v>5.1391140795615744</v>
      </c>
      <c r="M203" s="81">
        <v>315.50448154828564</v>
      </c>
      <c r="N203" s="81">
        <v>413.22073418663712</v>
      </c>
      <c r="O203" s="81">
        <v>223.0953967275461</v>
      </c>
      <c r="P203" s="81">
        <v>100.19269252200222</v>
      </c>
      <c r="Q203" s="81">
        <v>21.755160257994739</v>
      </c>
      <c r="R203" s="81">
        <v>0</v>
      </c>
      <c r="S203" s="81">
        <v>69.909802313599997</v>
      </c>
      <c r="T203" s="82"/>
      <c r="U203" s="81">
        <v>40125082</v>
      </c>
      <c r="V203" s="81">
        <v>5390</v>
      </c>
      <c r="W203" s="81">
        <v>65</v>
      </c>
      <c r="X203" s="81">
        <v>82625</v>
      </c>
      <c r="Y203" s="81">
        <v>150678</v>
      </c>
      <c r="Z203" s="81">
        <v>114260</v>
      </c>
      <c r="AA203" s="81">
        <v>19643</v>
      </c>
      <c r="AB203" s="81">
        <v>355483</v>
      </c>
      <c r="AC203" s="81">
        <v>0</v>
      </c>
      <c r="AD203" s="81">
        <v>69.909802313599997</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1875</v>
      </c>
      <c r="B204" s="80">
        <v>159</v>
      </c>
      <c r="C204" s="80">
        <v>6</v>
      </c>
      <c r="D204" s="80">
        <v>10</v>
      </c>
      <c r="E204" s="80">
        <v>2009</v>
      </c>
      <c r="F204" s="80" t="s">
        <v>85</v>
      </c>
      <c r="G204" s="80" t="s">
        <v>1869</v>
      </c>
      <c r="H204" s="80" t="s">
        <v>1870</v>
      </c>
      <c r="I204" s="177"/>
      <c r="J204" s="81">
        <v>270.02735296441608</v>
      </c>
      <c r="K204" s="81">
        <v>7.2758580087686706</v>
      </c>
      <c r="L204" s="81">
        <v>5.7675053230056745</v>
      </c>
      <c r="M204" s="81">
        <v>282.82091677812986</v>
      </c>
      <c r="N204" s="81">
        <v>338.74149781277202</v>
      </c>
      <c r="O204" s="81">
        <v>225.15034798834017</v>
      </c>
      <c r="P204" s="81">
        <v>95.74713250324119</v>
      </c>
      <c r="Q204" s="81">
        <v>20.732944934929559</v>
      </c>
      <c r="R204" s="81">
        <v>0</v>
      </c>
      <c r="S204" s="81">
        <v>59.795978938380003</v>
      </c>
      <c r="T204" s="82"/>
      <c r="U204" s="81">
        <v>35369745</v>
      </c>
      <c r="V204" s="81">
        <v>6280</v>
      </c>
      <c r="W204" s="81">
        <v>123</v>
      </c>
      <c r="X204" s="81">
        <v>92204</v>
      </c>
      <c r="Y204" s="81">
        <v>151850</v>
      </c>
      <c r="Z204" s="81">
        <v>113819</v>
      </c>
      <c r="AA204" s="81">
        <v>19271</v>
      </c>
      <c r="AB204" s="81">
        <v>355636</v>
      </c>
      <c r="AC204" s="81">
        <v>0</v>
      </c>
      <c r="AD204" s="81">
        <v>59.795978938380003</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167.958</v>
      </c>
      <c r="BJ204" s="81">
        <v>0</v>
      </c>
      <c r="BK204" s="81">
        <v>88.244000000000014</v>
      </c>
      <c r="BL204" s="81">
        <v>0</v>
      </c>
      <c r="BM204" s="82"/>
      <c r="BN204" s="81">
        <v>0</v>
      </c>
      <c r="BO204" s="81">
        <v>0</v>
      </c>
      <c r="BP204" s="81">
        <v>11</v>
      </c>
      <c r="BQ204" s="81">
        <v>0</v>
      </c>
      <c r="BR204" s="81">
        <v>12</v>
      </c>
      <c r="BS204" s="81">
        <v>0</v>
      </c>
      <c r="BT204"/>
      <c r="BU204" s="80"/>
      <c r="BV204" s="80"/>
      <c r="BW204" s="80"/>
      <c r="BX204" s="80"/>
      <c r="BY204" s="80"/>
      <c r="BZ204" s="80"/>
      <c r="CA204" s="80"/>
      <c r="CB204" s="80"/>
      <c r="CC204" s="80"/>
    </row>
    <row r="205" spans="1:81">
      <c r="A205" s="80" t="s">
        <v>1876</v>
      </c>
      <c r="B205" s="80">
        <v>160</v>
      </c>
      <c r="C205" s="80">
        <v>7</v>
      </c>
      <c r="D205" s="80">
        <v>10</v>
      </c>
      <c r="E205" s="80">
        <v>2010</v>
      </c>
      <c r="F205" s="80" t="s">
        <v>86</v>
      </c>
      <c r="G205" s="80" t="s">
        <v>1869</v>
      </c>
      <c r="H205" s="80" t="s">
        <v>1870</v>
      </c>
      <c r="I205" s="177"/>
      <c r="J205" s="81">
        <v>272.9214503171296</v>
      </c>
      <c r="K205" s="81">
        <v>7.9280661086203787</v>
      </c>
      <c r="L205" s="81">
        <v>5.4709797546683818</v>
      </c>
      <c r="M205" s="81">
        <v>305.29724149629902</v>
      </c>
      <c r="N205" s="81">
        <v>393.54443805351707</v>
      </c>
      <c r="O205" s="81">
        <v>223.31939188281044</v>
      </c>
      <c r="P205" s="81">
        <v>97.149819822075926</v>
      </c>
      <c r="Q205" s="81">
        <v>21.615383471313194</v>
      </c>
      <c r="R205" s="81">
        <v>0</v>
      </c>
      <c r="S205" s="81">
        <v>58.481771949300011</v>
      </c>
      <c r="T205" s="82"/>
      <c r="U205" s="81">
        <v>36042542</v>
      </c>
      <c r="V205" s="81">
        <v>6280</v>
      </c>
      <c r="W205" s="81">
        <v>123</v>
      </c>
      <c r="X205" s="81">
        <v>92204</v>
      </c>
      <c r="Y205" s="81">
        <v>152754</v>
      </c>
      <c r="Z205" s="81">
        <v>113418</v>
      </c>
      <c r="AA205" s="81">
        <v>19065</v>
      </c>
      <c r="AB205" s="81">
        <v>355275</v>
      </c>
      <c r="AC205" s="81">
        <v>0</v>
      </c>
      <c r="AD205" s="81">
        <v>58.481771949300011</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153.40100000000001</v>
      </c>
      <c r="BJ205" s="81">
        <v>0</v>
      </c>
      <c r="BK205" s="81">
        <v>131.37799999999999</v>
      </c>
      <c r="BL205" s="81">
        <v>0</v>
      </c>
      <c r="BM205" s="82"/>
      <c r="BN205" s="81">
        <v>0</v>
      </c>
      <c r="BO205" s="81">
        <v>0</v>
      </c>
      <c r="BP205" s="81">
        <v>11</v>
      </c>
      <c r="BQ205" s="81">
        <v>0</v>
      </c>
      <c r="BR205" s="81">
        <v>12</v>
      </c>
      <c r="BS205" s="81">
        <v>0</v>
      </c>
      <c r="BT205"/>
      <c r="BU205" s="80">
        <v>210.779</v>
      </c>
      <c r="BV205" s="80">
        <v>55.456000000000003</v>
      </c>
      <c r="BW205" s="80">
        <v>0</v>
      </c>
      <c r="BX205" s="80">
        <v>0</v>
      </c>
      <c r="BY205" s="80">
        <v>18.544</v>
      </c>
      <c r="BZ205" s="80">
        <v>0</v>
      </c>
      <c r="CA205" s="80">
        <v>0</v>
      </c>
      <c r="CB205" s="80">
        <v>0</v>
      </c>
      <c r="CC205" s="80">
        <v>0</v>
      </c>
    </row>
    <row r="206" spans="1:81">
      <c r="A206" s="80" t="s">
        <v>1877</v>
      </c>
      <c r="B206" s="80">
        <v>161</v>
      </c>
      <c r="C206" s="80">
        <v>8</v>
      </c>
      <c r="D206" s="80">
        <v>10</v>
      </c>
      <c r="E206" s="80">
        <v>2011</v>
      </c>
      <c r="F206" s="80" t="s">
        <v>87</v>
      </c>
      <c r="G206" s="80" t="s">
        <v>1869</v>
      </c>
      <c r="H206" s="80" t="s">
        <v>1870</v>
      </c>
      <c r="I206" s="177"/>
      <c r="J206" s="81">
        <v>271.55238592306978</v>
      </c>
      <c r="K206" s="81">
        <v>12.617185320807529</v>
      </c>
      <c r="L206" s="81">
        <v>4.8133477066975487</v>
      </c>
      <c r="M206" s="81">
        <v>389.36200425952376</v>
      </c>
      <c r="N206" s="81">
        <v>485.26827560911113</v>
      </c>
      <c r="O206" s="81">
        <v>219.27048467907352</v>
      </c>
      <c r="P206" s="81">
        <v>95.079662087526515</v>
      </c>
      <c r="Q206" s="81">
        <v>24.863054424645917</v>
      </c>
      <c r="R206" s="81">
        <v>0</v>
      </c>
      <c r="S206" s="81">
        <v>49.170685736479996</v>
      </c>
      <c r="T206" s="82"/>
      <c r="U206" s="81">
        <v>32463869</v>
      </c>
      <c r="V206" s="81">
        <v>6280</v>
      </c>
      <c r="W206" s="81">
        <v>123</v>
      </c>
      <c r="X206" s="81">
        <v>92204</v>
      </c>
      <c r="Y206" s="81">
        <v>153571</v>
      </c>
      <c r="Z206" s="81">
        <v>113781</v>
      </c>
      <c r="AA206" s="81">
        <v>19214</v>
      </c>
      <c r="AB206" s="81">
        <v>354284</v>
      </c>
      <c r="AC206" s="81">
        <v>0</v>
      </c>
      <c r="AD206" s="81">
        <v>49.170685736479996</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152.499</v>
      </c>
      <c r="BJ206" s="81">
        <v>0</v>
      </c>
      <c r="BK206" s="81">
        <v>117.98700000000001</v>
      </c>
      <c r="BL206" s="81">
        <v>0</v>
      </c>
      <c r="BM206" s="82"/>
      <c r="BN206" s="81">
        <v>0</v>
      </c>
      <c r="BO206" s="81">
        <v>0</v>
      </c>
      <c r="BP206" s="81">
        <v>11</v>
      </c>
      <c r="BQ206" s="81">
        <v>0</v>
      </c>
      <c r="BR206" s="81">
        <v>13</v>
      </c>
      <c r="BS206" s="81">
        <v>0</v>
      </c>
      <c r="BT206"/>
      <c r="BU206" s="80">
        <v>206.345</v>
      </c>
      <c r="BV206" s="80">
        <v>45.128999999999998</v>
      </c>
      <c r="BW206" s="80">
        <v>0</v>
      </c>
      <c r="BX206" s="80">
        <v>0</v>
      </c>
      <c r="BY206" s="80">
        <v>19.012</v>
      </c>
      <c r="BZ206" s="80">
        <v>0</v>
      </c>
      <c r="CA206" s="80">
        <v>0</v>
      </c>
      <c r="CB206" s="80">
        <v>0</v>
      </c>
      <c r="CC206" s="80">
        <v>0</v>
      </c>
    </row>
    <row r="207" spans="1:81">
      <c r="A207" s="80" t="s">
        <v>1878</v>
      </c>
      <c r="B207" s="80">
        <v>162</v>
      </c>
      <c r="C207" s="80">
        <v>9</v>
      </c>
      <c r="D207" s="80">
        <v>10</v>
      </c>
      <c r="E207" s="80">
        <v>2012</v>
      </c>
      <c r="F207" s="80" t="s">
        <v>88</v>
      </c>
      <c r="G207" s="80" t="s">
        <v>1869</v>
      </c>
      <c r="H207" s="80" t="s">
        <v>1870</v>
      </c>
      <c r="I207" s="177"/>
      <c r="J207" s="81">
        <v>327.62885220893838</v>
      </c>
      <c r="K207" s="81">
        <v>12.26948327167665</v>
      </c>
      <c r="L207" s="81">
        <v>4.7940301496627749</v>
      </c>
      <c r="M207" s="81">
        <v>435.49900414890408</v>
      </c>
      <c r="N207" s="81">
        <v>516.70387571061258</v>
      </c>
      <c r="O207" s="81">
        <v>217.52205955912405</v>
      </c>
      <c r="P207" s="81">
        <v>95.605699857559216</v>
      </c>
      <c r="Q207" s="81">
        <v>27.169039601271198</v>
      </c>
      <c r="R207" s="81">
        <v>0</v>
      </c>
      <c r="S207" s="81">
        <v>50.095433972499997</v>
      </c>
      <c r="T207" s="82"/>
      <c r="U207" s="81">
        <v>38081910</v>
      </c>
      <c r="V207" s="81">
        <v>6280</v>
      </c>
      <c r="W207" s="81">
        <v>123</v>
      </c>
      <c r="X207" s="81">
        <v>92204</v>
      </c>
      <c r="Y207" s="81">
        <v>155749</v>
      </c>
      <c r="Z207" s="81">
        <v>113769</v>
      </c>
      <c r="AA207" s="81">
        <v>19211</v>
      </c>
      <c r="AB207" s="81">
        <v>356329</v>
      </c>
      <c r="AC207" s="81">
        <v>0</v>
      </c>
      <c r="AD207" s="81">
        <v>50.095433972499997</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170.19900000000001</v>
      </c>
      <c r="BJ207" s="81">
        <v>0</v>
      </c>
      <c r="BK207" s="81">
        <v>129.93799999999999</v>
      </c>
      <c r="BL207" s="81">
        <v>0</v>
      </c>
      <c r="BM207" s="82"/>
      <c r="BN207" s="81">
        <v>0</v>
      </c>
      <c r="BO207" s="81">
        <v>0</v>
      </c>
      <c r="BP207" s="81">
        <v>10</v>
      </c>
      <c r="BQ207" s="81">
        <v>0</v>
      </c>
      <c r="BR207" s="81">
        <v>13</v>
      </c>
      <c r="BS207" s="81">
        <v>0</v>
      </c>
      <c r="BT207"/>
      <c r="BU207" s="80">
        <v>238.09800000000001</v>
      </c>
      <c r="BV207" s="80">
        <v>43.136000000000003</v>
      </c>
      <c r="BW207" s="80">
        <v>0</v>
      </c>
      <c r="BX207" s="80">
        <v>0</v>
      </c>
      <c r="BY207" s="80">
        <v>18.902999999999999</v>
      </c>
      <c r="BZ207" s="80">
        <v>0</v>
      </c>
      <c r="CA207" s="80">
        <v>0</v>
      </c>
      <c r="CB207" s="80">
        <v>0</v>
      </c>
      <c r="CC207" s="80">
        <v>0</v>
      </c>
    </row>
    <row r="208" spans="1:81">
      <c r="A208" s="80" t="s">
        <v>1879</v>
      </c>
      <c r="B208" s="80">
        <v>163</v>
      </c>
      <c r="C208" s="80">
        <v>10</v>
      </c>
      <c r="D208" s="80">
        <v>10</v>
      </c>
      <c r="E208" s="80">
        <v>2013</v>
      </c>
      <c r="F208" s="80" t="s">
        <v>89</v>
      </c>
      <c r="G208" s="80" t="s">
        <v>1869</v>
      </c>
      <c r="H208" s="80" t="s">
        <v>1870</v>
      </c>
      <c r="I208" s="177"/>
      <c r="J208" s="81">
        <v>329.38953859508268</v>
      </c>
      <c r="K208" s="81">
        <v>10.403347805060818</v>
      </c>
      <c r="L208" s="81">
        <v>4.2533174526524995</v>
      </c>
      <c r="M208" s="81">
        <v>438.64532828141728</v>
      </c>
      <c r="N208" s="81">
        <v>517.82716603582799</v>
      </c>
      <c r="O208" s="81">
        <v>208.44847780035605</v>
      </c>
      <c r="P208" s="81">
        <v>95.676200757492651</v>
      </c>
      <c r="Q208" s="81">
        <v>27.568826976241006</v>
      </c>
      <c r="R208" s="81">
        <v>0</v>
      </c>
      <c r="S208" s="81">
        <v>48.712610919107505</v>
      </c>
      <c r="T208" s="82"/>
      <c r="U208" s="81">
        <v>37861059</v>
      </c>
      <c r="V208" s="81">
        <v>6280</v>
      </c>
      <c r="W208" s="81">
        <v>123</v>
      </c>
      <c r="X208" s="81">
        <v>92204</v>
      </c>
      <c r="Y208" s="81">
        <v>156382</v>
      </c>
      <c r="Z208" s="81">
        <v>113891</v>
      </c>
      <c r="AA208" s="81">
        <v>19153</v>
      </c>
      <c r="AB208" s="81">
        <v>356388</v>
      </c>
      <c r="AC208" s="81">
        <v>0</v>
      </c>
      <c r="AD208" s="81">
        <v>48.712610919107505</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121.64700000000001</v>
      </c>
      <c r="BJ208" s="81">
        <v>0</v>
      </c>
      <c r="BK208" s="81">
        <v>137.26700000000002</v>
      </c>
      <c r="BL208" s="81">
        <v>0</v>
      </c>
      <c r="BM208" s="82"/>
      <c r="BN208" s="81">
        <v>0</v>
      </c>
      <c r="BO208" s="81">
        <v>0</v>
      </c>
      <c r="BP208" s="81">
        <v>11</v>
      </c>
      <c r="BQ208" s="81">
        <v>0</v>
      </c>
      <c r="BR208" s="81">
        <v>13</v>
      </c>
      <c r="BS208" s="81">
        <v>0</v>
      </c>
      <c r="BT208"/>
      <c r="BU208" s="80">
        <v>198.43700000000001</v>
      </c>
      <c r="BV208" s="80">
        <v>40.877000000000002</v>
      </c>
      <c r="BW208" s="80">
        <v>0</v>
      </c>
      <c r="BX208" s="80">
        <v>0</v>
      </c>
      <c r="BY208" s="80">
        <v>19.600000000000001</v>
      </c>
      <c r="BZ208" s="80">
        <v>0</v>
      </c>
      <c r="CA208" s="80">
        <v>0</v>
      </c>
      <c r="CB208" s="80">
        <v>0</v>
      </c>
      <c r="CC208" s="80">
        <v>0</v>
      </c>
    </row>
    <row r="209" spans="1:81">
      <c r="A209" s="80" t="s">
        <v>1880</v>
      </c>
      <c r="B209" s="80">
        <v>164</v>
      </c>
      <c r="C209" s="80">
        <v>11</v>
      </c>
      <c r="D209" s="80">
        <v>10</v>
      </c>
      <c r="E209" s="80">
        <v>2014</v>
      </c>
      <c r="F209" s="80" t="s">
        <v>90</v>
      </c>
      <c r="G209" s="80" t="s">
        <v>1869</v>
      </c>
      <c r="H209" s="80" t="s">
        <v>1870</v>
      </c>
      <c r="I209" s="177"/>
      <c r="J209" s="81">
        <v>313.7972966608362</v>
      </c>
      <c r="K209" s="81">
        <v>10.535849258166492</v>
      </c>
      <c r="L209" s="81">
        <v>7.6140489652400589</v>
      </c>
      <c r="M209" s="81">
        <v>447.70848128564478</v>
      </c>
      <c r="N209" s="81">
        <v>500.88661136793525</v>
      </c>
      <c r="O209" s="81">
        <v>197.63554917584989</v>
      </c>
      <c r="P209" s="81">
        <v>97.178089797696089</v>
      </c>
      <c r="Q209" s="81">
        <v>26.386250710419507</v>
      </c>
      <c r="R209" s="81">
        <v>0</v>
      </c>
      <c r="S209" s="81">
        <v>48.137096536307325</v>
      </c>
      <c r="T209" s="82"/>
      <c r="U209" s="81">
        <v>38378557</v>
      </c>
      <c r="V209" s="81">
        <v>5298</v>
      </c>
      <c r="W209" s="81">
        <v>83</v>
      </c>
      <c r="X209" s="81">
        <v>94528</v>
      </c>
      <c r="Y209" s="81">
        <v>157020</v>
      </c>
      <c r="Z209" s="81">
        <v>113729</v>
      </c>
      <c r="AA209" s="81">
        <v>19353</v>
      </c>
      <c r="AB209" s="81">
        <v>355515</v>
      </c>
      <c r="AC209" s="81">
        <v>0</v>
      </c>
      <c r="AD209" s="81">
        <v>48.137096536307325</v>
      </c>
      <c r="AE209" s="82"/>
      <c r="AF209" s="81">
        <v>322531334.42408907</v>
      </c>
      <c r="AG209" s="81">
        <v>9628183.8884110451</v>
      </c>
      <c r="AH209" s="81">
        <v>1872210.1662915861</v>
      </c>
      <c r="AI209" s="81">
        <v>615300306.44527638</v>
      </c>
      <c r="AJ209" s="81">
        <v>711122520.56852365</v>
      </c>
      <c r="AK209" s="81">
        <v>0</v>
      </c>
      <c r="AL209" s="81">
        <v>0</v>
      </c>
      <c r="AM209" s="81">
        <v>48806896.962930813</v>
      </c>
      <c r="AN209" s="81">
        <v>0</v>
      </c>
      <c r="AO209" s="81">
        <v>0</v>
      </c>
      <c r="AP209" s="82"/>
      <c r="AQ209" s="81">
        <v>4499</v>
      </c>
      <c r="AR209" s="81">
        <v>221</v>
      </c>
      <c r="AS209" s="81">
        <v>0</v>
      </c>
      <c r="AT209" s="81">
        <v>0</v>
      </c>
      <c r="AU209" s="81">
        <v>0</v>
      </c>
      <c r="AV209" s="81">
        <v>0</v>
      </c>
      <c r="AW209" s="81" t="s">
        <v>564</v>
      </c>
      <c r="AX209" s="82"/>
      <c r="AY209" s="81">
        <v>16281.9</v>
      </c>
      <c r="AZ209" s="81">
        <v>6745.3</v>
      </c>
      <c r="BA209" s="81">
        <v>0</v>
      </c>
      <c r="BB209" s="81">
        <v>0</v>
      </c>
      <c r="BC209" s="81">
        <v>0</v>
      </c>
      <c r="BD209" s="81">
        <v>0</v>
      </c>
      <c r="BE209" s="81" t="s">
        <v>564</v>
      </c>
      <c r="BF209" s="82"/>
      <c r="BG209" s="81">
        <v>0</v>
      </c>
      <c r="BH209" s="81">
        <v>0</v>
      </c>
      <c r="BI209" s="81">
        <v>145.02799999999999</v>
      </c>
      <c r="BJ209" s="81">
        <v>0</v>
      </c>
      <c r="BK209" s="81">
        <v>129.084</v>
      </c>
      <c r="BL209" s="81">
        <v>0</v>
      </c>
      <c r="BM209" s="82"/>
      <c r="BN209" s="81">
        <v>0</v>
      </c>
      <c r="BO209" s="81">
        <v>0</v>
      </c>
      <c r="BP209" s="81">
        <v>11</v>
      </c>
      <c r="BQ209" s="81">
        <v>0</v>
      </c>
      <c r="BR209" s="81">
        <v>12</v>
      </c>
      <c r="BS209" s="81">
        <v>0</v>
      </c>
      <c r="BT209"/>
      <c r="BU209" s="80">
        <v>221.96799999999999</v>
      </c>
      <c r="BV209" s="80">
        <v>31.777000000000001</v>
      </c>
      <c r="BW209" s="80">
        <v>0</v>
      </c>
      <c r="BX209" s="80">
        <v>1.046</v>
      </c>
      <c r="BY209" s="80">
        <v>19.321000000000002</v>
      </c>
      <c r="BZ209" s="80">
        <v>0</v>
      </c>
      <c r="CA209" s="80">
        <v>0</v>
      </c>
      <c r="CB209" s="80">
        <v>0</v>
      </c>
      <c r="CC209" s="80">
        <v>0</v>
      </c>
    </row>
    <row r="210" spans="1:81">
      <c r="A210" s="80" t="s">
        <v>1881</v>
      </c>
      <c r="B210" s="80">
        <v>165</v>
      </c>
      <c r="C210" s="80">
        <v>12</v>
      </c>
      <c r="D210" s="80">
        <v>10</v>
      </c>
      <c r="E210" s="80">
        <v>2015</v>
      </c>
      <c r="F210" s="80" t="s">
        <v>91</v>
      </c>
      <c r="G210" s="80" t="s">
        <v>1869</v>
      </c>
      <c r="H210" s="80" t="s">
        <v>1870</v>
      </c>
      <c r="I210" s="177"/>
      <c r="J210" s="81">
        <v>290.52684480837661</v>
      </c>
      <c r="K210" s="81">
        <v>10.06606521124154</v>
      </c>
      <c r="L210" s="81">
        <v>8.5568376955166769</v>
      </c>
      <c r="M210" s="81">
        <v>410.39491141426527</v>
      </c>
      <c r="N210" s="81">
        <v>468.74249393136614</v>
      </c>
      <c r="O210" s="81">
        <v>195.32613565145007</v>
      </c>
      <c r="P210" s="81">
        <v>97.636473636401007</v>
      </c>
      <c r="Q210" s="81">
        <v>25.808596347193856</v>
      </c>
      <c r="R210" s="81">
        <v>0</v>
      </c>
      <c r="S210" s="81">
        <v>43.204671429569991</v>
      </c>
      <c r="T210" s="82"/>
      <c r="U210" s="81">
        <v>37461801</v>
      </c>
      <c r="V210" s="81">
        <v>5298</v>
      </c>
      <c r="W210" s="81">
        <v>83</v>
      </c>
      <c r="X210" s="81">
        <v>94528</v>
      </c>
      <c r="Y210" s="81">
        <v>157917</v>
      </c>
      <c r="Z210" s="81">
        <v>113483</v>
      </c>
      <c r="AA210" s="81">
        <v>19429</v>
      </c>
      <c r="AB210" s="81">
        <v>355209</v>
      </c>
      <c r="AC210" s="81">
        <v>0</v>
      </c>
      <c r="AD210" s="81">
        <v>43.204671429569991</v>
      </c>
      <c r="AE210" s="82"/>
      <c r="AF210" s="81">
        <v>304557203.34180206</v>
      </c>
      <c r="AG210" s="81">
        <v>8472723.8648417909</v>
      </c>
      <c r="AH210" s="81">
        <v>1740621.5927776289</v>
      </c>
      <c r="AI210" s="81">
        <v>590167333.07670069</v>
      </c>
      <c r="AJ210" s="81">
        <v>694547119.73455739</v>
      </c>
      <c r="AK210" s="81">
        <v>0</v>
      </c>
      <c r="AL210" s="81">
        <v>0</v>
      </c>
      <c r="AM210" s="81">
        <v>48679903.40428669</v>
      </c>
      <c r="AN210" s="81">
        <v>0</v>
      </c>
      <c r="AO210" s="81">
        <v>0</v>
      </c>
      <c r="AP210" s="82"/>
      <c r="AQ210" s="81">
        <v>4913</v>
      </c>
      <c r="AR210" s="81">
        <v>285</v>
      </c>
      <c r="AS210" s="81">
        <v>0</v>
      </c>
      <c r="AT210" s="81">
        <v>0</v>
      </c>
      <c r="AU210" s="81">
        <v>0</v>
      </c>
      <c r="AV210" s="81">
        <v>0</v>
      </c>
      <c r="AW210" s="81" t="s">
        <v>564</v>
      </c>
      <c r="AX210" s="82"/>
      <c r="AY210" s="81">
        <v>17991.2</v>
      </c>
      <c r="AZ210" s="81">
        <v>7867.7000000000007</v>
      </c>
      <c r="BA210" s="81">
        <v>0</v>
      </c>
      <c r="BB210" s="81">
        <v>0</v>
      </c>
      <c r="BC210" s="81">
        <v>0</v>
      </c>
      <c r="BD210" s="81">
        <v>0</v>
      </c>
      <c r="BE210" s="81" t="s">
        <v>564</v>
      </c>
      <c r="BF210" s="82"/>
      <c r="BG210" s="81">
        <v>0</v>
      </c>
      <c r="BH210" s="81">
        <v>0</v>
      </c>
      <c r="BI210" s="81">
        <v>141.48699999999999</v>
      </c>
      <c r="BJ210" s="81">
        <v>0</v>
      </c>
      <c r="BK210" s="81">
        <v>129.27799999999999</v>
      </c>
      <c r="BL210" s="81">
        <v>0</v>
      </c>
      <c r="BM210" s="82"/>
      <c r="BN210" s="81">
        <v>0</v>
      </c>
      <c r="BO210" s="81">
        <v>0</v>
      </c>
      <c r="BP210" s="81">
        <v>11</v>
      </c>
      <c r="BQ210" s="81">
        <v>0</v>
      </c>
      <c r="BR210" s="81">
        <v>12</v>
      </c>
      <c r="BS210" s="81">
        <v>0</v>
      </c>
      <c r="BT210"/>
      <c r="BU210" s="80">
        <v>218.66499999999999</v>
      </c>
      <c r="BV210" s="80">
        <v>34.426000000000002</v>
      </c>
      <c r="BW210" s="80">
        <v>0</v>
      </c>
      <c r="BX210" s="80">
        <v>1.27</v>
      </c>
      <c r="BY210" s="80">
        <v>16.404</v>
      </c>
      <c r="BZ210" s="80">
        <v>0</v>
      </c>
      <c r="CA210" s="80">
        <v>0</v>
      </c>
      <c r="CB210" s="80">
        <v>0</v>
      </c>
      <c r="CC210" s="80">
        <v>0</v>
      </c>
    </row>
    <row r="211" spans="1:81">
      <c r="A211" s="80" t="s">
        <v>1882</v>
      </c>
      <c r="B211" s="80">
        <v>166</v>
      </c>
      <c r="C211" s="80">
        <v>13</v>
      </c>
      <c r="D211" s="80">
        <v>10</v>
      </c>
      <c r="E211" s="80">
        <v>2016</v>
      </c>
      <c r="F211" s="80" t="s">
        <v>92</v>
      </c>
      <c r="G211" s="80" t="s">
        <v>1869</v>
      </c>
      <c r="H211" s="80" t="s">
        <v>1870</v>
      </c>
      <c r="I211" s="177"/>
      <c r="J211" s="81">
        <v>322.75647577529122</v>
      </c>
      <c r="K211" s="81">
        <v>9.8042440420612369</v>
      </c>
      <c r="L211" s="81">
        <v>8.1800168206461894</v>
      </c>
      <c r="M211" s="81">
        <v>374.25942939147853</v>
      </c>
      <c r="N211" s="81">
        <v>471.275933803143</v>
      </c>
      <c r="O211" s="81">
        <v>193.01201303582189</v>
      </c>
      <c r="P211" s="81">
        <v>95.221232463721961</v>
      </c>
      <c r="Q211" s="81">
        <v>25.018994377378235</v>
      </c>
      <c r="R211" s="81">
        <v>0</v>
      </c>
      <c r="S211" s="81">
        <v>52.943914558080003</v>
      </c>
      <c r="T211" s="82"/>
      <c r="U211" s="81">
        <v>39501790</v>
      </c>
      <c r="V211" s="81">
        <v>5298</v>
      </c>
      <c r="W211" s="81">
        <v>83</v>
      </c>
      <c r="X211" s="81">
        <v>94528</v>
      </c>
      <c r="Y211" s="81">
        <v>158794</v>
      </c>
      <c r="Z211" s="81">
        <v>113517</v>
      </c>
      <c r="AA211" s="81">
        <v>19598</v>
      </c>
      <c r="AB211" s="81">
        <v>354216</v>
      </c>
      <c r="AC211" s="81">
        <v>0</v>
      </c>
      <c r="AD211" s="81">
        <v>52.943914558080003</v>
      </c>
      <c r="AE211" s="82"/>
      <c r="AF211" s="81">
        <v>336988213.68347532</v>
      </c>
      <c r="AG211" s="81">
        <v>7690037.2421271857</v>
      </c>
      <c r="AH211" s="81">
        <v>1237472.4219030309</v>
      </c>
      <c r="AI211" s="81">
        <v>574405269.28116536</v>
      </c>
      <c r="AJ211" s="81">
        <v>691357887.27470899</v>
      </c>
      <c r="AK211" s="81">
        <v>0</v>
      </c>
      <c r="AL211" s="81">
        <v>0</v>
      </c>
      <c r="AM211" s="81">
        <v>48581530.702435061</v>
      </c>
      <c r="AN211" s="81">
        <v>0</v>
      </c>
      <c r="AO211" s="81">
        <v>0</v>
      </c>
      <c r="AP211" s="82"/>
      <c r="AQ211" s="81">
        <v>5301</v>
      </c>
      <c r="AR211" s="81">
        <v>310</v>
      </c>
      <c r="AS211" s="81">
        <v>0</v>
      </c>
      <c r="AT211" s="81">
        <v>0</v>
      </c>
      <c r="AU211" s="81">
        <v>0</v>
      </c>
      <c r="AV211" s="81">
        <v>0</v>
      </c>
      <c r="AW211" s="81" t="s">
        <v>564</v>
      </c>
      <c r="AX211" s="82"/>
      <c r="AY211" s="81">
        <v>19608.900000000001</v>
      </c>
      <c r="AZ211" s="81">
        <v>9047.1</v>
      </c>
      <c r="BA211" s="81">
        <v>0</v>
      </c>
      <c r="BB211" s="81">
        <v>0</v>
      </c>
      <c r="BC211" s="81">
        <v>0</v>
      </c>
      <c r="BD211" s="81">
        <v>0</v>
      </c>
      <c r="BE211" s="81" t="s">
        <v>564</v>
      </c>
      <c r="BF211" s="82"/>
      <c r="BG211" s="81">
        <v>0</v>
      </c>
      <c r="BH211" s="81">
        <v>0</v>
      </c>
      <c r="BI211" s="81">
        <v>137.411</v>
      </c>
      <c r="BJ211" s="81">
        <v>0</v>
      </c>
      <c r="BK211" s="81">
        <v>130.58800000000002</v>
      </c>
      <c r="BL211" s="81">
        <v>0</v>
      </c>
      <c r="BM211" s="82"/>
      <c r="BN211" s="81">
        <v>0</v>
      </c>
      <c r="BO211" s="81">
        <v>0</v>
      </c>
      <c r="BP211" s="81">
        <v>11</v>
      </c>
      <c r="BQ211" s="81">
        <v>0</v>
      </c>
      <c r="BR211" s="81">
        <v>13</v>
      </c>
      <c r="BS211" s="81">
        <v>0</v>
      </c>
      <c r="BT211"/>
      <c r="BU211" s="80">
        <v>214.405</v>
      </c>
      <c r="BV211" s="80">
        <v>43.53</v>
      </c>
      <c r="BW211" s="80">
        <v>0</v>
      </c>
      <c r="BX211" s="80">
        <v>1.2370000000000001</v>
      </c>
      <c r="BY211" s="80">
        <v>8.827</v>
      </c>
      <c r="BZ211" s="80">
        <v>0</v>
      </c>
      <c r="CA211" s="80">
        <v>0</v>
      </c>
      <c r="CB211" s="80">
        <v>0</v>
      </c>
      <c r="CC211" s="80">
        <v>0</v>
      </c>
    </row>
    <row r="212" spans="1:81">
      <c r="A212" s="80" t="s">
        <v>1883</v>
      </c>
      <c r="B212" s="80">
        <v>167</v>
      </c>
      <c r="C212" s="80">
        <v>14</v>
      </c>
      <c r="D212" s="80">
        <v>10</v>
      </c>
      <c r="E212" s="80">
        <v>2017</v>
      </c>
      <c r="F212" s="80" t="s">
        <v>71</v>
      </c>
      <c r="G212" s="80" t="s">
        <v>1869</v>
      </c>
      <c r="H212" s="80" t="s">
        <v>1870</v>
      </c>
      <c r="I212" s="177"/>
      <c r="J212" s="81">
        <v>299.34192279615911</v>
      </c>
      <c r="K212" s="81">
        <v>9.6460997265635182</v>
      </c>
      <c r="L212" s="81">
        <v>6.9289033000660369</v>
      </c>
      <c r="M212" s="81">
        <v>336.129116662993</v>
      </c>
      <c r="N212" s="81">
        <v>441.63794658732564</v>
      </c>
      <c r="O212" s="81">
        <v>189.67519161816452</v>
      </c>
      <c r="P212" s="81">
        <v>95.013931338916407</v>
      </c>
      <c r="Q212" s="81">
        <v>24.148585850444992</v>
      </c>
      <c r="R212" s="81">
        <v>0</v>
      </c>
      <c r="S212" s="81">
        <v>22.886793982064074</v>
      </c>
      <c r="T212" s="82"/>
      <c r="U212" s="81">
        <v>43726479</v>
      </c>
      <c r="V212" s="81">
        <v>5298</v>
      </c>
      <c r="W212" s="81">
        <v>83</v>
      </c>
      <c r="X212" s="81">
        <v>94528</v>
      </c>
      <c r="Y212" s="81">
        <v>159548</v>
      </c>
      <c r="Z212" s="81">
        <v>113405</v>
      </c>
      <c r="AA212" s="81">
        <v>19680</v>
      </c>
      <c r="AB212" s="81">
        <v>353563</v>
      </c>
      <c r="AC212" s="81">
        <v>0</v>
      </c>
      <c r="AD212" s="81">
        <v>22.88679398206407</v>
      </c>
      <c r="AE212" s="82"/>
      <c r="AF212" s="81">
        <v>351190603.87807602</v>
      </c>
      <c r="AG212" s="81">
        <v>8102522.0117290076</v>
      </c>
      <c r="AH212" s="81">
        <v>1451407.911682094</v>
      </c>
      <c r="AI212" s="81">
        <v>587665502.97416365</v>
      </c>
      <c r="AJ212" s="81">
        <v>718639698.22867286</v>
      </c>
      <c r="AK212" s="81">
        <v>0</v>
      </c>
      <c r="AL212" s="81">
        <v>0</v>
      </c>
      <c r="AM212" s="81">
        <v>48567846.962591238</v>
      </c>
      <c r="AN212" s="81">
        <v>0</v>
      </c>
      <c r="AO212" s="81">
        <v>0</v>
      </c>
      <c r="AP212" s="82"/>
      <c r="AQ212" s="81">
        <v>5588</v>
      </c>
      <c r="AR212" s="81">
        <v>346</v>
      </c>
      <c r="AS212" s="81">
        <v>0</v>
      </c>
      <c r="AT212" s="81">
        <v>0</v>
      </c>
      <c r="AU212" s="81">
        <v>0</v>
      </c>
      <c r="AV212" s="81">
        <v>0</v>
      </c>
      <c r="AW212" s="81" t="s">
        <v>564</v>
      </c>
      <c r="AX212" s="82"/>
      <c r="AY212" s="81">
        <v>20861.7</v>
      </c>
      <c r="AZ212" s="81">
        <v>10616.6</v>
      </c>
      <c r="BA212" s="81">
        <v>0</v>
      </c>
      <c r="BB212" s="81">
        <v>0</v>
      </c>
      <c r="BC212" s="81">
        <v>0</v>
      </c>
      <c r="BD212" s="81">
        <v>0</v>
      </c>
      <c r="BE212" s="81" t="s">
        <v>564</v>
      </c>
      <c r="BF212" s="82"/>
      <c r="BG212" s="81">
        <v>0</v>
      </c>
      <c r="BH212" s="81">
        <v>0</v>
      </c>
      <c r="BI212" s="81">
        <v>140.17500000000001</v>
      </c>
      <c r="BJ212" s="81">
        <v>0</v>
      </c>
      <c r="BK212" s="81">
        <v>112.247</v>
      </c>
      <c r="BL212" s="81">
        <v>0</v>
      </c>
      <c r="BM212" s="82"/>
      <c r="BN212" s="81">
        <v>0</v>
      </c>
      <c r="BO212" s="81">
        <v>0</v>
      </c>
      <c r="BP212" s="81">
        <v>11</v>
      </c>
      <c r="BQ212" s="81">
        <v>0</v>
      </c>
      <c r="BR212" s="81">
        <v>12</v>
      </c>
      <c r="BS212" s="81">
        <v>0</v>
      </c>
      <c r="BT212"/>
      <c r="BU212" s="80">
        <v>212.62299999999999</v>
      </c>
      <c r="BV212" s="80">
        <v>29.795000000000002</v>
      </c>
      <c r="BW212" s="80">
        <v>0</v>
      </c>
      <c r="BX212" s="80">
        <v>1.206</v>
      </c>
      <c r="BY212" s="80">
        <v>8.798</v>
      </c>
      <c r="BZ212" s="80">
        <v>0</v>
      </c>
      <c r="CA212" s="80">
        <v>0</v>
      </c>
      <c r="CB212" s="80">
        <v>0</v>
      </c>
      <c r="CC212" s="80">
        <v>0</v>
      </c>
    </row>
    <row r="213" spans="1:81">
      <c r="A213" s="80" t="s">
        <v>1884</v>
      </c>
      <c r="B213" s="80">
        <v>168</v>
      </c>
      <c r="C213" s="80">
        <v>15</v>
      </c>
      <c r="D213" s="80">
        <v>10</v>
      </c>
      <c r="E213" s="80">
        <v>2018</v>
      </c>
      <c r="F213" s="80" t="s">
        <v>93</v>
      </c>
      <c r="G213" s="80" t="s">
        <v>1869</v>
      </c>
      <c r="H213" s="80" t="s">
        <v>1870</v>
      </c>
      <c r="I213" s="177"/>
      <c r="J213" s="81">
        <v>267.57418797613366</v>
      </c>
      <c r="K213" s="81">
        <v>8.6682843380127075</v>
      </c>
      <c r="L213" s="81">
        <v>6.4164581372156286</v>
      </c>
      <c r="M213" s="81">
        <v>293.24076272153945</v>
      </c>
      <c r="N213" s="81">
        <v>355.76988943792213</v>
      </c>
      <c r="O213" s="81">
        <v>185.93764963371896</v>
      </c>
      <c r="P213" s="81">
        <v>94.469650468302689</v>
      </c>
      <c r="Q213" s="81">
        <v>22.341042994160585</v>
      </c>
      <c r="R213" s="81">
        <v>0</v>
      </c>
      <c r="S213" s="81">
        <v>51.649471347459993</v>
      </c>
      <c r="T213" s="82"/>
      <c r="U213" s="81">
        <v>44800350</v>
      </c>
      <c r="V213" s="81">
        <v>5298</v>
      </c>
      <c r="W213" s="81">
        <v>83</v>
      </c>
      <c r="X213" s="81">
        <v>94528</v>
      </c>
      <c r="Y213" s="81">
        <v>159956</v>
      </c>
      <c r="Z213" s="81">
        <v>113299</v>
      </c>
      <c r="AA213" s="81">
        <v>19764</v>
      </c>
      <c r="AB213" s="81">
        <v>352496</v>
      </c>
      <c r="AC213" s="81">
        <v>0</v>
      </c>
      <c r="AD213" s="81">
        <v>51.649471347459993</v>
      </c>
      <c r="AE213" s="82"/>
      <c r="AF213" s="81">
        <v>344504673.93829662</v>
      </c>
      <c r="AG213" s="81">
        <v>7411891.8007356599</v>
      </c>
      <c r="AH213" s="81">
        <v>1393665.250259744</v>
      </c>
      <c r="AI213" s="81">
        <v>567519794.75796592</v>
      </c>
      <c r="AJ213" s="81">
        <v>671209598.53496206</v>
      </c>
      <c r="AK213" s="81">
        <v>0</v>
      </c>
      <c r="AL213" s="81">
        <v>0</v>
      </c>
      <c r="AM213" s="81">
        <v>48521465.921413377</v>
      </c>
      <c r="AN213" s="81">
        <v>0</v>
      </c>
      <c r="AO213" s="81">
        <v>0</v>
      </c>
      <c r="AP213" s="82"/>
      <c r="AQ213" s="81">
        <v>5976</v>
      </c>
      <c r="AR213" s="81">
        <v>375</v>
      </c>
      <c r="AS213" s="81">
        <v>0</v>
      </c>
      <c r="AT213" s="81">
        <v>0</v>
      </c>
      <c r="AU213" s="81">
        <v>0</v>
      </c>
      <c r="AV213" s="81">
        <v>0</v>
      </c>
      <c r="AW213" s="81" t="s">
        <v>564</v>
      </c>
      <c r="AX213" s="82"/>
      <c r="AY213" s="81">
        <v>22553.9</v>
      </c>
      <c r="AZ213" s="81">
        <v>11056.6</v>
      </c>
      <c r="BA213" s="81">
        <v>0</v>
      </c>
      <c r="BB213" s="81">
        <v>0</v>
      </c>
      <c r="BC213" s="81">
        <v>0</v>
      </c>
      <c r="BD213" s="81">
        <v>0</v>
      </c>
      <c r="BE213" s="81" t="s">
        <v>564</v>
      </c>
      <c r="BF213" s="82"/>
      <c r="BG213" s="81">
        <v>0</v>
      </c>
      <c r="BH213" s="81">
        <v>0</v>
      </c>
      <c r="BI213" s="81">
        <v>128.78700000000001</v>
      </c>
      <c r="BJ213" s="81">
        <v>0</v>
      </c>
      <c r="BK213" s="81">
        <v>116.94899999999998</v>
      </c>
      <c r="BL213" s="81">
        <v>0</v>
      </c>
      <c r="BM213" s="82"/>
      <c r="BN213" s="81">
        <v>0</v>
      </c>
      <c r="BO213" s="81">
        <v>0</v>
      </c>
      <c r="BP213" s="81">
        <v>12</v>
      </c>
      <c r="BQ213" s="81">
        <v>0</v>
      </c>
      <c r="BR213" s="81">
        <v>12</v>
      </c>
      <c r="BS213" s="81">
        <v>0</v>
      </c>
      <c r="BT213"/>
      <c r="BU213" s="80">
        <v>193.542</v>
      </c>
      <c r="BV213" s="80">
        <v>41.820999999999998</v>
      </c>
      <c r="BW213" s="80">
        <v>0</v>
      </c>
      <c r="BX213" s="80">
        <v>1.21</v>
      </c>
      <c r="BY213" s="80">
        <v>9.1630000000000003</v>
      </c>
      <c r="BZ213" s="80">
        <v>0</v>
      </c>
      <c r="CA213" s="80">
        <v>0</v>
      </c>
      <c r="CB213" s="80">
        <v>0</v>
      </c>
      <c r="CC213" s="80">
        <v>0</v>
      </c>
    </row>
    <row r="214" spans="1:81">
      <c r="A214" s="80" t="s">
        <v>1885</v>
      </c>
      <c r="B214" s="80">
        <v>169</v>
      </c>
      <c r="C214" s="80">
        <v>16</v>
      </c>
      <c r="D214" s="80">
        <v>10</v>
      </c>
      <c r="E214" s="80">
        <v>2019</v>
      </c>
      <c r="F214" s="80" t="s">
        <v>73</v>
      </c>
      <c r="G214" s="80" t="s">
        <v>1869</v>
      </c>
      <c r="H214" s="80" t="s">
        <v>1870</v>
      </c>
      <c r="I214" s="177"/>
      <c r="J214" s="81">
        <v>254.77072067779253</v>
      </c>
      <c r="K214" s="81">
        <v>7.7825259429037423</v>
      </c>
      <c r="L214" s="81">
        <v>6.4712191608132157</v>
      </c>
      <c r="M214" s="81">
        <v>279.37587445705492</v>
      </c>
      <c r="N214" s="81">
        <v>311.15596727375367</v>
      </c>
      <c r="O214" s="81">
        <v>180.63198514959487</v>
      </c>
      <c r="P214" s="81">
        <v>94.151426535155494</v>
      </c>
      <c r="Q214" s="81">
        <v>21.690824783528026</v>
      </c>
      <c r="R214" s="81">
        <v>0</v>
      </c>
      <c r="S214" s="81">
        <v>62.782296264919999</v>
      </c>
      <c r="T214" s="82"/>
      <c r="U214" s="81">
        <v>43797090</v>
      </c>
      <c r="V214" s="81">
        <v>5298</v>
      </c>
      <c r="W214" s="81">
        <v>83</v>
      </c>
      <c r="X214" s="81">
        <v>94528</v>
      </c>
      <c r="Y214" s="81">
        <v>160870</v>
      </c>
      <c r="Z214" s="81">
        <v>113088</v>
      </c>
      <c r="AA214" s="81">
        <v>19550</v>
      </c>
      <c r="AB214" s="81">
        <v>351503</v>
      </c>
      <c r="AC214" s="81">
        <v>0</v>
      </c>
      <c r="AD214" s="81">
        <v>62.782296264919999</v>
      </c>
      <c r="AE214" s="82"/>
      <c r="AF214" s="81">
        <v>333984971.45522511</v>
      </c>
      <c r="AG214" s="81">
        <v>7002730.7930804603</v>
      </c>
      <c r="AH214" s="81">
        <v>1478931.5997286439</v>
      </c>
      <c r="AI214" s="81">
        <v>571847608.76190388</v>
      </c>
      <c r="AJ214" s="81">
        <v>588247366.4415561</v>
      </c>
      <c r="AK214" s="81">
        <v>0</v>
      </c>
      <c r="AL214" s="81">
        <v>0</v>
      </c>
      <c r="AM214" s="81">
        <v>47872062.486832716</v>
      </c>
      <c r="AN214" s="81">
        <v>0</v>
      </c>
      <c r="AO214" s="81">
        <v>0</v>
      </c>
      <c r="AP214" s="82"/>
      <c r="AQ214" s="81">
        <v>6334</v>
      </c>
      <c r="AR214" s="81">
        <v>393</v>
      </c>
      <c r="AS214" s="81">
        <v>0</v>
      </c>
      <c r="AT214" s="81">
        <v>0</v>
      </c>
      <c r="AU214" s="81">
        <v>0</v>
      </c>
      <c r="AV214" s="81">
        <v>0</v>
      </c>
      <c r="AW214" s="81" t="s">
        <v>564</v>
      </c>
      <c r="AX214" s="82"/>
      <c r="AY214" s="81">
        <v>24189.899999999969</v>
      </c>
      <c r="AZ214" s="81">
        <v>11324.599999999989</v>
      </c>
      <c r="BA214" s="81">
        <v>0</v>
      </c>
      <c r="BB214" s="81">
        <v>0</v>
      </c>
      <c r="BC214" s="81">
        <v>0</v>
      </c>
      <c r="BD214" s="81">
        <v>0</v>
      </c>
      <c r="BE214" s="81" t="s">
        <v>564</v>
      </c>
      <c r="BF214" s="82"/>
      <c r="BG214" s="81">
        <v>0</v>
      </c>
      <c r="BH214" s="81">
        <v>0</v>
      </c>
      <c r="BI214" s="81">
        <v>117.521</v>
      </c>
      <c r="BJ214" s="81">
        <v>0</v>
      </c>
      <c r="BK214" s="81">
        <v>118.81399999999999</v>
      </c>
      <c r="BL214" s="81">
        <v>0</v>
      </c>
      <c r="BM214" s="82"/>
      <c r="BN214" s="81">
        <v>0</v>
      </c>
      <c r="BO214" s="81">
        <v>0</v>
      </c>
      <c r="BP214" s="81">
        <v>12</v>
      </c>
      <c r="BQ214" s="81">
        <v>0</v>
      </c>
      <c r="BR214" s="81">
        <v>12</v>
      </c>
      <c r="BS214" s="81">
        <v>0</v>
      </c>
      <c r="BT214"/>
      <c r="BU214" s="80">
        <v>166.386</v>
      </c>
      <c r="BV214" s="80">
        <v>61.478000000000002</v>
      </c>
      <c r="BW214" s="80">
        <v>0</v>
      </c>
      <c r="BX214" s="80">
        <v>0</v>
      </c>
      <c r="BY214" s="80">
        <v>8.4710000000000001</v>
      </c>
      <c r="BZ214" s="80">
        <v>0</v>
      </c>
      <c r="CA214" s="80">
        <v>0</v>
      </c>
      <c r="CB214" s="80">
        <v>0</v>
      </c>
      <c r="CC214" s="80">
        <v>0</v>
      </c>
    </row>
    <row r="215" spans="1:81">
      <c r="A215" s="80" t="s">
        <v>1886</v>
      </c>
      <c r="B215" s="80">
        <v>170</v>
      </c>
      <c r="C215" s="80">
        <v>17</v>
      </c>
      <c r="D215" s="80">
        <v>10</v>
      </c>
      <c r="E215" s="80">
        <v>2020</v>
      </c>
      <c r="F215" s="80" t="s">
        <v>218</v>
      </c>
      <c r="G215" s="80" t="s">
        <v>1869</v>
      </c>
      <c r="H215" s="80" t="s">
        <v>1870</v>
      </c>
      <c r="I215" s="177"/>
      <c r="J215" s="81">
        <v>216.73221209911529</v>
      </c>
      <c r="K215" s="81">
        <v>8.1712378187660608</v>
      </c>
      <c r="L215" s="81">
        <v>10.365528529532101</v>
      </c>
      <c r="M215" s="81">
        <v>268.76529122886058</v>
      </c>
      <c r="N215" s="81">
        <v>382.69697551372326</v>
      </c>
      <c r="O215" s="81">
        <v>158.60343942527092</v>
      </c>
      <c r="P215" s="81">
        <v>88.483282276115489</v>
      </c>
      <c r="Q215" s="81">
        <v>20.700908019347796</v>
      </c>
      <c r="R215" s="81">
        <v>0</v>
      </c>
      <c r="S215" s="81">
        <v>55.642148169763729</v>
      </c>
      <c r="T215" s="82"/>
      <c r="U215" s="81">
        <v>38158470</v>
      </c>
      <c r="V215" s="81">
        <v>5339</v>
      </c>
      <c r="W215" s="81">
        <v>150</v>
      </c>
      <c r="X215" s="81">
        <v>96317</v>
      </c>
      <c r="Y215" s="81">
        <v>162262</v>
      </c>
      <c r="Z215" s="81">
        <v>113334</v>
      </c>
      <c r="AA215" s="81">
        <v>19962</v>
      </c>
      <c r="AB215" s="81">
        <v>351082</v>
      </c>
      <c r="AC215" s="81">
        <v>0</v>
      </c>
      <c r="AD215" s="81">
        <v>55.642148169763729</v>
      </c>
      <c r="AE215" s="82"/>
      <c r="AF215" s="81">
        <v>276919369.34682173</v>
      </c>
      <c r="AG215" s="81">
        <v>6641080.158531988</v>
      </c>
      <c r="AH215" s="81">
        <v>2393851.587898694</v>
      </c>
      <c r="AI215" s="81">
        <v>526480850.46075392</v>
      </c>
      <c r="AJ215" s="81">
        <v>694906821.339347</v>
      </c>
      <c r="AK215" s="81"/>
      <c r="AL215" s="81"/>
      <c r="AM215" s="81">
        <v>45820101.602375045</v>
      </c>
      <c r="AN215" s="81"/>
      <c r="AO215" s="81"/>
      <c r="AP215" s="82"/>
      <c r="AQ215" s="81">
        <v>6711</v>
      </c>
      <c r="AR215" s="81">
        <v>398</v>
      </c>
      <c r="AS215" s="81">
        <v>0</v>
      </c>
      <c r="AT215" s="81">
        <v>0</v>
      </c>
      <c r="AU215" s="81">
        <v>0</v>
      </c>
      <c r="AV215" s="81">
        <v>1</v>
      </c>
      <c r="AW215" s="81">
        <v>0</v>
      </c>
      <c r="AX215" s="82"/>
      <c r="AY215" s="81">
        <v>26073.899999999961</v>
      </c>
      <c r="AZ215" s="81">
        <v>11351.400000000011</v>
      </c>
      <c r="BA215" s="81">
        <v>0</v>
      </c>
      <c r="BB215" s="81">
        <v>0</v>
      </c>
      <c r="BC215" s="81">
        <v>0</v>
      </c>
      <c r="BD215" s="81">
        <v>1702.7139999999999</v>
      </c>
      <c r="BE215" s="81">
        <v>0</v>
      </c>
      <c r="BF215" s="82"/>
      <c r="BG215" s="81">
        <v>0</v>
      </c>
      <c r="BH215" s="81">
        <v>0</v>
      </c>
      <c r="BI215" s="81">
        <v>114.94799999999999</v>
      </c>
      <c r="BJ215" s="81">
        <v>0</v>
      </c>
      <c r="BK215" s="81">
        <v>120.69899999999998</v>
      </c>
      <c r="BL215" s="81">
        <v>0</v>
      </c>
      <c r="BM215" s="82"/>
      <c r="BN215" s="81">
        <v>0</v>
      </c>
      <c r="BO215" s="81">
        <v>0</v>
      </c>
      <c r="BP215" s="81">
        <v>12</v>
      </c>
      <c r="BQ215" s="81">
        <v>0</v>
      </c>
      <c r="BR215" s="81">
        <v>13</v>
      </c>
      <c r="BS215" s="81">
        <v>0</v>
      </c>
      <c r="BT215"/>
      <c r="BU215" s="80">
        <v>173.50700000000001</v>
      </c>
      <c r="BV215" s="80">
        <v>52.447000000000003</v>
      </c>
      <c r="BW215" s="80">
        <v>0</v>
      </c>
      <c r="BX215" s="80">
        <v>1.194</v>
      </c>
      <c r="BY215" s="80">
        <v>8.4990000000000006</v>
      </c>
      <c r="BZ215" s="80">
        <v>0</v>
      </c>
      <c r="CA215" s="80">
        <v>0</v>
      </c>
      <c r="CB215" s="80">
        <v>0</v>
      </c>
      <c r="CC215" s="80">
        <v>0</v>
      </c>
    </row>
    <row r="216" spans="1:81">
      <c r="A216" s="80" t="s">
        <v>1887</v>
      </c>
      <c r="B216" s="80">
        <v>170</v>
      </c>
      <c r="C216" s="80">
        <v>18</v>
      </c>
      <c r="D216" s="80">
        <v>10</v>
      </c>
      <c r="E216" s="80">
        <v>2021</v>
      </c>
      <c r="F216" s="80" t="s">
        <v>75</v>
      </c>
      <c r="G216" s="174" t="s">
        <v>1869</v>
      </c>
      <c r="H216" s="80" t="s">
        <v>1870</v>
      </c>
      <c r="I216" s="177"/>
      <c r="J216" s="81">
        <v>200.14710331334672</v>
      </c>
      <c r="K216" s="81">
        <v>8.8032364509742109</v>
      </c>
      <c r="L216" s="81">
        <v>9.9160526867421126</v>
      </c>
      <c r="M216" s="81">
        <v>270.60812462803324</v>
      </c>
      <c r="N216" s="81">
        <v>303.47605667386159</v>
      </c>
      <c r="O216" s="81">
        <v>153.56753459596078</v>
      </c>
      <c r="P216" s="81">
        <v>90.792205937817798</v>
      </c>
      <c r="Q216" s="81">
        <v>20.881251345435722</v>
      </c>
      <c r="R216" s="81">
        <v>0</v>
      </c>
      <c r="S216" s="81">
        <v>56.170460414299988</v>
      </c>
      <c r="T216" s="82"/>
      <c r="U216" s="81">
        <v>41833437</v>
      </c>
      <c r="V216" s="81">
        <v>5339</v>
      </c>
      <c r="W216" s="81">
        <v>150</v>
      </c>
      <c r="X216" s="81">
        <v>96317</v>
      </c>
      <c r="Y216" s="81">
        <v>162906</v>
      </c>
      <c r="Z216" s="81">
        <v>112993</v>
      </c>
      <c r="AA216" s="81">
        <v>19975</v>
      </c>
      <c r="AB216" s="81">
        <v>349941</v>
      </c>
      <c r="AC216" s="81">
        <v>0</v>
      </c>
      <c r="AD216" s="81">
        <v>56.170460414299988</v>
      </c>
      <c r="AE216" s="82"/>
      <c r="AF216" s="81">
        <v>284294387.64325386</v>
      </c>
      <c r="AG216" s="81">
        <v>7753611.5766934808</v>
      </c>
      <c r="AH216" s="81">
        <v>2120778.072015204</v>
      </c>
      <c r="AI216" s="81">
        <v>598851820.50147927</v>
      </c>
      <c r="AJ216" s="81">
        <v>613686152.24219644</v>
      </c>
      <c r="AK216" s="81">
        <v>0</v>
      </c>
      <c r="AL216" s="81">
        <v>0</v>
      </c>
      <c r="AM216" s="81">
        <v>45934616.163350366</v>
      </c>
      <c r="AN216" s="81">
        <v>0</v>
      </c>
      <c r="AO216" s="81">
        <v>0</v>
      </c>
      <c r="AP216" s="82"/>
      <c r="AQ216" s="81">
        <v>7085</v>
      </c>
      <c r="AR216" s="81">
        <v>401</v>
      </c>
      <c r="AS216" s="81">
        <v>0</v>
      </c>
      <c r="AT216" s="81">
        <v>0</v>
      </c>
      <c r="AU216" s="81">
        <v>0</v>
      </c>
      <c r="AV216" s="81">
        <v>1</v>
      </c>
      <c r="AW216" s="81"/>
      <c r="AX216" s="82"/>
      <c r="AY216" s="81">
        <v>28052.499999999869</v>
      </c>
      <c r="AZ216" s="81">
        <v>11484.400000000011</v>
      </c>
      <c r="BA216" s="81">
        <v>0</v>
      </c>
      <c r="BB216" s="81">
        <v>0</v>
      </c>
      <c r="BC216" s="81">
        <v>0</v>
      </c>
      <c r="BD216" s="81">
        <v>1702.7139999999999</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1888</v>
      </c>
      <c r="B217" s="80">
        <v>170</v>
      </c>
      <c r="C217" s="80">
        <v>19</v>
      </c>
      <c r="D217" s="80">
        <v>10</v>
      </c>
      <c r="E217" s="80">
        <v>2022</v>
      </c>
      <c r="F217" s="80" t="s">
        <v>568</v>
      </c>
      <c r="G217" s="174" t="s">
        <v>1869</v>
      </c>
      <c r="H217" s="80" t="s">
        <v>1870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7495</v>
      </c>
      <c r="AR217" s="81">
        <v>403</v>
      </c>
      <c r="AS217" s="81">
        <v>0</v>
      </c>
      <c r="AT217" s="81">
        <v>0</v>
      </c>
      <c r="AU217" s="81">
        <v>0</v>
      </c>
      <c r="AV217" s="81">
        <v>1</v>
      </c>
      <c r="AW217" s="81"/>
      <c r="AX217" s="82"/>
      <c r="AY217" s="81">
        <v>30209.099999999926</v>
      </c>
      <c r="AZ217" s="81">
        <v>11909.100000000009</v>
      </c>
      <c r="BA217" s="81">
        <v>0</v>
      </c>
      <c r="BB217" s="81">
        <v>0</v>
      </c>
      <c r="BC217" s="81">
        <v>0</v>
      </c>
      <c r="BD217" s="81">
        <v>1702.7139999999999</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1889</v>
      </c>
      <c r="B218" s="80">
        <v>188</v>
      </c>
      <c r="C218" s="80">
        <v>1</v>
      </c>
      <c r="D218" s="80">
        <v>12</v>
      </c>
      <c r="E218" s="80">
        <v>1990</v>
      </c>
      <c r="F218" s="80" t="s">
        <v>562</v>
      </c>
      <c r="G218" s="80" t="s">
        <v>1890</v>
      </c>
      <c r="H218" s="80" t="s">
        <v>1891</v>
      </c>
      <c r="I218" s="177"/>
      <c r="J218" s="81">
        <v>370.22017127924352</v>
      </c>
      <c r="K218" s="81">
        <v>110.14636781027482</v>
      </c>
      <c r="L218" s="81">
        <v>2.0799794597131922</v>
      </c>
      <c r="M218" s="81">
        <v>1207.7057826723667</v>
      </c>
      <c r="N218" s="81">
        <v>319.83465435657394</v>
      </c>
      <c r="O218" s="81">
        <v>141.33077392269254</v>
      </c>
      <c r="P218" s="81">
        <v>116.30028761336574</v>
      </c>
      <c r="Q218" s="81">
        <v>18.279069603205055</v>
      </c>
      <c r="R218" s="81">
        <v>0</v>
      </c>
      <c r="S218" s="81">
        <v>22.986810465323327</v>
      </c>
      <c r="T218" s="82"/>
      <c r="U218" s="81">
        <v>92349803</v>
      </c>
      <c r="V218" s="81">
        <v>42291</v>
      </c>
      <c r="W218" s="81">
        <v>19</v>
      </c>
      <c r="X218" s="81">
        <v>503756</v>
      </c>
      <c r="Y218" s="81">
        <v>140011</v>
      </c>
      <c r="Z218" s="81">
        <v>58131</v>
      </c>
      <c r="AA218" s="81">
        <v>28239</v>
      </c>
      <c r="AB218" s="81">
        <v>296790</v>
      </c>
      <c r="AC218" s="81">
        <v>0</v>
      </c>
      <c r="AD218" s="81">
        <v>22.986810465323327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1892</v>
      </c>
      <c r="B219" s="80">
        <v>189</v>
      </c>
      <c r="C219" s="80">
        <v>2</v>
      </c>
      <c r="D219" s="80">
        <v>12</v>
      </c>
      <c r="E219" s="80">
        <v>2005</v>
      </c>
      <c r="F219" s="80" t="s">
        <v>565</v>
      </c>
      <c r="G219" s="80" t="s">
        <v>1890</v>
      </c>
      <c r="H219" s="80" t="s">
        <v>1891</v>
      </c>
      <c r="I219" s="177"/>
      <c r="J219" s="81">
        <v>286.03586005486392</v>
      </c>
      <c r="K219" s="81">
        <v>61.514966106567343</v>
      </c>
      <c r="L219" s="81">
        <v>4.9118959077041309</v>
      </c>
      <c r="M219" s="81">
        <v>2019.860789612932</v>
      </c>
      <c r="N219" s="81">
        <v>426.00732210608356</v>
      </c>
      <c r="O219" s="81">
        <v>119.4644018354623</v>
      </c>
      <c r="P219" s="81">
        <v>87.151767257741085</v>
      </c>
      <c r="Q219" s="81">
        <v>16.253356907473954</v>
      </c>
      <c r="R219" s="81">
        <v>0</v>
      </c>
      <c r="S219" s="81">
        <v>18.592119971223948</v>
      </c>
      <c r="T219" s="82"/>
      <c r="U219" s="81">
        <v>36348436</v>
      </c>
      <c r="V219" s="81">
        <v>28828</v>
      </c>
      <c r="W219" s="81">
        <v>59</v>
      </c>
      <c r="X219" s="81">
        <v>481029</v>
      </c>
      <c r="Y219" s="81">
        <v>160954</v>
      </c>
      <c r="Z219" s="81">
        <v>56861</v>
      </c>
      <c r="AA219" s="81">
        <v>17331</v>
      </c>
      <c r="AB219" s="81">
        <v>275879</v>
      </c>
      <c r="AC219" s="81">
        <v>0</v>
      </c>
      <c r="AD219" s="81">
        <v>18.592119971223948</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1893</v>
      </c>
      <c r="B220" s="80">
        <v>190</v>
      </c>
      <c r="C220" s="80">
        <v>3</v>
      </c>
      <c r="D220" s="80">
        <v>12</v>
      </c>
      <c r="E220" s="80">
        <v>2006</v>
      </c>
      <c r="F220" s="80" t="s">
        <v>566</v>
      </c>
      <c r="G220" s="80" t="s">
        <v>1890</v>
      </c>
      <c r="H220" s="80" t="s">
        <v>1891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1894</v>
      </c>
      <c r="B221" s="80">
        <v>191</v>
      </c>
      <c r="C221" s="80">
        <v>4</v>
      </c>
      <c r="D221" s="80">
        <v>12</v>
      </c>
      <c r="E221" s="80">
        <v>2007</v>
      </c>
      <c r="F221" s="80" t="s">
        <v>567</v>
      </c>
      <c r="G221" s="80" t="s">
        <v>1890</v>
      </c>
      <c r="H221" s="80" t="s">
        <v>1891</v>
      </c>
      <c r="I221" s="177"/>
      <c r="J221" s="81">
        <v>287.67428032767407</v>
      </c>
      <c r="K221" s="81">
        <v>63.608377219215754</v>
      </c>
      <c r="L221" s="81">
        <v>2.0091391024152689</v>
      </c>
      <c r="M221" s="81">
        <v>2139.333353013631</v>
      </c>
      <c r="N221" s="81">
        <v>461.43674566677868</v>
      </c>
      <c r="O221" s="81">
        <v>111.66728728215038</v>
      </c>
      <c r="P221" s="81">
        <v>83.772155637411601</v>
      </c>
      <c r="Q221" s="81">
        <v>17.389705265056097</v>
      </c>
      <c r="R221" s="81">
        <v>0</v>
      </c>
      <c r="S221" s="81">
        <v>25.414350375592736</v>
      </c>
      <c r="T221" s="82"/>
      <c r="U221" s="81">
        <v>31640752</v>
      </c>
      <c r="V221" s="81">
        <v>26837</v>
      </c>
      <c r="W221" s="81">
        <v>18</v>
      </c>
      <c r="X221" s="81">
        <v>545727</v>
      </c>
      <c r="Y221" s="81">
        <v>166102</v>
      </c>
      <c r="Z221" s="81">
        <v>55252</v>
      </c>
      <c r="AA221" s="81">
        <v>16405</v>
      </c>
      <c r="AB221" s="81">
        <v>279557</v>
      </c>
      <c r="AC221" s="81">
        <v>0</v>
      </c>
      <c r="AD221" s="81">
        <v>25.414350375592736</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1895</v>
      </c>
      <c r="B222" s="80">
        <v>192</v>
      </c>
      <c r="C222" s="80">
        <v>5</v>
      </c>
      <c r="D222" s="80">
        <v>12</v>
      </c>
      <c r="E222" s="80">
        <v>2008</v>
      </c>
      <c r="F222" s="80" t="s">
        <v>84</v>
      </c>
      <c r="G222" s="80" t="s">
        <v>1890</v>
      </c>
      <c r="H222" s="80" t="s">
        <v>1891</v>
      </c>
      <c r="I222" s="177"/>
      <c r="J222" s="81">
        <v>204.93899391497442</v>
      </c>
      <c r="K222" s="81">
        <v>50.458008841851694</v>
      </c>
      <c r="L222" s="81">
        <v>1.7979257737162604</v>
      </c>
      <c r="M222" s="81">
        <v>2134.8349187526846</v>
      </c>
      <c r="N222" s="81">
        <v>461.40298212763878</v>
      </c>
      <c r="O222" s="81">
        <v>104.82906314462824</v>
      </c>
      <c r="P222" s="81">
        <v>79.907281018667561</v>
      </c>
      <c r="Q222" s="81">
        <v>17.244803050999714</v>
      </c>
      <c r="R222" s="81">
        <v>0</v>
      </c>
      <c r="S222" s="81">
        <v>29.811766556243807</v>
      </c>
      <c r="T222" s="82"/>
      <c r="U222" s="81">
        <v>28745536</v>
      </c>
      <c r="V222" s="81">
        <v>26837</v>
      </c>
      <c r="W222" s="81">
        <v>18</v>
      </c>
      <c r="X222" s="81">
        <v>545727</v>
      </c>
      <c r="Y222" s="81">
        <v>168941</v>
      </c>
      <c r="Z222" s="81">
        <v>53689</v>
      </c>
      <c r="AA222" s="81">
        <v>15666</v>
      </c>
      <c r="AB222" s="81">
        <v>281783</v>
      </c>
      <c r="AC222" s="81">
        <v>0</v>
      </c>
      <c r="AD222" s="81">
        <v>29.811766556243807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1896</v>
      </c>
      <c r="B223" s="80">
        <v>193</v>
      </c>
      <c r="C223" s="80">
        <v>6</v>
      </c>
      <c r="D223" s="80">
        <v>12</v>
      </c>
      <c r="E223" s="80">
        <v>2009</v>
      </c>
      <c r="F223" s="80" t="s">
        <v>85</v>
      </c>
      <c r="G223" s="80" t="s">
        <v>1890</v>
      </c>
      <c r="H223" s="80" t="s">
        <v>1891</v>
      </c>
      <c r="I223" s="177"/>
      <c r="J223" s="81">
        <v>200.93229519818419</v>
      </c>
      <c r="K223" s="81">
        <v>51.194569995050308</v>
      </c>
      <c r="L223" s="81">
        <v>3.6288815665788028</v>
      </c>
      <c r="M223" s="81">
        <v>2064.5621207607032</v>
      </c>
      <c r="N223" s="81">
        <v>424.43995981094321</v>
      </c>
      <c r="O223" s="81">
        <v>103.99101901920632</v>
      </c>
      <c r="P223" s="81">
        <v>75.157847199238716</v>
      </c>
      <c r="Q223" s="81">
        <v>16.475775888690439</v>
      </c>
      <c r="R223" s="81">
        <v>0</v>
      </c>
      <c r="S223" s="81">
        <v>33.026728487456019</v>
      </c>
      <c r="T223" s="82"/>
      <c r="U223" s="81">
        <v>24821860</v>
      </c>
      <c r="V223" s="81">
        <v>31393</v>
      </c>
      <c r="W223" s="81">
        <v>35</v>
      </c>
      <c r="X223" s="81">
        <v>603050</v>
      </c>
      <c r="Y223" s="81">
        <v>170295</v>
      </c>
      <c r="Z223" s="81">
        <v>52570</v>
      </c>
      <c r="AA223" s="81">
        <v>15127</v>
      </c>
      <c r="AB223" s="81">
        <v>282612</v>
      </c>
      <c r="AC223" s="81">
        <v>0</v>
      </c>
      <c r="AD223" s="81">
        <v>33.026728487456019</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5.38</v>
      </c>
      <c r="BI223" s="81">
        <v>33.74</v>
      </c>
      <c r="BJ223" s="81">
        <v>16.553000000000001</v>
      </c>
      <c r="BK223" s="81">
        <v>746.69400000000007</v>
      </c>
      <c r="BL223" s="81">
        <v>3.9</v>
      </c>
      <c r="BM223" s="82"/>
      <c r="BN223" s="81">
        <v>0</v>
      </c>
      <c r="BO223" s="81">
        <v>1</v>
      </c>
      <c r="BP223" s="81">
        <v>3</v>
      </c>
      <c r="BQ223" s="81">
        <v>5</v>
      </c>
      <c r="BR223" s="81">
        <v>75</v>
      </c>
      <c r="BS223" s="81">
        <v>1</v>
      </c>
      <c r="BT223"/>
      <c r="BU223" s="80"/>
      <c r="BV223" s="80"/>
      <c r="BW223" s="80"/>
      <c r="BX223" s="80"/>
      <c r="BY223" s="80"/>
      <c r="BZ223" s="80"/>
      <c r="CA223" s="80"/>
      <c r="CB223" s="80"/>
      <c r="CC223" s="80"/>
    </row>
    <row r="224" spans="1:81">
      <c r="A224" s="80" t="s">
        <v>1897</v>
      </c>
      <c r="B224" s="80">
        <v>194</v>
      </c>
      <c r="C224" s="80">
        <v>7</v>
      </c>
      <c r="D224" s="80">
        <v>12</v>
      </c>
      <c r="E224" s="80">
        <v>2010</v>
      </c>
      <c r="F224" s="80" t="s">
        <v>86</v>
      </c>
      <c r="G224" s="80" t="s">
        <v>1890</v>
      </c>
      <c r="H224" s="80" t="s">
        <v>1891</v>
      </c>
      <c r="I224" s="177"/>
      <c r="J224" s="81">
        <v>180.92703754743377</v>
      </c>
      <c r="K224" s="81">
        <v>45.89392889964023</v>
      </c>
      <c r="L224" s="81">
        <v>3.3895670812579879</v>
      </c>
      <c r="M224" s="81">
        <v>2088.5785979018883</v>
      </c>
      <c r="N224" s="81">
        <v>434.79169806287689</v>
      </c>
      <c r="O224" s="81">
        <v>101.56269333533695</v>
      </c>
      <c r="P224" s="81">
        <v>76.400065491339333</v>
      </c>
      <c r="Q224" s="81">
        <v>17.292610983418459</v>
      </c>
      <c r="R224" s="81">
        <v>0</v>
      </c>
      <c r="S224" s="81">
        <v>45.211127305066412</v>
      </c>
      <c r="T224" s="82"/>
      <c r="U224" s="81">
        <v>23890730</v>
      </c>
      <c r="V224" s="81">
        <v>31393</v>
      </c>
      <c r="W224" s="81">
        <v>35</v>
      </c>
      <c r="X224" s="81">
        <v>603050</v>
      </c>
      <c r="Y224" s="81">
        <v>172077</v>
      </c>
      <c r="Z224" s="81">
        <v>51581</v>
      </c>
      <c r="AA224" s="81">
        <v>14993</v>
      </c>
      <c r="AB224" s="81">
        <v>284225</v>
      </c>
      <c r="AC224" s="81">
        <v>0</v>
      </c>
      <c r="AD224" s="81">
        <v>45.211127305066412</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5.1459999999999999</v>
      </c>
      <c r="BI224" s="81">
        <v>28.183</v>
      </c>
      <c r="BJ224" s="81">
        <v>14.201000000000001</v>
      </c>
      <c r="BK224" s="81">
        <v>742.298</v>
      </c>
      <c r="BL224" s="81">
        <v>0</v>
      </c>
      <c r="BM224" s="82"/>
      <c r="BN224" s="81">
        <v>0</v>
      </c>
      <c r="BO224" s="81">
        <v>1</v>
      </c>
      <c r="BP224" s="81">
        <v>3</v>
      </c>
      <c r="BQ224" s="81">
        <v>5</v>
      </c>
      <c r="BR224" s="81">
        <v>84</v>
      </c>
      <c r="BS224" s="81">
        <v>0</v>
      </c>
      <c r="BT224"/>
      <c r="BU224" s="80">
        <v>783.45899999999995</v>
      </c>
      <c r="BV224" s="80">
        <v>0</v>
      </c>
      <c r="BW224" s="80">
        <v>0</v>
      </c>
      <c r="BX224" s="80">
        <v>0</v>
      </c>
      <c r="BY224" s="80">
        <v>6.3689999999999998</v>
      </c>
      <c r="BZ224" s="80">
        <v>0</v>
      </c>
      <c r="CA224" s="80">
        <v>0</v>
      </c>
      <c r="CB224" s="80">
        <v>0</v>
      </c>
      <c r="CC224" s="80">
        <v>0</v>
      </c>
    </row>
    <row r="225" spans="1:81">
      <c r="A225" s="80" t="s">
        <v>1898</v>
      </c>
      <c r="B225" s="80">
        <v>195</v>
      </c>
      <c r="C225" s="80">
        <v>8</v>
      </c>
      <c r="D225" s="80">
        <v>12</v>
      </c>
      <c r="E225" s="80">
        <v>2011</v>
      </c>
      <c r="F225" s="80" t="s">
        <v>87</v>
      </c>
      <c r="G225" s="80" t="s">
        <v>1890</v>
      </c>
      <c r="H225" s="80" t="s">
        <v>1891</v>
      </c>
      <c r="I225" s="177"/>
      <c r="J225" s="81">
        <v>256.80316330607565</v>
      </c>
      <c r="K225" s="81">
        <v>69.283829292435826</v>
      </c>
      <c r="L225" s="81">
        <v>1.4945566300829394</v>
      </c>
      <c r="M225" s="81">
        <v>2655.8804957494322</v>
      </c>
      <c r="N225" s="81">
        <v>506.22947550849506</v>
      </c>
      <c r="O225" s="81">
        <v>98.429959971070389</v>
      </c>
      <c r="P225" s="81">
        <v>72.168303939028149</v>
      </c>
      <c r="Q225" s="81">
        <v>20.030856313911535</v>
      </c>
      <c r="R225" s="81">
        <v>0</v>
      </c>
      <c r="S225" s="81">
        <v>44.010017669088171</v>
      </c>
      <c r="T225" s="82"/>
      <c r="U225" s="81">
        <v>31860478</v>
      </c>
      <c r="V225" s="81">
        <v>31393</v>
      </c>
      <c r="W225" s="81">
        <v>35</v>
      </c>
      <c r="X225" s="81">
        <v>603050</v>
      </c>
      <c r="Y225" s="81">
        <v>173449</v>
      </c>
      <c r="Z225" s="81">
        <v>51076</v>
      </c>
      <c r="AA225" s="81">
        <v>14584</v>
      </c>
      <c r="AB225" s="81">
        <v>285428</v>
      </c>
      <c r="AC225" s="81">
        <v>0</v>
      </c>
      <c r="AD225" s="81">
        <v>44.010017669088171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4.0460000000000003</v>
      </c>
      <c r="BI225" s="81">
        <v>20.341999999999999</v>
      </c>
      <c r="BJ225" s="81">
        <v>14.143000000000001</v>
      </c>
      <c r="BK225" s="81">
        <v>620.38800000000003</v>
      </c>
      <c r="BL225" s="81">
        <v>0</v>
      </c>
      <c r="BM225" s="82"/>
      <c r="BN225" s="81">
        <v>0</v>
      </c>
      <c r="BO225" s="81">
        <v>1</v>
      </c>
      <c r="BP225" s="81">
        <v>3</v>
      </c>
      <c r="BQ225" s="81">
        <v>5</v>
      </c>
      <c r="BR225" s="81">
        <v>80</v>
      </c>
      <c r="BS225" s="81">
        <v>0</v>
      </c>
      <c r="BT225"/>
      <c r="BU225" s="80">
        <v>658.91899999999998</v>
      </c>
      <c r="BV225" s="80">
        <v>0</v>
      </c>
      <c r="BW225" s="80">
        <v>0</v>
      </c>
      <c r="BX225" s="80">
        <v>0</v>
      </c>
      <c r="BY225" s="80">
        <v>0</v>
      </c>
      <c r="BZ225" s="80">
        <v>0</v>
      </c>
      <c r="CA225" s="80">
        <v>0</v>
      </c>
      <c r="CB225" s="80">
        <v>0</v>
      </c>
      <c r="CC225" s="80">
        <v>0</v>
      </c>
    </row>
    <row r="226" spans="1:81">
      <c r="A226" s="80" t="s">
        <v>1899</v>
      </c>
      <c r="B226" s="80">
        <v>196</v>
      </c>
      <c r="C226" s="80">
        <v>9</v>
      </c>
      <c r="D226" s="80">
        <v>12</v>
      </c>
      <c r="E226" s="80">
        <v>2012</v>
      </c>
      <c r="F226" s="80" t="s">
        <v>88</v>
      </c>
      <c r="G226" s="80" t="s">
        <v>1890</v>
      </c>
      <c r="H226" s="80" t="s">
        <v>1891</v>
      </c>
      <c r="I226" s="177"/>
      <c r="J226" s="81">
        <v>177.72978165976483</v>
      </c>
      <c r="K226" s="81">
        <v>68.343609040638356</v>
      </c>
      <c r="L226" s="81">
        <v>1.4796897265694104</v>
      </c>
      <c r="M226" s="81">
        <v>2796.413604695982</v>
      </c>
      <c r="N226" s="81">
        <v>611.04868134298567</v>
      </c>
      <c r="O226" s="81">
        <v>97.848503916333016</v>
      </c>
      <c r="P226" s="81">
        <v>70.941609050518281</v>
      </c>
      <c r="Q226" s="81">
        <v>24.475002135244814</v>
      </c>
      <c r="R226" s="81">
        <v>0</v>
      </c>
      <c r="S226" s="81">
        <v>44.195128813157751</v>
      </c>
      <c r="T226" s="82"/>
      <c r="U226" s="81">
        <v>23776896</v>
      </c>
      <c r="V226" s="81">
        <v>31393</v>
      </c>
      <c r="W226" s="81">
        <v>35</v>
      </c>
      <c r="X226" s="81">
        <v>603050</v>
      </c>
      <c r="Y226" s="81">
        <v>198302</v>
      </c>
      <c r="Z226" s="81">
        <v>51177</v>
      </c>
      <c r="AA226" s="81">
        <v>14255</v>
      </c>
      <c r="AB226" s="81">
        <v>320996</v>
      </c>
      <c r="AC226" s="81">
        <v>0</v>
      </c>
      <c r="AD226" s="81">
        <v>44.195128813157751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19.547000000000001</v>
      </c>
      <c r="BJ226" s="81">
        <v>19.331</v>
      </c>
      <c r="BK226" s="81">
        <v>780.07200000000012</v>
      </c>
      <c r="BL226" s="81">
        <v>0</v>
      </c>
      <c r="BM226" s="82"/>
      <c r="BN226" s="81">
        <v>0</v>
      </c>
      <c r="BO226" s="81">
        <v>0</v>
      </c>
      <c r="BP226" s="81">
        <v>3</v>
      </c>
      <c r="BQ226" s="81">
        <v>5</v>
      </c>
      <c r="BR226" s="81">
        <v>90</v>
      </c>
      <c r="BS226" s="81">
        <v>0</v>
      </c>
      <c r="BT226"/>
      <c r="BU226" s="80">
        <v>812.67499999999995</v>
      </c>
      <c r="BV226" s="80">
        <v>0</v>
      </c>
      <c r="BW226" s="80">
        <v>0</v>
      </c>
      <c r="BX226" s="80">
        <v>0</v>
      </c>
      <c r="BY226" s="80">
        <v>6.2750000000000004</v>
      </c>
      <c r="BZ226" s="80">
        <v>0</v>
      </c>
      <c r="CA226" s="80">
        <v>0</v>
      </c>
      <c r="CB226" s="80">
        <v>0</v>
      </c>
      <c r="CC226" s="80">
        <v>0</v>
      </c>
    </row>
    <row r="227" spans="1:81">
      <c r="A227" s="80" t="s">
        <v>1900</v>
      </c>
      <c r="B227" s="80">
        <v>197</v>
      </c>
      <c r="C227" s="80">
        <v>10</v>
      </c>
      <c r="D227" s="80">
        <v>12</v>
      </c>
      <c r="E227" s="80">
        <v>2013</v>
      </c>
      <c r="F227" s="80" t="s">
        <v>89</v>
      </c>
      <c r="G227" s="80" t="s">
        <v>1890</v>
      </c>
      <c r="H227" s="80" t="s">
        <v>1891</v>
      </c>
      <c r="I227" s="177"/>
      <c r="J227" s="81">
        <v>168.1414526678974</v>
      </c>
      <c r="K227" s="81">
        <v>58.934626436241551</v>
      </c>
      <c r="L227" s="81">
        <v>1.3561724765308234</v>
      </c>
      <c r="M227" s="81">
        <v>2975.4382977826067</v>
      </c>
      <c r="N227" s="81">
        <v>595.62625643149295</v>
      </c>
      <c r="O227" s="81">
        <v>94.565118850381467</v>
      </c>
      <c r="P227" s="81">
        <v>70.374683666869757</v>
      </c>
      <c r="Q227" s="81">
        <v>25.069757074071344</v>
      </c>
      <c r="R227" s="81">
        <v>0</v>
      </c>
      <c r="S227" s="81">
        <v>46.294354173197732</v>
      </c>
      <c r="T227" s="82"/>
      <c r="U227" s="81">
        <v>21765745</v>
      </c>
      <c r="V227" s="81">
        <v>31393</v>
      </c>
      <c r="W227" s="81">
        <v>35</v>
      </c>
      <c r="X227" s="81">
        <v>603050</v>
      </c>
      <c r="Y227" s="81">
        <v>201060</v>
      </c>
      <c r="Z227" s="81">
        <v>51668</v>
      </c>
      <c r="AA227" s="81">
        <v>14088</v>
      </c>
      <c r="AB227" s="81">
        <v>324082</v>
      </c>
      <c r="AC227" s="81">
        <v>0</v>
      </c>
      <c r="AD227" s="81">
        <v>46.294354173197732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4.8979999999999997</v>
      </c>
      <c r="BI227" s="81">
        <v>18.937000000000001</v>
      </c>
      <c r="BJ227" s="81">
        <v>19.695</v>
      </c>
      <c r="BK227" s="81">
        <v>831.67200000000003</v>
      </c>
      <c r="BL227" s="81">
        <v>0</v>
      </c>
      <c r="BM227" s="82"/>
      <c r="BN227" s="81">
        <v>0</v>
      </c>
      <c r="BO227" s="81">
        <v>1</v>
      </c>
      <c r="BP227" s="81">
        <v>3</v>
      </c>
      <c r="BQ227" s="81">
        <v>5</v>
      </c>
      <c r="BR227" s="81">
        <v>86</v>
      </c>
      <c r="BS227" s="81">
        <v>0</v>
      </c>
      <c r="BT227"/>
      <c r="BU227" s="80">
        <v>869.07</v>
      </c>
      <c r="BV227" s="80">
        <v>0</v>
      </c>
      <c r="BW227" s="80">
        <v>0</v>
      </c>
      <c r="BX227" s="80">
        <v>0</v>
      </c>
      <c r="BY227" s="80">
        <v>6.1319999999999997</v>
      </c>
      <c r="BZ227" s="80">
        <v>0</v>
      </c>
      <c r="CA227" s="80">
        <v>0</v>
      </c>
      <c r="CB227" s="80">
        <v>0</v>
      </c>
      <c r="CC227" s="80">
        <v>0</v>
      </c>
    </row>
    <row r="228" spans="1:81">
      <c r="A228" s="80" t="s">
        <v>1901</v>
      </c>
      <c r="B228" s="80">
        <v>198</v>
      </c>
      <c r="C228" s="80">
        <v>11</v>
      </c>
      <c r="D228" s="80">
        <v>12</v>
      </c>
      <c r="E228" s="80">
        <v>2014</v>
      </c>
      <c r="F228" s="80" t="s">
        <v>90</v>
      </c>
      <c r="G228" s="80" t="s">
        <v>1890</v>
      </c>
      <c r="H228" s="80" t="s">
        <v>1891</v>
      </c>
      <c r="I228" s="177"/>
      <c r="J228" s="81">
        <v>141.42697795204555</v>
      </c>
      <c r="K228" s="81">
        <v>62.915210511341996</v>
      </c>
      <c r="L228" s="81">
        <v>22.388808134354669</v>
      </c>
      <c r="M228" s="81">
        <v>2828.2405001734105</v>
      </c>
      <c r="N228" s="81">
        <v>543.45930695232573</v>
      </c>
      <c r="O228" s="81">
        <v>89.783945024747069</v>
      </c>
      <c r="P228" s="81">
        <v>69.992527964144358</v>
      </c>
      <c r="Q228" s="81">
        <v>24.322717727277322</v>
      </c>
      <c r="R228" s="81">
        <v>0</v>
      </c>
      <c r="S228" s="81">
        <v>44.172195576867182</v>
      </c>
      <c r="T228" s="82"/>
      <c r="U228" s="81">
        <v>20999351</v>
      </c>
      <c r="V228" s="81">
        <v>32044</v>
      </c>
      <c r="W228" s="81">
        <v>253</v>
      </c>
      <c r="X228" s="81">
        <v>633027</v>
      </c>
      <c r="Y228" s="81">
        <v>204483</v>
      </c>
      <c r="Z228" s="81">
        <v>51666</v>
      </c>
      <c r="AA228" s="81">
        <v>13939</v>
      </c>
      <c r="AB228" s="81">
        <v>327712</v>
      </c>
      <c r="AC228" s="81">
        <v>0</v>
      </c>
      <c r="AD228" s="81">
        <v>44.172195576867182</v>
      </c>
      <c r="AE228" s="82"/>
      <c r="AF228" s="81">
        <v>196536774.01280269</v>
      </c>
      <c r="AG228" s="81">
        <v>59275542.691837721</v>
      </c>
      <c r="AH228" s="81">
        <v>5635035.5367936809</v>
      </c>
      <c r="AI228" s="81">
        <v>3883923432.8021269</v>
      </c>
      <c r="AJ228" s="81">
        <v>755202075.17564034</v>
      </c>
      <c r="AK228" s="81">
        <v>0</v>
      </c>
      <c r="AL228" s="81">
        <v>0</v>
      </c>
      <c r="AM228" s="81">
        <v>44989960.529136568</v>
      </c>
      <c r="AN228" s="81">
        <v>0</v>
      </c>
      <c r="AO228" s="81">
        <v>0</v>
      </c>
      <c r="AP228" s="82"/>
      <c r="AQ228" s="81">
        <v>1010</v>
      </c>
      <c r="AR228" s="81">
        <v>37</v>
      </c>
      <c r="AS228" s="81">
        <v>0</v>
      </c>
      <c r="AT228" s="81">
        <v>0</v>
      </c>
      <c r="AU228" s="81">
        <v>0</v>
      </c>
      <c r="AV228" s="81">
        <v>0</v>
      </c>
      <c r="AW228" s="81" t="s">
        <v>564</v>
      </c>
      <c r="AX228" s="82"/>
      <c r="AY228" s="81">
        <v>3765.8999999999996</v>
      </c>
      <c r="AZ228" s="81">
        <v>502.5</v>
      </c>
      <c r="BA228" s="81">
        <v>0</v>
      </c>
      <c r="BB228" s="81">
        <v>0</v>
      </c>
      <c r="BC228" s="81">
        <v>0</v>
      </c>
      <c r="BD228" s="81">
        <v>0</v>
      </c>
      <c r="BE228" s="81" t="s">
        <v>564</v>
      </c>
      <c r="BF228" s="82"/>
      <c r="BG228" s="81">
        <v>0</v>
      </c>
      <c r="BH228" s="81">
        <v>4.6929999999999996</v>
      </c>
      <c r="BI228" s="81">
        <v>14.941000000000001</v>
      </c>
      <c r="BJ228" s="81">
        <v>13.036</v>
      </c>
      <c r="BK228" s="81">
        <v>807.86199999999997</v>
      </c>
      <c r="BL228" s="81">
        <v>0</v>
      </c>
      <c r="BM228" s="82"/>
      <c r="BN228" s="81">
        <v>0</v>
      </c>
      <c r="BO228" s="81">
        <v>1</v>
      </c>
      <c r="BP228" s="81">
        <v>3</v>
      </c>
      <c r="BQ228" s="81">
        <v>5</v>
      </c>
      <c r="BR228" s="81">
        <v>85</v>
      </c>
      <c r="BS228" s="81">
        <v>0</v>
      </c>
      <c r="BT228"/>
      <c r="BU228" s="80">
        <v>834.45</v>
      </c>
      <c r="BV228" s="80">
        <v>0</v>
      </c>
      <c r="BW228" s="80">
        <v>0</v>
      </c>
      <c r="BX228" s="80">
        <v>0</v>
      </c>
      <c r="BY228" s="80">
        <v>6.0819999999999999</v>
      </c>
      <c r="BZ228" s="80">
        <v>0</v>
      </c>
      <c r="CA228" s="80">
        <v>0</v>
      </c>
      <c r="CB228" s="80">
        <v>0</v>
      </c>
      <c r="CC228" s="80">
        <v>0</v>
      </c>
    </row>
    <row r="229" spans="1:81">
      <c r="A229" s="80" t="s">
        <v>1902</v>
      </c>
      <c r="B229" s="80">
        <v>199</v>
      </c>
      <c r="C229" s="80">
        <v>12</v>
      </c>
      <c r="D229" s="80">
        <v>12</v>
      </c>
      <c r="E229" s="80">
        <v>2015</v>
      </c>
      <c r="F229" s="80" t="s">
        <v>91</v>
      </c>
      <c r="G229" s="80" t="s">
        <v>1890</v>
      </c>
      <c r="H229" s="80" t="s">
        <v>1891</v>
      </c>
      <c r="I229" s="177"/>
      <c r="J229" s="81">
        <v>139.12075688533284</v>
      </c>
      <c r="K229" s="81">
        <v>66.911183781667432</v>
      </c>
      <c r="L229" s="81">
        <v>27.907055213900264</v>
      </c>
      <c r="M229" s="81">
        <v>3009.0765276097086</v>
      </c>
      <c r="N229" s="81">
        <v>555.29920866830741</v>
      </c>
      <c r="O229" s="81">
        <v>89.09927247370058</v>
      </c>
      <c r="P229" s="81">
        <v>68.796300585842289</v>
      </c>
      <c r="Q229" s="81">
        <v>24.281626420101283</v>
      </c>
      <c r="R229" s="81">
        <v>0</v>
      </c>
      <c r="S229" s="81">
        <v>46.458162581513115</v>
      </c>
      <c r="T229" s="82"/>
      <c r="U229" s="81">
        <v>18739501</v>
      </c>
      <c r="V229" s="81">
        <v>32044</v>
      </c>
      <c r="W229" s="81">
        <v>253</v>
      </c>
      <c r="X229" s="81">
        <v>633027</v>
      </c>
      <c r="Y229" s="81">
        <v>209872</v>
      </c>
      <c r="Z229" s="81">
        <v>51766</v>
      </c>
      <c r="AA229" s="81">
        <v>13690</v>
      </c>
      <c r="AB229" s="81">
        <v>334193</v>
      </c>
      <c r="AC229" s="81">
        <v>0</v>
      </c>
      <c r="AD229" s="81">
        <v>46.458162581513115</v>
      </c>
      <c r="AE229" s="82"/>
      <c r="AF229" s="81">
        <v>188443894.82435042</v>
      </c>
      <c r="AG229" s="81">
        <v>55460633.270200707</v>
      </c>
      <c r="AH229" s="81">
        <v>5687726.6528812926</v>
      </c>
      <c r="AI229" s="81">
        <v>3703841816.9017091</v>
      </c>
      <c r="AJ229" s="81">
        <v>792303030.01006687</v>
      </c>
      <c r="AK229" s="81">
        <v>0</v>
      </c>
      <c r="AL229" s="81">
        <v>0</v>
      </c>
      <c r="AM229" s="81">
        <v>45799748.763090976</v>
      </c>
      <c r="AN229" s="81">
        <v>0</v>
      </c>
      <c r="AO229" s="81">
        <v>0</v>
      </c>
      <c r="AP229" s="82"/>
      <c r="AQ229" s="81">
        <v>1087</v>
      </c>
      <c r="AR229" s="81">
        <v>54</v>
      </c>
      <c r="AS229" s="81">
        <v>0</v>
      </c>
      <c r="AT229" s="81">
        <v>0</v>
      </c>
      <c r="AU229" s="81">
        <v>0</v>
      </c>
      <c r="AV229" s="81">
        <v>0</v>
      </c>
      <c r="AW229" s="81" t="s">
        <v>564</v>
      </c>
      <c r="AX229" s="82"/>
      <c r="AY229" s="81">
        <v>4069</v>
      </c>
      <c r="AZ229" s="81">
        <v>699</v>
      </c>
      <c r="BA229" s="81">
        <v>0</v>
      </c>
      <c r="BB229" s="81">
        <v>0</v>
      </c>
      <c r="BC229" s="81">
        <v>0</v>
      </c>
      <c r="BD229" s="81">
        <v>0</v>
      </c>
      <c r="BE229" s="81" t="s">
        <v>564</v>
      </c>
      <c r="BF229" s="82"/>
      <c r="BG229" s="81">
        <v>0</v>
      </c>
      <c r="BH229" s="81">
        <v>4.5970000000000004</v>
      </c>
      <c r="BI229" s="81">
        <v>5.2050000000000001</v>
      </c>
      <c r="BJ229" s="81">
        <v>10.361000000000001</v>
      </c>
      <c r="BK229" s="81">
        <v>770.2</v>
      </c>
      <c r="BL229" s="81">
        <v>0</v>
      </c>
      <c r="BM229" s="82"/>
      <c r="BN229" s="81">
        <v>0</v>
      </c>
      <c r="BO229" s="81">
        <v>1</v>
      </c>
      <c r="BP229" s="81">
        <v>1</v>
      </c>
      <c r="BQ229" s="81">
        <v>5</v>
      </c>
      <c r="BR229" s="81">
        <v>85</v>
      </c>
      <c r="BS229" s="81">
        <v>0</v>
      </c>
      <c r="BT229"/>
      <c r="BU229" s="80">
        <v>785.327</v>
      </c>
      <c r="BV229" s="80">
        <v>0</v>
      </c>
      <c r="BW229" s="80">
        <v>0</v>
      </c>
      <c r="BX229" s="80">
        <v>0</v>
      </c>
      <c r="BY229" s="80">
        <v>5.0359999999999996</v>
      </c>
      <c r="BZ229" s="80">
        <v>0</v>
      </c>
      <c r="CA229" s="80">
        <v>0</v>
      </c>
      <c r="CB229" s="80">
        <v>0</v>
      </c>
      <c r="CC229" s="80">
        <v>0</v>
      </c>
    </row>
    <row r="230" spans="1:81">
      <c r="A230" s="80" t="s">
        <v>1903</v>
      </c>
      <c r="B230" s="80">
        <v>200</v>
      </c>
      <c r="C230" s="80">
        <v>13</v>
      </c>
      <c r="D230" s="80">
        <v>12</v>
      </c>
      <c r="E230" s="80">
        <v>2016</v>
      </c>
      <c r="F230" s="80" t="s">
        <v>92</v>
      </c>
      <c r="G230" s="80" t="s">
        <v>1890</v>
      </c>
      <c r="H230" s="80" t="s">
        <v>1891</v>
      </c>
      <c r="I230" s="177"/>
      <c r="J230" s="81">
        <v>64.904796946854134</v>
      </c>
      <c r="K230" s="81">
        <v>68.917739268383286</v>
      </c>
      <c r="L230" s="81">
        <v>31.536177240911385</v>
      </c>
      <c r="M230" s="81">
        <v>2317.7647249741749</v>
      </c>
      <c r="N230" s="81">
        <v>536.58418726175307</v>
      </c>
      <c r="O230" s="81">
        <v>88.739924173054078</v>
      </c>
      <c r="P230" s="81">
        <v>66.345848009599109</v>
      </c>
      <c r="Q230" s="81">
        <v>23.908093843332892</v>
      </c>
      <c r="R230" s="81">
        <v>0</v>
      </c>
      <c r="S230" s="81">
        <v>57.889150582155118</v>
      </c>
      <c r="T230" s="82"/>
      <c r="U230" s="81">
        <v>10222786</v>
      </c>
      <c r="V230" s="81">
        <v>32044</v>
      </c>
      <c r="W230" s="81">
        <v>253</v>
      </c>
      <c r="X230" s="81">
        <v>633027</v>
      </c>
      <c r="Y230" s="81">
        <v>213800</v>
      </c>
      <c r="Z230" s="81">
        <v>52191</v>
      </c>
      <c r="AA230" s="81">
        <v>13655</v>
      </c>
      <c r="AB230" s="81">
        <v>338488</v>
      </c>
      <c r="AC230" s="81">
        <v>0</v>
      </c>
      <c r="AD230" s="81">
        <v>57.889150582155118</v>
      </c>
      <c r="AE230" s="82"/>
      <c r="AF230" s="81">
        <v>93390967.566340342</v>
      </c>
      <c r="AG230" s="81">
        <v>54519273.500549391</v>
      </c>
      <c r="AH230" s="81">
        <v>4891535.3439433156</v>
      </c>
      <c r="AI230" s="81">
        <v>3581113223.4856262</v>
      </c>
      <c r="AJ230" s="81">
        <v>774487485.92653465</v>
      </c>
      <c r="AK230" s="81">
        <v>0</v>
      </c>
      <c r="AL230" s="81">
        <v>0</v>
      </c>
      <c r="AM230" s="81">
        <v>46424399.70076406</v>
      </c>
      <c r="AN230" s="81">
        <v>0</v>
      </c>
      <c r="AO230" s="81">
        <v>0</v>
      </c>
      <c r="AP230" s="82"/>
      <c r="AQ230" s="81">
        <v>1145</v>
      </c>
      <c r="AR230" s="81">
        <v>62</v>
      </c>
      <c r="AS230" s="81">
        <v>0</v>
      </c>
      <c r="AT230" s="81">
        <v>0</v>
      </c>
      <c r="AU230" s="81">
        <v>0</v>
      </c>
      <c r="AV230" s="81">
        <v>0</v>
      </c>
      <c r="AW230" s="81" t="s">
        <v>564</v>
      </c>
      <c r="AX230" s="82"/>
      <c r="AY230" s="81">
        <v>4301.2</v>
      </c>
      <c r="AZ230" s="81">
        <v>827.3</v>
      </c>
      <c r="BA230" s="81">
        <v>0</v>
      </c>
      <c r="BB230" s="81">
        <v>0</v>
      </c>
      <c r="BC230" s="81">
        <v>0</v>
      </c>
      <c r="BD230" s="81">
        <v>0</v>
      </c>
      <c r="BE230" s="81" t="s">
        <v>564</v>
      </c>
      <c r="BF230" s="82"/>
      <c r="BG230" s="81">
        <v>0</v>
      </c>
      <c r="BH230" s="81">
        <v>4.532</v>
      </c>
      <c r="BI230" s="81">
        <v>15.629</v>
      </c>
      <c r="BJ230" s="81">
        <v>25.23</v>
      </c>
      <c r="BK230" s="81">
        <v>809.803</v>
      </c>
      <c r="BL230" s="81">
        <v>0</v>
      </c>
      <c r="BM230" s="82"/>
      <c r="BN230" s="81">
        <v>0</v>
      </c>
      <c r="BO230" s="81">
        <v>1</v>
      </c>
      <c r="BP230" s="81">
        <v>3</v>
      </c>
      <c r="BQ230" s="81">
        <v>5</v>
      </c>
      <c r="BR230" s="81">
        <v>92</v>
      </c>
      <c r="BS230" s="81">
        <v>0</v>
      </c>
      <c r="BT230"/>
      <c r="BU230" s="80">
        <v>855.19399999999996</v>
      </c>
      <c r="BV230" s="80">
        <v>0</v>
      </c>
      <c r="BW230" s="80">
        <v>0</v>
      </c>
      <c r="BX230" s="80">
        <v>0</v>
      </c>
      <c r="BY230" s="80">
        <v>0</v>
      </c>
      <c r="BZ230" s="80">
        <v>0</v>
      </c>
      <c r="CA230" s="80">
        <v>0</v>
      </c>
      <c r="CB230" s="80">
        <v>0</v>
      </c>
      <c r="CC230" s="80">
        <v>0</v>
      </c>
    </row>
    <row r="231" spans="1:81">
      <c r="A231" s="80" t="s">
        <v>1904</v>
      </c>
      <c r="B231" s="80">
        <v>201</v>
      </c>
      <c r="C231" s="80">
        <v>14</v>
      </c>
      <c r="D231" s="80">
        <v>12</v>
      </c>
      <c r="E231" s="80">
        <v>2017</v>
      </c>
      <c r="F231" s="80" t="s">
        <v>71</v>
      </c>
      <c r="G231" s="80" t="s">
        <v>1890</v>
      </c>
      <c r="H231" s="80" t="s">
        <v>1891</v>
      </c>
      <c r="I231" s="177"/>
      <c r="J231" s="81">
        <v>61.703640345651742</v>
      </c>
      <c r="K231" s="81">
        <v>70.504057327309738</v>
      </c>
      <c r="L231" s="81">
        <v>25.973138381331236</v>
      </c>
      <c r="M231" s="81">
        <v>2325.3038954683361</v>
      </c>
      <c r="N231" s="81">
        <v>554.40698965844001</v>
      </c>
      <c r="O231" s="81">
        <v>87.705019162059074</v>
      </c>
      <c r="P231" s="81">
        <v>65.370357232160984</v>
      </c>
      <c r="Q231" s="81">
        <v>23.379110627666833</v>
      </c>
      <c r="R231" s="81">
        <v>0</v>
      </c>
      <c r="S231" s="81">
        <v>62.177337523312751</v>
      </c>
      <c r="T231" s="82"/>
      <c r="U231" s="81">
        <v>10497973</v>
      </c>
      <c r="V231" s="81">
        <v>32044</v>
      </c>
      <c r="W231" s="81">
        <v>253</v>
      </c>
      <c r="X231" s="81">
        <v>633027</v>
      </c>
      <c r="Y231" s="81">
        <v>216529</v>
      </c>
      <c r="Z231" s="81">
        <v>52438</v>
      </c>
      <c r="AA231" s="81">
        <v>13540</v>
      </c>
      <c r="AB231" s="81">
        <v>342297</v>
      </c>
      <c r="AC231" s="81">
        <v>0</v>
      </c>
      <c r="AD231" s="81">
        <v>62.177337523312751</v>
      </c>
      <c r="AE231" s="82"/>
      <c r="AF231" s="81">
        <v>91235603.707245886</v>
      </c>
      <c r="AG231" s="81">
        <v>57017778.879299171</v>
      </c>
      <c r="AH231" s="81">
        <v>5474155.3516761959</v>
      </c>
      <c r="AI231" s="81">
        <v>3748019516.1633921</v>
      </c>
      <c r="AJ231" s="81">
        <v>800627990.9334774</v>
      </c>
      <c r="AK231" s="81">
        <v>0</v>
      </c>
      <c r="AL231" s="81">
        <v>0</v>
      </c>
      <c r="AM231" s="81">
        <v>47020271.668002851</v>
      </c>
      <c r="AN231" s="81">
        <v>0</v>
      </c>
      <c r="AO231" s="81">
        <v>0</v>
      </c>
      <c r="AP231" s="82"/>
      <c r="AQ231" s="81">
        <v>1178</v>
      </c>
      <c r="AR231" s="81">
        <v>66</v>
      </c>
      <c r="AS231" s="81">
        <v>0</v>
      </c>
      <c r="AT231" s="81">
        <v>0</v>
      </c>
      <c r="AU231" s="81">
        <v>0</v>
      </c>
      <c r="AV231" s="81">
        <v>0</v>
      </c>
      <c r="AW231" s="81" t="s">
        <v>564</v>
      </c>
      <c r="AX231" s="82"/>
      <c r="AY231" s="81">
        <v>4456</v>
      </c>
      <c r="AZ231" s="81">
        <v>879.59999999999991</v>
      </c>
      <c r="BA231" s="81">
        <v>0</v>
      </c>
      <c r="BB231" s="81">
        <v>0</v>
      </c>
      <c r="BC231" s="81">
        <v>0</v>
      </c>
      <c r="BD231" s="81">
        <v>0</v>
      </c>
      <c r="BE231" s="81" t="s">
        <v>564</v>
      </c>
      <c r="BF231" s="82"/>
      <c r="BG231" s="81">
        <v>0</v>
      </c>
      <c r="BH231" s="81">
        <v>4.4509999999999996</v>
      </c>
      <c r="BI231" s="81">
        <v>16.652999999999999</v>
      </c>
      <c r="BJ231" s="81">
        <v>10.545</v>
      </c>
      <c r="BK231" s="81">
        <v>788.13900000000001</v>
      </c>
      <c r="BL231" s="81">
        <v>0</v>
      </c>
      <c r="BM231" s="82"/>
      <c r="BN231" s="81">
        <v>0</v>
      </c>
      <c r="BO231" s="81">
        <v>1</v>
      </c>
      <c r="BP231" s="81">
        <v>3</v>
      </c>
      <c r="BQ231" s="81">
        <v>5</v>
      </c>
      <c r="BR231" s="81">
        <v>90</v>
      </c>
      <c r="BS231" s="81">
        <v>0</v>
      </c>
      <c r="BT231"/>
      <c r="BU231" s="80">
        <v>814.971</v>
      </c>
      <c r="BV231" s="80">
        <v>0</v>
      </c>
      <c r="BW231" s="80">
        <v>0</v>
      </c>
      <c r="BX231" s="80">
        <v>0</v>
      </c>
      <c r="BY231" s="80">
        <v>4.8170000000000002</v>
      </c>
      <c r="BZ231" s="80">
        <v>0</v>
      </c>
      <c r="CA231" s="80">
        <v>0</v>
      </c>
      <c r="CB231" s="80">
        <v>0</v>
      </c>
      <c r="CC231" s="80">
        <v>0</v>
      </c>
    </row>
    <row r="232" spans="1:81">
      <c r="A232" s="80" t="s">
        <v>1905</v>
      </c>
      <c r="B232" s="80">
        <v>202</v>
      </c>
      <c r="C232" s="80">
        <v>15</v>
      </c>
      <c r="D232" s="80">
        <v>12</v>
      </c>
      <c r="E232" s="80">
        <v>2018</v>
      </c>
      <c r="F232" s="80" t="s">
        <v>93</v>
      </c>
      <c r="G232" s="80" t="s">
        <v>1890</v>
      </c>
      <c r="H232" s="80" t="s">
        <v>1891</v>
      </c>
      <c r="I232" s="177"/>
      <c r="J232" s="81">
        <v>61.027287652157462</v>
      </c>
      <c r="K232" s="81">
        <v>66.282435934123029</v>
      </c>
      <c r="L232" s="81">
        <v>24.272678032410656</v>
      </c>
      <c r="M232" s="81">
        <v>2307.5734902233371</v>
      </c>
      <c r="N232" s="81">
        <v>535.03735045781787</v>
      </c>
      <c r="O232" s="81">
        <v>85.878350803474703</v>
      </c>
      <c r="P232" s="81">
        <v>64.169958385800626</v>
      </c>
      <c r="Q232" s="81">
        <v>21.939596832147362</v>
      </c>
      <c r="R232" s="81">
        <v>0</v>
      </c>
      <c r="S232" s="81">
        <v>61.41670804352114</v>
      </c>
      <c r="T232" s="82"/>
      <c r="U232" s="81">
        <v>10489978</v>
      </c>
      <c r="V232" s="81">
        <v>32044</v>
      </c>
      <c r="W232" s="81">
        <v>253</v>
      </c>
      <c r="X232" s="81">
        <v>633027</v>
      </c>
      <c r="Y232" s="81">
        <v>219639</v>
      </c>
      <c r="Z232" s="81">
        <v>52329</v>
      </c>
      <c r="AA232" s="81">
        <v>13425</v>
      </c>
      <c r="AB232" s="81">
        <v>346162</v>
      </c>
      <c r="AC232" s="81">
        <v>0</v>
      </c>
      <c r="AD232" s="81">
        <v>61.41670804352114</v>
      </c>
      <c r="AE232" s="82"/>
      <c r="AF232" s="81">
        <v>88671266.709561363</v>
      </c>
      <c r="AG232" s="81">
        <v>50570670.507798873</v>
      </c>
      <c r="AH232" s="81">
        <v>5214227.2057594843</v>
      </c>
      <c r="AI232" s="81">
        <v>3589126953.6333308</v>
      </c>
      <c r="AJ232" s="81">
        <v>794412653.03843725</v>
      </c>
      <c r="AK232" s="81">
        <v>0</v>
      </c>
      <c r="AL232" s="81">
        <v>0</v>
      </c>
      <c r="AM232" s="81">
        <v>47649583.786165804</v>
      </c>
      <c r="AN232" s="81">
        <v>0</v>
      </c>
      <c r="AO232" s="81">
        <v>0</v>
      </c>
      <c r="AP232" s="82"/>
      <c r="AQ232" s="81">
        <v>1222</v>
      </c>
      <c r="AR232" s="81">
        <v>69</v>
      </c>
      <c r="AS232" s="81">
        <v>0</v>
      </c>
      <c r="AT232" s="81">
        <v>0</v>
      </c>
      <c r="AU232" s="81">
        <v>0</v>
      </c>
      <c r="AV232" s="81">
        <v>0</v>
      </c>
      <c r="AW232" s="81" t="s">
        <v>564</v>
      </c>
      <c r="AX232" s="82"/>
      <c r="AY232" s="81">
        <v>4640.4000000000005</v>
      </c>
      <c r="AZ232" s="81">
        <v>918</v>
      </c>
      <c r="BA232" s="81">
        <v>0</v>
      </c>
      <c r="BB232" s="81">
        <v>0</v>
      </c>
      <c r="BC232" s="81">
        <v>0</v>
      </c>
      <c r="BD232" s="81">
        <v>0</v>
      </c>
      <c r="BE232" s="81" t="s">
        <v>564</v>
      </c>
      <c r="BF232" s="82"/>
      <c r="BG232" s="81">
        <v>0</v>
      </c>
      <c r="BH232" s="81">
        <v>4.2610000000000001</v>
      </c>
      <c r="BI232" s="81">
        <v>16.52</v>
      </c>
      <c r="BJ232" s="81">
        <v>12.576000000000001</v>
      </c>
      <c r="BK232" s="81">
        <v>798.88200000000006</v>
      </c>
      <c r="BL232" s="81">
        <v>0</v>
      </c>
      <c r="BM232" s="82"/>
      <c r="BN232" s="81">
        <v>0</v>
      </c>
      <c r="BO232" s="81">
        <v>1</v>
      </c>
      <c r="BP232" s="81">
        <v>3</v>
      </c>
      <c r="BQ232" s="81">
        <v>5</v>
      </c>
      <c r="BR232" s="81">
        <v>92</v>
      </c>
      <c r="BS232" s="81">
        <v>0</v>
      </c>
      <c r="BT232"/>
      <c r="BU232" s="80">
        <v>827.82299999999998</v>
      </c>
      <c r="BV232" s="80">
        <v>0</v>
      </c>
      <c r="BW232" s="80">
        <v>0</v>
      </c>
      <c r="BX232" s="80">
        <v>0</v>
      </c>
      <c r="BY232" s="80">
        <v>4.4160000000000004</v>
      </c>
      <c r="BZ232" s="80">
        <v>0</v>
      </c>
      <c r="CA232" s="80">
        <v>0</v>
      </c>
      <c r="CB232" s="80">
        <v>0</v>
      </c>
      <c r="CC232" s="80">
        <v>0</v>
      </c>
    </row>
    <row r="233" spans="1:81">
      <c r="A233" s="80" t="s">
        <v>1906</v>
      </c>
      <c r="B233" s="80">
        <v>203</v>
      </c>
      <c r="C233" s="80">
        <v>16</v>
      </c>
      <c r="D233" s="80">
        <v>12</v>
      </c>
      <c r="E233" s="80">
        <v>2019</v>
      </c>
      <c r="F233" s="80" t="s">
        <v>73</v>
      </c>
      <c r="G233" s="80" t="s">
        <v>1890</v>
      </c>
      <c r="H233" s="80" t="s">
        <v>1891</v>
      </c>
      <c r="I233" s="177"/>
      <c r="J233" s="81">
        <v>56.334487092237929</v>
      </c>
      <c r="K233" s="81">
        <v>60.022817528319756</v>
      </c>
      <c r="L233" s="81">
        <v>24.610978994360543</v>
      </c>
      <c r="M233" s="81">
        <v>2232.6802165196568</v>
      </c>
      <c r="N233" s="81">
        <v>505.8775859555945</v>
      </c>
      <c r="O233" s="81">
        <v>82.794451667986436</v>
      </c>
      <c r="P233" s="81">
        <v>64.345637336890675</v>
      </c>
      <c r="Q233" s="81">
        <v>21.502551265479692</v>
      </c>
      <c r="R233" s="81">
        <v>0</v>
      </c>
      <c r="S233" s="81">
        <v>69.140191099217034</v>
      </c>
      <c r="T233" s="82"/>
      <c r="U233" s="81">
        <v>10125240</v>
      </c>
      <c r="V233" s="81">
        <v>32044</v>
      </c>
      <c r="W233" s="81">
        <v>253</v>
      </c>
      <c r="X233" s="81">
        <v>633027</v>
      </c>
      <c r="Y233" s="81">
        <v>221720</v>
      </c>
      <c r="Z233" s="81">
        <v>51835</v>
      </c>
      <c r="AA233" s="81">
        <v>13361</v>
      </c>
      <c r="AB233" s="81">
        <v>348452</v>
      </c>
      <c r="AC233" s="81">
        <v>0</v>
      </c>
      <c r="AD233" s="81">
        <v>69.140191099217034</v>
      </c>
      <c r="AE233" s="82"/>
      <c r="AF233" s="81">
        <v>86110573.093153626</v>
      </c>
      <c r="AG233" s="81">
        <v>48777062.833451249</v>
      </c>
      <c r="AH233" s="81">
        <v>5542596.3031386351</v>
      </c>
      <c r="AI233" s="81">
        <v>3623849416.2979441</v>
      </c>
      <c r="AJ233" s="81">
        <v>753394256.52425551</v>
      </c>
      <c r="AK233" s="81">
        <v>0</v>
      </c>
      <c r="AL233" s="81">
        <v>0</v>
      </c>
      <c r="AM233" s="81">
        <v>47456539.254748419</v>
      </c>
      <c r="AN233" s="81">
        <v>0</v>
      </c>
      <c r="AO233" s="81">
        <v>0</v>
      </c>
      <c r="AP233" s="82"/>
      <c r="AQ233" s="81">
        <v>1272</v>
      </c>
      <c r="AR233" s="81">
        <v>77</v>
      </c>
      <c r="AS233" s="81">
        <v>0</v>
      </c>
      <c r="AT233" s="81">
        <v>0</v>
      </c>
      <c r="AU233" s="81">
        <v>0</v>
      </c>
      <c r="AV233" s="81">
        <v>0</v>
      </c>
      <c r="AW233" s="81" t="s">
        <v>564</v>
      </c>
      <c r="AX233" s="82"/>
      <c r="AY233" s="81">
        <v>4873.6000000000004</v>
      </c>
      <c r="AZ233" s="81">
        <v>1022.3</v>
      </c>
      <c r="BA233" s="81">
        <v>0</v>
      </c>
      <c r="BB233" s="81">
        <v>0</v>
      </c>
      <c r="BC233" s="81">
        <v>0</v>
      </c>
      <c r="BD233" s="81">
        <v>0</v>
      </c>
      <c r="BE233" s="81" t="s">
        <v>564</v>
      </c>
      <c r="BF233" s="82"/>
      <c r="BG233" s="81">
        <v>0</v>
      </c>
      <c r="BH233" s="81">
        <v>3.9990000000000001</v>
      </c>
      <c r="BI233" s="81">
        <v>16.416</v>
      </c>
      <c r="BJ233" s="81">
        <v>11.394</v>
      </c>
      <c r="BK233" s="81">
        <v>759.99400000000014</v>
      </c>
      <c r="BL233" s="81">
        <v>0</v>
      </c>
      <c r="BM233" s="82"/>
      <c r="BN233" s="81">
        <v>0</v>
      </c>
      <c r="BO233" s="81">
        <v>1</v>
      </c>
      <c r="BP233" s="81">
        <v>3</v>
      </c>
      <c r="BQ233" s="81">
        <v>5</v>
      </c>
      <c r="BR233" s="81">
        <v>91</v>
      </c>
      <c r="BS233" s="81">
        <v>0</v>
      </c>
      <c r="BT233"/>
      <c r="BU233" s="80">
        <v>787.16700000000003</v>
      </c>
      <c r="BV233" s="80">
        <v>0</v>
      </c>
      <c r="BW233" s="80">
        <v>0</v>
      </c>
      <c r="BX233" s="80">
        <v>0</v>
      </c>
      <c r="BY233" s="80">
        <v>4.6360000000000001</v>
      </c>
      <c r="BZ233" s="80">
        <v>0</v>
      </c>
      <c r="CA233" s="80">
        <v>0</v>
      </c>
      <c r="CB233" s="80">
        <v>0</v>
      </c>
      <c r="CC233" s="80">
        <v>0</v>
      </c>
    </row>
    <row r="234" spans="1:81">
      <c r="A234" s="80" t="s">
        <v>1907</v>
      </c>
      <c r="B234" s="80">
        <v>204</v>
      </c>
      <c r="C234" s="80">
        <v>17</v>
      </c>
      <c r="D234" s="80">
        <v>12</v>
      </c>
      <c r="E234" s="80">
        <v>2020</v>
      </c>
      <c r="F234" s="80" t="s">
        <v>218</v>
      </c>
      <c r="G234" s="80" t="s">
        <v>1890</v>
      </c>
      <c r="H234" s="80" t="s">
        <v>1891</v>
      </c>
      <c r="I234" s="177"/>
      <c r="J234" s="81">
        <v>54.030063120528673</v>
      </c>
      <c r="K234" s="81">
        <v>58.929557488191143</v>
      </c>
      <c r="L234" s="81">
        <v>7.1313550959172973</v>
      </c>
      <c r="M234" s="81">
        <v>2055.6582752009144</v>
      </c>
      <c r="N234" s="81">
        <v>503.23816881713384</v>
      </c>
      <c r="O234" s="81">
        <v>72.451490867040121</v>
      </c>
      <c r="P234" s="81">
        <v>58.257478156246165</v>
      </c>
      <c r="Q234" s="81">
        <v>20.355914505521383</v>
      </c>
      <c r="R234" s="81">
        <v>0</v>
      </c>
      <c r="S234" s="81">
        <v>66.217503091894102</v>
      </c>
      <c r="T234" s="82"/>
      <c r="U234" s="81">
        <v>10665598</v>
      </c>
      <c r="V234" s="81">
        <v>31185</v>
      </c>
      <c r="W234" s="81">
        <v>90</v>
      </c>
      <c r="X234" s="81">
        <v>667830</v>
      </c>
      <c r="Y234" s="81">
        <v>219464</v>
      </c>
      <c r="Z234" s="81">
        <v>51772</v>
      </c>
      <c r="AA234" s="81">
        <v>13143</v>
      </c>
      <c r="AB234" s="81">
        <v>345231</v>
      </c>
      <c r="AC234" s="81">
        <v>0</v>
      </c>
      <c r="AD234" s="81">
        <v>66.217503091894102</v>
      </c>
      <c r="AE234" s="82"/>
      <c r="AF234" s="81">
        <v>84971725.79199715</v>
      </c>
      <c r="AG234" s="81">
        <v>45084952.28290832</v>
      </c>
      <c r="AH234" s="81">
        <v>1668232.9148625256</v>
      </c>
      <c r="AI234" s="81">
        <v>3388299872.746716</v>
      </c>
      <c r="AJ234" s="81">
        <v>747426295.93650043</v>
      </c>
      <c r="AK234" s="81"/>
      <c r="AL234" s="81"/>
      <c r="AM234" s="81">
        <v>45056481.096409217</v>
      </c>
      <c r="AN234" s="81"/>
      <c r="AO234" s="81"/>
      <c r="AP234" s="82"/>
      <c r="AQ234" s="81">
        <v>1311</v>
      </c>
      <c r="AR234" s="81">
        <v>78</v>
      </c>
      <c r="AS234" s="81">
        <v>0</v>
      </c>
      <c r="AT234" s="81">
        <v>0</v>
      </c>
      <c r="AU234" s="81">
        <v>0</v>
      </c>
      <c r="AV234" s="81">
        <v>0</v>
      </c>
      <c r="AW234" s="81">
        <v>0</v>
      </c>
      <c r="AX234" s="82"/>
      <c r="AY234" s="81">
        <v>5042.9000000000005</v>
      </c>
      <c r="AZ234" s="81">
        <v>1035.5</v>
      </c>
      <c r="BA234" s="81">
        <v>0</v>
      </c>
      <c r="BB234" s="81">
        <v>0</v>
      </c>
      <c r="BC234" s="81">
        <v>0</v>
      </c>
      <c r="BD234" s="81">
        <v>0</v>
      </c>
      <c r="BE234" s="81">
        <v>0</v>
      </c>
      <c r="BF234" s="82"/>
      <c r="BG234" s="81">
        <v>0</v>
      </c>
      <c r="BH234" s="81">
        <v>4.1589999999999998</v>
      </c>
      <c r="BI234" s="81">
        <v>15.996</v>
      </c>
      <c r="BJ234" s="81">
        <v>14.598000000000001</v>
      </c>
      <c r="BK234" s="81">
        <v>671.80899999999997</v>
      </c>
      <c r="BL234" s="81">
        <v>0</v>
      </c>
      <c r="BM234" s="82"/>
      <c r="BN234" s="81">
        <v>0</v>
      </c>
      <c r="BO234" s="81">
        <v>1</v>
      </c>
      <c r="BP234" s="81">
        <v>3</v>
      </c>
      <c r="BQ234" s="81">
        <v>5</v>
      </c>
      <c r="BR234" s="81">
        <v>93</v>
      </c>
      <c r="BS234" s="81">
        <v>0</v>
      </c>
      <c r="BT234"/>
      <c r="BU234" s="80">
        <v>701.92600000000004</v>
      </c>
      <c r="BV234" s="80">
        <v>0</v>
      </c>
      <c r="BW234" s="80">
        <v>0</v>
      </c>
      <c r="BX234" s="80">
        <v>0</v>
      </c>
      <c r="BY234" s="80">
        <v>4.6360000000000001</v>
      </c>
      <c r="BZ234" s="80">
        <v>0</v>
      </c>
      <c r="CA234" s="80">
        <v>0</v>
      </c>
      <c r="CB234" s="80">
        <v>0</v>
      </c>
      <c r="CC234" s="80">
        <v>0</v>
      </c>
    </row>
    <row r="235" spans="1:81">
      <c r="A235" s="80" t="s">
        <v>1908</v>
      </c>
      <c r="B235" s="80">
        <v>204</v>
      </c>
      <c r="C235" s="80">
        <v>18</v>
      </c>
      <c r="D235" s="80">
        <v>12</v>
      </c>
      <c r="E235" s="80">
        <v>2021</v>
      </c>
      <c r="F235" s="80" t="s">
        <v>75</v>
      </c>
      <c r="G235" s="174" t="s">
        <v>1890</v>
      </c>
      <c r="H235" s="80" t="s">
        <v>1891</v>
      </c>
      <c r="I235" s="177"/>
      <c r="J235" s="81">
        <v>55.85399859195357</v>
      </c>
      <c r="K235" s="81">
        <v>67.494740006775288</v>
      </c>
      <c r="L235" s="81">
        <v>7.66521863656323</v>
      </c>
      <c r="M235" s="81">
        <v>2240.8569915549751</v>
      </c>
      <c r="N235" s="81">
        <v>476.56243528285512</v>
      </c>
      <c r="O235" s="81">
        <v>70.623696757715123</v>
      </c>
      <c r="P235" s="81">
        <v>58.570631575205013</v>
      </c>
      <c r="Q235" s="81">
        <v>20.360981841488329</v>
      </c>
      <c r="R235" s="81">
        <v>0</v>
      </c>
      <c r="S235" s="81">
        <v>67.122895337190783</v>
      </c>
      <c r="T235" s="82"/>
      <c r="U235" s="81">
        <v>10876994</v>
      </c>
      <c r="V235" s="81">
        <v>31185</v>
      </c>
      <c r="W235" s="81">
        <v>90</v>
      </c>
      <c r="X235" s="81">
        <v>667830</v>
      </c>
      <c r="Y235" s="81">
        <v>216903</v>
      </c>
      <c r="Z235" s="81">
        <v>51964</v>
      </c>
      <c r="AA235" s="81">
        <v>12886</v>
      </c>
      <c r="AB235" s="81">
        <v>341222</v>
      </c>
      <c r="AC235" s="81">
        <v>0</v>
      </c>
      <c r="AD235" s="81">
        <v>67.122895337190783</v>
      </c>
      <c r="AE235" s="82"/>
      <c r="AF235" s="81">
        <v>86408829.551849172</v>
      </c>
      <c r="AG235" s="81">
        <v>51748009.965059504</v>
      </c>
      <c r="AH235" s="81">
        <v>1706117.3457940698</v>
      </c>
      <c r="AI235" s="81">
        <v>3650738462.253242</v>
      </c>
      <c r="AJ235" s="81">
        <v>688002282.13626266</v>
      </c>
      <c r="AK235" s="81">
        <v>0</v>
      </c>
      <c r="AL235" s="81">
        <v>0</v>
      </c>
      <c r="AM235" s="81">
        <v>44790126.325554125</v>
      </c>
      <c r="AN235" s="81">
        <v>0</v>
      </c>
      <c r="AO235" s="81">
        <v>0</v>
      </c>
      <c r="AP235" s="82"/>
      <c r="AQ235" s="81">
        <v>1372</v>
      </c>
      <c r="AR235" s="81">
        <v>78</v>
      </c>
      <c r="AS235" s="81">
        <v>0</v>
      </c>
      <c r="AT235" s="81">
        <v>0</v>
      </c>
      <c r="AU235" s="81">
        <v>0</v>
      </c>
      <c r="AV235" s="81">
        <v>0</v>
      </c>
      <c r="AW235" s="81"/>
      <c r="AX235" s="82"/>
      <c r="AY235" s="81">
        <v>5289</v>
      </c>
      <c r="AZ235" s="81">
        <v>1035.5</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1909</v>
      </c>
      <c r="B236" s="80">
        <v>204</v>
      </c>
      <c r="C236" s="80">
        <v>19</v>
      </c>
      <c r="D236" s="80">
        <v>12</v>
      </c>
      <c r="E236" s="80">
        <v>2022</v>
      </c>
      <c r="F236" s="80" t="s">
        <v>568</v>
      </c>
      <c r="G236" s="174" t="s">
        <v>1890</v>
      </c>
      <c r="H236" s="80" t="s">
        <v>1891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1447</v>
      </c>
      <c r="AR236" s="81">
        <v>78</v>
      </c>
      <c r="AS236" s="81">
        <v>0</v>
      </c>
      <c r="AT236" s="81">
        <v>0</v>
      </c>
      <c r="AU236" s="81">
        <v>0</v>
      </c>
      <c r="AV236" s="81">
        <v>0</v>
      </c>
      <c r="AW236" s="81"/>
      <c r="AX236" s="82"/>
      <c r="AY236" s="81">
        <v>5598.3000000000011</v>
      </c>
      <c r="AZ236" s="81">
        <v>1035.5</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1910</v>
      </c>
      <c r="B237" s="80">
        <v>222</v>
      </c>
      <c r="C237" s="80">
        <v>1</v>
      </c>
      <c r="D237" s="80">
        <v>14</v>
      </c>
      <c r="E237" s="80">
        <v>1990</v>
      </c>
      <c r="F237" s="80" t="s">
        <v>562</v>
      </c>
      <c r="G237" s="80" t="s">
        <v>1911</v>
      </c>
      <c r="H237" s="80" t="s">
        <v>1912</v>
      </c>
      <c r="I237" s="177"/>
      <c r="J237" s="81">
        <v>357.61612435734895</v>
      </c>
      <c r="K237" s="81">
        <v>27.695697373498696</v>
      </c>
      <c r="L237" s="81">
        <v>17.718375647531026</v>
      </c>
      <c r="M237" s="81">
        <v>221.87581400593186</v>
      </c>
      <c r="N237" s="81">
        <v>257.4185527439447</v>
      </c>
      <c r="O237" s="81">
        <v>191.11783398339853</v>
      </c>
      <c r="P237" s="81">
        <v>160.99758643654852</v>
      </c>
      <c r="Q237" s="81">
        <v>17.078079484729038</v>
      </c>
      <c r="R237" s="81">
        <v>15.392709553740906</v>
      </c>
      <c r="S237" s="81">
        <v>14.464646884313051</v>
      </c>
      <c r="T237" s="82"/>
      <c r="U237" s="81">
        <v>48771763</v>
      </c>
      <c r="V237" s="81">
        <v>9707</v>
      </c>
      <c r="W237" s="81">
        <v>191</v>
      </c>
      <c r="X237" s="81">
        <v>86813</v>
      </c>
      <c r="Y237" s="81">
        <v>87130</v>
      </c>
      <c r="Z237" s="81">
        <v>78609</v>
      </c>
      <c r="AA237" s="81">
        <v>39092</v>
      </c>
      <c r="AB237" s="81">
        <v>277290</v>
      </c>
      <c r="AC237" s="81">
        <v>2666045</v>
      </c>
      <c r="AD237" s="81">
        <v>14.464646884313051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1913</v>
      </c>
      <c r="B238" s="80">
        <v>223</v>
      </c>
      <c r="C238" s="80">
        <v>2</v>
      </c>
      <c r="D238" s="80">
        <v>14</v>
      </c>
      <c r="E238" s="80">
        <v>2005</v>
      </c>
      <c r="F238" s="80" t="s">
        <v>565</v>
      </c>
      <c r="G238" s="80" t="s">
        <v>1911</v>
      </c>
      <c r="H238" s="80" t="s">
        <v>1912</v>
      </c>
      <c r="I238" s="177"/>
      <c r="J238" s="81">
        <v>280.3339566020955</v>
      </c>
      <c r="K238" s="81">
        <v>15.601204143605178</v>
      </c>
      <c r="L238" s="81">
        <v>5.1030672416123171</v>
      </c>
      <c r="M238" s="81">
        <v>398.26456443141865</v>
      </c>
      <c r="N238" s="81">
        <v>431.55188014557893</v>
      </c>
      <c r="O238" s="81">
        <v>296.97285899018237</v>
      </c>
      <c r="P238" s="81">
        <v>155.07895392426732</v>
      </c>
      <c r="Q238" s="81">
        <v>19.037965066238325</v>
      </c>
      <c r="R238" s="81">
        <v>11.353090618006284</v>
      </c>
      <c r="S238" s="81">
        <v>37.493279655999999</v>
      </c>
      <c r="T238" s="82"/>
      <c r="U238" s="81">
        <v>42575695</v>
      </c>
      <c r="V238" s="81">
        <v>7435</v>
      </c>
      <c r="W238" s="81">
        <v>61</v>
      </c>
      <c r="X238" s="81">
        <v>81334</v>
      </c>
      <c r="Y238" s="81">
        <v>123438</v>
      </c>
      <c r="Z238" s="81">
        <v>141349</v>
      </c>
      <c r="AA238" s="81">
        <v>30839</v>
      </c>
      <c r="AB238" s="81">
        <v>323144</v>
      </c>
      <c r="AC238" s="81">
        <v>2007559</v>
      </c>
      <c r="AD238" s="81">
        <v>37.493279655999999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1914</v>
      </c>
      <c r="B239" s="80">
        <v>224</v>
      </c>
      <c r="C239" s="80">
        <v>3</v>
      </c>
      <c r="D239" s="80">
        <v>14</v>
      </c>
      <c r="E239" s="80">
        <v>2006</v>
      </c>
      <c r="F239" s="80" t="s">
        <v>566</v>
      </c>
      <c r="G239" s="80" t="s">
        <v>1911</v>
      </c>
      <c r="H239" s="80" t="s">
        <v>1912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1915</v>
      </c>
      <c r="B240" s="80">
        <v>225</v>
      </c>
      <c r="C240" s="80">
        <v>4</v>
      </c>
      <c r="D240" s="80">
        <v>14</v>
      </c>
      <c r="E240" s="80">
        <v>2007</v>
      </c>
      <c r="F240" s="80" t="s">
        <v>567</v>
      </c>
      <c r="G240" s="80" t="s">
        <v>1911</v>
      </c>
      <c r="H240" s="80" t="s">
        <v>1912</v>
      </c>
      <c r="I240" s="177"/>
      <c r="J240" s="81">
        <v>253.21958118526328</v>
      </c>
      <c r="K240" s="81">
        <v>15.423219702947796</v>
      </c>
      <c r="L240" s="81">
        <v>8.861740613849852</v>
      </c>
      <c r="M240" s="81">
        <v>420.38683394382224</v>
      </c>
      <c r="N240" s="81">
        <v>441.41746502017401</v>
      </c>
      <c r="O240" s="81">
        <v>290.15062678952137</v>
      </c>
      <c r="P240" s="81">
        <v>154.69635372628755</v>
      </c>
      <c r="Q240" s="81">
        <v>20.413839560265902</v>
      </c>
      <c r="R240" s="81">
        <v>12.048147768779035</v>
      </c>
      <c r="S240" s="81">
        <v>46.9708951331694</v>
      </c>
      <c r="T240" s="82"/>
      <c r="U240" s="81">
        <v>41260365</v>
      </c>
      <c r="V240" s="81">
        <v>7043</v>
      </c>
      <c r="W240" s="81">
        <v>100</v>
      </c>
      <c r="X240" s="81">
        <v>100847</v>
      </c>
      <c r="Y240" s="81">
        <v>128127</v>
      </c>
      <c r="Z240" s="81">
        <v>143564</v>
      </c>
      <c r="AA240" s="81">
        <v>30294</v>
      </c>
      <c r="AB240" s="81">
        <v>328173</v>
      </c>
      <c r="AC240" s="81">
        <v>2191594</v>
      </c>
      <c r="AD240" s="81">
        <v>46.9708951331694</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1916</v>
      </c>
      <c r="B241" s="80">
        <v>226</v>
      </c>
      <c r="C241" s="80">
        <v>5</v>
      </c>
      <c r="D241" s="80">
        <v>14</v>
      </c>
      <c r="E241" s="80">
        <v>2008</v>
      </c>
      <c r="F241" s="80" t="s">
        <v>84</v>
      </c>
      <c r="G241" s="80" t="s">
        <v>1911</v>
      </c>
      <c r="H241" s="80" t="s">
        <v>1912</v>
      </c>
      <c r="I241" s="177"/>
      <c r="J241" s="81">
        <v>196.38939552922261</v>
      </c>
      <c r="K241" s="81">
        <v>11.560476326647409</v>
      </c>
      <c r="L241" s="81">
        <v>7.6040212409147303</v>
      </c>
      <c r="M241" s="81">
        <v>441.05328954903723</v>
      </c>
      <c r="N241" s="81">
        <v>444.69234587407897</v>
      </c>
      <c r="O241" s="81">
        <v>283.24094723336907</v>
      </c>
      <c r="P241" s="81">
        <v>146.29775527750687</v>
      </c>
      <c r="Q241" s="81">
        <v>20.198138438993823</v>
      </c>
      <c r="R241" s="81">
        <v>12.31573558970177</v>
      </c>
      <c r="S241" s="81">
        <v>35.163099371342504</v>
      </c>
      <c r="T241" s="82"/>
      <c r="U241" s="81">
        <v>37518375</v>
      </c>
      <c r="V241" s="81">
        <v>7043</v>
      </c>
      <c r="W241" s="81">
        <v>100</v>
      </c>
      <c r="X241" s="81">
        <v>100847</v>
      </c>
      <c r="Y241" s="81">
        <v>130143</v>
      </c>
      <c r="Z241" s="81">
        <v>145064</v>
      </c>
      <c r="AA241" s="81">
        <v>28682</v>
      </c>
      <c r="AB241" s="81">
        <v>330041</v>
      </c>
      <c r="AC241" s="81">
        <v>2326273</v>
      </c>
      <c r="AD241" s="81">
        <v>35.163099371342504</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1917</v>
      </c>
      <c r="B242" s="80">
        <v>227</v>
      </c>
      <c r="C242" s="80">
        <v>6</v>
      </c>
      <c r="D242" s="80">
        <v>14</v>
      </c>
      <c r="E242" s="80">
        <v>2009</v>
      </c>
      <c r="F242" s="80" t="s">
        <v>85</v>
      </c>
      <c r="G242" s="80" t="s">
        <v>1911</v>
      </c>
      <c r="H242" s="80" t="s">
        <v>1912</v>
      </c>
      <c r="I242" s="177"/>
      <c r="J242" s="81">
        <v>174.33454213531058</v>
      </c>
      <c r="K242" s="81">
        <v>10.749978619505558</v>
      </c>
      <c r="L242" s="81">
        <v>19.353910976792239</v>
      </c>
      <c r="M242" s="81">
        <v>399.91897291072303</v>
      </c>
      <c r="N242" s="81">
        <v>376.91126041719338</v>
      </c>
      <c r="O242" s="81">
        <v>289.74861158147695</v>
      </c>
      <c r="P242" s="81">
        <v>139.21119327530045</v>
      </c>
      <c r="Q242" s="81">
        <v>19.415521812299854</v>
      </c>
      <c r="R242" s="81">
        <v>12.578205136799628</v>
      </c>
      <c r="S242" s="81">
        <v>34.609450866959996</v>
      </c>
      <c r="T242" s="82"/>
      <c r="U242" s="81">
        <v>31368055</v>
      </c>
      <c r="V242" s="81">
        <v>7232</v>
      </c>
      <c r="W242" s="81">
        <v>346</v>
      </c>
      <c r="X242" s="81">
        <v>112918</v>
      </c>
      <c r="Y242" s="81">
        <v>132661</v>
      </c>
      <c r="Z242" s="81">
        <v>146475</v>
      </c>
      <c r="AA242" s="81">
        <v>28019</v>
      </c>
      <c r="AB242" s="81">
        <v>333038</v>
      </c>
      <c r="AC242" s="81">
        <v>2317832</v>
      </c>
      <c r="AD242" s="81">
        <v>34.609450866959996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513.90899999999999</v>
      </c>
      <c r="BJ242" s="81">
        <v>0</v>
      </c>
      <c r="BK242" s="81">
        <v>134.89400000000001</v>
      </c>
      <c r="BL242" s="81">
        <v>0</v>
      </c>
      <c r="BM242" s="82"/>
      <c r="BN242" s="81">
        <v>0</v>
      </c>
      <c r="BO242" s="81">
        <v>0</v>
      </c>
      <c r="BP242" s="81">
        <v>16</v>
      </c>
      <c r="BQ242" s="81">
        <v>0</v>
      </c>
      <c r="BR242" s="81">
        <v>19</v>
      </c>
      <c r="BS242" s="81">
        <v>0</v>
      </c>
      <c r="BT242"/>
      <c r="BU242" s="80"/>
      <c r="BV242" s="80"/>
      <c r="BW242" s="80"/>
      <c r="BX242" s="80"/>
      <c r="BY242" s="80"/>
      <c r="BZ242" s="80"/>
      <c r="CA242" s="80"/>
      <c r="CB242" s="80"/>
      <c r="CC242" s="80"/>
    </row>
    <row r="243" spans="1:81">
      <c r="A243" s="80" t="s">
        <v>1918</v>
      </c>
      <c r="B243" s="80">
        <v>228</v>
      </c>
      <c r="C243" s="80">
        <v>7</v>
      </c>
      <c r="D243" s="80">
        <v>14</v>
      </c>
      <c r="E243" s="80">
        <v>2010</v>
      </c>
      <c r="F243" s="80" t="s">
        <v>86</v>
      </c>
      <c r="G243" s="80" t="s">
        <v>1911</v>
      </c>
      <c r="H243" s="80" t="s">
        <v>1912</v>
      </c>
      <c r="I243" s="177"/>
      <c r="J243" s="81">
        <v>171.6031016560774</v>
      </c>
      <c r="K243" s="81">
        <v>12.222309432234605</v>
      </c>
      <c r="L243" s="81">
        <v>18.530526321873374</v>
      </c>
      <c r="M243" s="81">
        <v>432.03401929627898</v>
      </c>
      <c r="N243" s="81">
        <v>431.13418290919486</v>
      </c>
      <c r="O243" s="81">
        <v>291.30285697245932</v>
      </c>
      <c r="P243" s="81">
        <v>140.67232761648194</v>
      </c>
      <c r="Q243" s="81">
        <v>20.352805361970599</v>
      </c>
      <c r="R243" s="81">
        <v>13.342227190004953</v>
      </c>
      <c r="S243" s="81">
        <v>46.069089134523992</v>
      </c>
      <c r="T243" s="82"/>
      <c r="U243" s="81">
        <v>31606415</v>
      </c>
      <c r="V243" s="81">
        <v>7232</v>
      </c>
      <c r="W243" s="81">
        <v>346</v>
      </c>
      <c r="X243" s="81">
        <v>112918</v>
      </c>
      <c r="Y243" s="81">
        <v>134358</v>
      </c>
      <c r="Z243" s="81">
        <v>147945</v>
      </c>
      <c r="AA243" s="81">
        <v>27606</v>
      </c>
      <c r="AB243" s="81">
        <v>334523</v>
      </c>
      <c r="AC243" s="81">
        <v>2329934</v>
      </c>
      <c r="AD243" s="81">
        <v>46.069089134523992</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516.15499999999997</v>
      </c>
      <c r="BJ243" s="81">
        <v>0</v>
      </c>
      <c r="BK243" s="81">
        <v>135.41</v>
      </c>
      <c r="BL243" s="81">
        <v>0</v>
      </c>
      <c r="BM243" s="82"/>
      <c r="BN243" s="81">
        <v>0</v>
      </c>
      <c r="BO243" s="81">
        <v>0</v>
      </c>
      <c r="BP243" s="81">
        <v>16</v>
      </c>
      <c r="BQ243" s="81">
        <v>0</v>
      </c>
      <c r="BR243" s="81">
        <v>19</v>
      </c>
      <c r="BS243" s="81">
        <v>0</v>
      </c>
      <c r="BT243"/>
      <c r="BU243" s="80">
        <v>562.30399999999997</v>
      </c>
      <c r="BV243" s="80">
        <v>46.23</v>
      </c>
      <c r="BW243" s="80">
        <v>0</v>
      </c>
      <c r="BX243" s="80">
        <v>0</v>
      </c>
      <c r="BY243" s="80">
        <v>0</v>
      </c>
      <c r="BZ243" s="80">
        <v>0</v>
      </c>
      <c r="CA243" s="80">
        <v>17.257000000000001</v>
      </c>
      <c r="CB243" s="80">
        <v>25.774000000000001</v>
      </c>
      <c r="CC243" s="80">
        <v>0</v>
      </c>
    </row>
    <row r="244" spans="1:81">
      <c r="A244" s="80" t="s">
        <v>1919</v>
      </c>
      <c r="B244" s="80">
        <v>229</v>
      </c>
      <c r="C244" s="80">
        <v>8</v>
      </c>
      <c r="D244" s="80">
        <v>14</v>
      </c>
      <c r="E244" s="80">
        <v>2011</v>
      </c>
      <c r="F244" s="80" t="s">
        <v>87</v>
      </c>
      <c r="G244" s="80" t="s">
        <v>1911</v>
      </c>
      <c r="H244" s="80" t="s">
        <v>1912</v>
      </c>
      <c r="I244" s="177"/>
      <c r="J244" s="81">
        <v>221.32010006403857</v>
      </c>
      <c r="K244" s="81">
        <v>17.225812603273706</v>
      </c>
      <c r="L244" s="81">
        <v>14.873048578490005</v>
      </c>
      <c r="M244" s="81">
        <v>546.47031694928523</v>
      </c>
      <c r="N244" s="81">
        <v>481.11590085473017</v>
      </c>
      <c r="O244" s="81">
        <v>289.22328280323916</v>
      </c>
      <c r="P244" s="81">
        <v>135.32546680064473</v>
      </c>
      <c r="Q244" s="81">
        <v>23.595563863504204</v>
      </c>
      <c r="R244" s="81">
        <v>13.234027090272296</v>
      </c>
      <c r="S244" s="81">
        <v>47.962451516652393</v>
      </c>
      <c r="T244" s="82"/>
      <c r="U244" s="81">
        <v>33241375</v>
      </c>
      <c r="V244" s="81">
        <v>7232</v>
      </c>
      <c r="W244" s="81">
        <v>346</v>
      </c>
      <c r="X244" s="81">
        <v>112918</v>
      </c>
      <c r="Y244" s="81">
        <v>136207</v>
      </c>
      <c r="Z244" s="81">
        <v>150080</v>
      </c>
      <c r="AA244" s="81">
        <v>27347</v>
      </c>
      <c r="AB244" s="81">
        <v>336223</v>
      </c>
      <c r="AC244" s="81">
        <v>2307217</v>
      </c>
      <c r="AD244" s="81">
        <v>47.962451516652393</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494.79599999999999</v>
      </c>
      <c r="BJ244" s="81">
        <v>0</v>
      </c>
      <c r="BK244" s="81">
        <v>112.71600000000001</v>
      </c>
      <c r="BL244" s="81">
        <v>0</v>
      </c>
      <c r="BM244" s="82"/>
      <c r="BN244" s="81">
        <v>0</v>
      </c>
      <c r="BO244" s="81">
        <v>0</v>
      </c>
      <c r="BP244" s="81">
        <v>16</v>
      </c>
      <c r="BQ244" s="81">
        <v>0</v>
      </c>
      <c r="BR244" s="81">
        <v>19</v>
      </c>
      <c r="BS244" s="81">
        <v>0</v>
      </c>
      <c r="BT244"/>
      <c r="BU244" s="80">
        <v>537.54600000000005</v>
      </c>
      <c r="BV244" s="80">
        <v>36.713999999999999</v>
      </c>
      <c r="BW244" s="80">
        <v>0</v>
      </c>
      <c r="BX244" s="80">
        <v>0</v>
      </c>
      <c r="BY244" s="80">
        <v>0</v>
      </c>
      <c r="BZ244" s="80">
        <v>0</v>
      </c>
      <c r="CA244" s="80">
        <v>13.172000000000001</v>
      </c>
      <c r="CB244" s="80">
        <v>20.079999999999998</v>
      </c>
      <c r="CC244" s="80">
        <v>0</v>
      </c>
    </row>
    <row r="245" spans="1:81">
      <c r="A245" s="80" t="s">
        <v>1920</v>
      </c>
      <c r="B245" s="80">
        <v>230</v>
      </c>
      <c r="C245" s="80">
        <v>9</v>
      </c>
      <c r="D245" s="80">
        <v>14</v>
      </c>
      <c r="E245" s="80">
        <v>2012</v>
      </c>
      <c r="F245" s="80" t="s">
        <v>88</v>
      </c>
      <c r="G245" s="80" t="s">
        <v>1911</v>
      </c>
      <c r="H245" s="80" t="s">
        <v>1912</v>
      </c>
      <c r="I245" s="177"/>
      <c r="J245" s="81">
        <v>263.76796450883205</v>
      </c>
      <c r="K245" s="81">
        <v>16.74087047069909</v>
      </c>
      <c r="L245" s="81">
        <v>14.72133607533668</v>
      </c>
      <c r="M245" s="81">
        <v>561.00109891838792</v>
      </c>
      <c r="N245" s="81">
        <v>567.39605947022756</v>
      </c>
      <c r="O245" s="81">
        <v>290.7846379256959</v>
      </c>
      <c r="P245" s="81">
        <v>134.47801892410416</v>
      </c>
      <c r="Q245" s="81">
        <v>26.037533190951343</v>
      </c>
      <c r="R245" s="81">
        <v>13.86640916267099</v>
      </c>
      <c r="S245" s="81">
        <v>50.367081766732802</v>
      </c>
      <c r="T245" s="82"/>
      <c r="U245" s="81">
        <v>32527464</v>
      </c>
      <c r="V245" s="81">
        <v>7232</v>
      </c>
      <c r="W245" s="81">
        <v>346</v>
      </c>
      <c r="X245" s="81">
        <v>112918</v>
      </c>
      <c r="Y245" s="81">
        <v>139783</v>
      </c>
      <c r="Z245" s="81">
        <v>152087</v>
      </c>
      <c r="AA245" s="81">
        <v>27022</v>
      </c>
      <c r="AB245" s="81">
        <v>341489</v>
      </c>
      <c r="AC245" s="81">
        <v>2354852</v>
      </c>
      <c r="AD245" s="81">
        <v>50.367081766732802</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533.23900000000003</v>
      </c>
      <c r="BJ245" s="81">
        <v>0</v>
      </c>
      <c r="BK245" s="81">
        <v>127.529</v>
      </c>
      <c r="BL245" s="81">
        <v>0</v>
      </c>
      <c r="BM245" s="82"/>
      <c r="BN245" s="81">
        <v>0</v>
      </c>
      <c r="BO245" s="81">
        <v>0</v>
      </c>
      <c r="BP245" s="81">
        <v>16</v>
      </c>
      <c r="BQ245" s="81">
        <v>0</v>
      </c>
      <c r="BR245" s="81">
        <v>19</v>
      </c>
      <c r="BS245" s="81">
        <v>0</v>
      </c>
      <c r="BT245"/>
      <c r="BU245" s="80">
        <v>597.82799999999997</v>
      </c>
      <c r="BV245" s="80">
        <v>29.966999999999999</v>
      </c>
      <c r="BW245" s="80">
        <v>0</v>
      </c>
      <c r="BX245" s="80">
        <v>0</v>
      </c>
      <c r="BY245" s="80">
        <v>3.5409999999999999</v>
      </c>
      <c r="BZ245" s="80">
        <v>0</v>
      </c>
      <c r="CA245" s="80">
        <v>12.148999999999999</v>
      </c>
      <c r="CB245" s="80">
        <v>17.283000000000001</v>
      </c>
      <c r="CC245" s="80">
        <v>0</v>
      </c>
    </row>
    <row r="246" spans="1:81">
      <c r="A246" s="80" t="s">
        <v>1921</v>
      </c>
      <c r="B246" s="80">
        <v>231</v>
      </c>
      <c r="C246" s="80">
        <v>10</v>
      </c>
      <c r="D246" s="80">
        <v>14</v>
      </c>
      <c r="E246" s="80">
        <v>2013</v>
      </c>
      <c r="F246" s="80" t="s">
        <v>89</v>
      </c>
      <c r="G246" s="80" t="s">
        <v>1911</v>
      </c>
      <c r="H246" s="80" t="s">
        <v>1912</v>
      </c>
      <c r="I246" s="177"/>
      <c r="J246" s="81">
        <v>233.13680828411947</v>
      </c>
      <c r="K246" s="81">
        <v>13.638440416455436</v>
      </c>
      <c r="L246" s="81">
        <v>15.234668146722456</v>
      </c>
      <c r="M246" s="81">
        <v>574.34690183195676</v>
      </c>
      <c r="N246" s="81">
        <v>615.68028460306425</v>
      </c>
      <c r="O246" s="81">
        <v>283.13713170695911</v>
      </c>
      <c r="P246" s="81">
        <v>134.34031571927372</v>
      </c>
      <c r="Q246" s="81">
        <v>26.502471543769985</v>
      </c>
      <c r="R246" s="81">
        <v>12.719038318187083</v>
      </c>
      <c r="S246" s="81">
        <v>40.405473757631597</v>
      </c>
      <c r="T246" s="82"/>
      <c r="U246" s="81">
        <v>30023415</v>
      </c>
      <c r="V246" s="81">
        <v>7232</v>
      </c>
      <c r="W246" s="81">
        <v>346</v>
      </c>
      <c r="X246" s="81">
        <v>112918</v>
      </c>
      <c r="Y246" s="81">
        <v>141143</v>
      </c>
      <c r="Z246" s="81">
        <v>154699</v>
      </c>
      <c r="AA246" s="81">
        <v>26893</v>
      </c>
      <c r="AB246" s="81">
        <v>342603</v>
      </c>
      <c r="AC246" s="81">
        <v>2108458</v>
      </c>
      <c r="AD246" s="81">
        <v>40.405473757631597</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549.30799999999999</v>
      </c>
      <c r="BJ246" s="81">
        <v>0</v>
      </c>
      <c r="BK246" s="81">
        <v>125.70700000000001</v>
      </c>
      <c r="BL246" s="81">
        <v>0</v>
      </c>
      <c r="BM246" s="82"/>
      <c r="BN246" s="81">
        <v>0</v>
      </c>
      <c r="BO246" s="81">
        <v>0</v>
      </c>
      <c r="BP246" s="81">
        <v>16</v>
      </c>
      <c r="BQ246" s="81">
        <v>0</v>
      </c>
      <c r="BR246" s="81">
        <v>17</v>
      </c>
      <c r="BS246" s="81">
        <v>0</v>
      </c>
      <c r="BT246"/>
      <c r="BU246" s="80">
        <v>616.70799999999997</v>
      </c>
      <c r="BV246" s="80">
        <v>25.361999999999998</v>
      </c>
      <c r="BW246" s="80">
        <v>0</v>
      </c>
      <c r="BX246" s="80">
        <v>0</v>
      </c>
      <c r="BY246" s="80">
        <v>3.9209999999999998</v>
      </c>
      <c r="BZ246" s="80">
        <v>0</v>
      </c>
      <c r="CA246" s="80">
        <v>13.739000000000001</v>
      </c>
      <c r="CB246" s="80">
        <v>15.285</v>
      </c>
      <c r="CC246" s="80">
        <v>0</v>
      </c>
    </row>
    <row r="247" spans="1:81">
      <c r="A247" s="80" t="s">
        <v>1922</v>
      </c>
      <c r="B247" s="80">
        <v>232</v>
      </c>
      <c r="C247" s="80">
        <v>11</v>
      </c>
      <c r="D247" s="80">
        <v>14</v>
      </c>
      <c r="E247" s="80">
        <v>2014</v>
      </c>
      <c r="F247" s="80" t="s">
        <v>90</v>
      </c>
      <c r="G247" s="80" t="s">
        <v>1911</v>
      </c>
      <c r="H247" s="80" t="s">
        <v>1912</v>
      </c>
      <c r="I247" s="177"/>
      <c r="J247" s="81">
        <v>261.30053662039001</v>
      </c>
      <c r="K247" s="81">
        <v>13.742022596063668</v>
      </c>
      <c r="L247" s="81">
        <v>10.553283869402398</v>
      </c>
      <c r="M247" s="81">
        <v>538.0816232023077</v>
      </c>
      <c r="N247" s="81">
        <v>616.32318957219331</v>
      </c>
      <c r="O247" s="81">
        <v>271.5171042164398</v>
      </c>
      <c r="P247" s="81">
        <v>134.06489017251528</v>
      </c>
      <c r="Q247" s="81">
        <v>25.444921040053273</v>
      </c>
      <c r="R247" s="81">
        <v>14.262988619269855</v>
      </c>
      <c r="S247" s="81">
        <v>34.227937204</v>
      </c>
      <c r="T247" s="82"/>
      <c r="U247" s="81">
        <v>33746789</v>
      </c>
      <c r="V247" s="81">
        <v>6150</v>
      </c>
      <c r="W247" s="81">
        <v>266</v>
      </c>
      <c r="X247" s="81">
        <v>109450</v>
      </c>
      <c r="Y247" s="81">
        <v>142596</v>
      </c>
      <c r="Z247" s="81">
        <v>156244</v>
      </c>
      <c r="AA247" s="81">
        <v>26699</v>
      </c>
      <c r="AB247" s="81">
        <v>342832</v>
      </c>
      <c r="AC247" s="81">
        <v>2371836</v>
      </c>
      <c r="AD247" s="81">
        <v>34.227937204</v>
      </c>
      <c r="AE247" s="82"/>
      <c r="AF247" s="81">
        <v>312738364.27470636</v>
      </c>
      <c r="AG247" s="81">
        <v>11505415.048327412</v>
      </c>
      <c r="AH247" s="81">
        <v>2602518.4467617786</v>
      </c>
      <c r="AI247" s="81">
        <v>711587128.22344673</v>
      </c>
      <c r="AJ247" s="81">
        <v>870486561.95899093</v>
      </c>
      <c r="AK247" s="81">
        <v>0</v>
      </c>
      <c r="AL247" s="81">
        <v>0</v>
      </c>
      <c r="AM247" s="81">
        <v>47065710.58772625</v>
      </c>
      <c r="AN247" s="81">
        <v>0</v>
      </c>
      <c r="AO247" s="81">
        <v>0</v>
      </c>
      <c r="AP247" s="82"/>
      <c r="AQ247" s="81">
        <v>6876</v>
      </c>
      <c r="AR247" s="81">
        <v>509</v>
      </c>
      <c r="AS247" s="81">
        <v>0</v>
      </c>
      <c r="AT247" s="81">
        <v>0</v>
      </c>
      <c r="AU247" s="81">
        <v>0</v>
      </c>
      <c r="AV247" s="81">
        <v>0</v>
      </c>
      <c r="AW247" s="81" t="s">
        <v>564</v>
      </c>
      <c r="AX247" s="82"/>
      <c r="AY247" s="81">
        <v>26568.199999999997</v>
      </c>
      <c r="AZ247" s="81">
        <v>21102.1</v>
      </c>
      <c r="BA247" s="81">
        <v>0</v>
      </c>
      <c r="BB247" s="81">
        <v>0</v>
      </c>
      <c r="BC247" s="81">
        <v>0</v>
      </c>
      <c r="BD247" s="81">
        <v>0</v>
      </c>
      <c r="BE247" s="81" t="s">
        <v>564</v>
      </c>
      <c r="BF247" s="82"/>
      <c r="BG247" s="81">
        <v>0</v>
      </c>
      <c r="BH247" s="81">
        <v>0</v>
      </c>
      <c r="BI247" s="81">
        <v>554.03599999999994</v>
      </c>
      <c r="BJ247" s="81">
        <v>0</v>
      </c>
      <c r="BK247" s="81">
        <v>124.012</v>
      </c>
      <c r="BL247" s="81">
        <v>0</v>
      </c>
      <c r="BM247" s="82"/>
      <c r="BN247" s="81">
        <v>0</v>
      </c>
      <c r="BO247" s="81">
        <v>0</v>
      </c>
      <c r="BP247" s="81">
        <v>15</v>
      </c>
      <c r="BQ247" s="81">
        <v>0</v>
      </c>
      <c r="BR247" s="81">
        <v>17</v>
      </c>
      <c r="BS247" s="81">
        <v>0</v>
      </c>
      <c r="BT247"/>
      <c r="BU247" s="80">
        <v>634.93299999999999</v>
      </c>
      <c r="BV247" s="80">
        <v>20.885999999999999</v>
      </c>
      <c r="BW247" s="80">
        <v>0</v>
      </c>
      <c r="BX247" s="80">
        <v>0</v>
      </c>
      <c r="BY247" s="80">
        <v>3.8490000000000002</v>
      </c>
      <c r="BZ247" s="80">
        <v>0</v>
      </c>
      <c r="CA247" s="80">
        <v>11.403</v>
      </c>
      <c r="CB247" s="80">
        <v>6.9770000000000003</v>
      </c>
      <c r="CC247" s="80">
        <v>0</v>
      </c>
    </row>
    <row r="248" spans="1:81">
      <c r="A248" s="80" t="s">
        <v>1923</v>
      </c>
      <c r="B248" s="80">
        <v>233</v>
      </c>
      <c r="C248" s="80">
        <v>12</v>
      </c>
      <c r="D248" s="80">
        <v>14</v>
      </c>
      <c r="E248" s="80">
        <v>2015</v>
      </c>
      <c r="F248" s="80" t="s">
        <v>91</v>
      </c>
      <c r="G248" s="80" t="s">
        <v>1911</v>
      </c>
      <c r="H248" s="80" t="s">
        <v>1912</v>
      </c>
      <c r="I248" s="177"/>
      <c r="J248" s="81">
        <v>216.00236200331923</v>
      </c>
      <c r="K248" s="81">
        <v>13.168612628796264</v>
      </c>
      <c r="L248" s="81">
        <v>10.84265025560015</v>
      </c>
      <c r="M248" s="81">
        <v>536.04954876245154</v>
      </c>
      <c r="N248" s="81">
        <v>529.06359802492409</v>
      </c>
      <c r="O248" s="81">
        <v>271.12230807976891</v>
      </c>
      <c r="P248" s="81">
        <v>133.17536609389384</v>
      </c>
      <c r="Q248" s="81">
        <v>24.88039684116951</v>
      </c>
      <c r="R248" s="81">
        <v>13.529668350629244</v>
      </c>
      <c r="S248" s="81">
        <v>36.716593593969996</v>
      </c>
      <c r="T248" s="82"/>
      <c r="U248" s="81">
        <v>35948660</v>
      </c>
      <c r="V248" s="81">
        <v>6150</v>
      </c>
      <c r="W248" s="81">
        <v>266</v>
      </c>
      <c r="X248" s="81">
        <v>109450</v>
      </c>
      <c r="Y248" s="81">
        <v>143721</v>
      </c>
      <c r="Z248" s="81">
        <v>157520</v>
      </c>
      <c r="AA248" s="81">
        <v>26501</v>
      </c>
      <c r="AB248" s="81">
        <v>342434</v>
      </c>
      <c r="AC248" s="81">
        <v>2317670</v>
      </c>
      <c r="AD248" s="81">
        <v>36.716593593969996</v>
      </c>
      <c r="AE248" s="82"/>
      <c r="AF248" s="81">
        <v>262614621.40827733</v>
      </c>
      <c r="AG248" s="81">
        <v>10193918.823750718</v>
      </c>
      <c r="AH248" s="81">
        <v>2161800.8169924146</v>
      </c>
      <c r="AI248" s="81">
        <v>737032543.23100019</v>
      </c>
      <c r="AJ248" s="81">
        <v>791620006.84655392</v>
      </c>
      <c r="AK248" s="81">
        <v>0</v>
      </c>
      <c r="AL248" s="81">
        <v>0</v>
      </c>
      <c r="AM248" s="81">
        <v>46929143.243396163</v>
      </c>
      <c r="AN248" s="81">
        <v>0</v>
      </c>
      <c r="AO248" s="81">
        <v>0</v>
      </c>
      <c r="AP248" s="82"/>
      <c r="AQ248" s="81">
        <v>7590</v>
      </c>
      <c r="AR248" s="81">
        <v>726</v>
      </c>
      <c r="AS248" s="81">
        <v>0</v>
      </c>
      <c r="AT248" s="81">
        <v>0</v>
      </c>
      <c r="AU248" s="81">
        <v>0</v>
      </c>
      <c r="AV248" s="81">
        <v>0</v>
      </c>
      <c r="AW248" s="81" t="s">
        <v>564</v>
      </c>
      <c r="AX248" s="82"/>
      <c r="AY248" s="81">
        <v>29833.4</v>
      </c>
      <c r="AZ248" s="81">
        <v>30195.7</v>
      </c>
      <c r="BA248" s="81">
        <v>0</v>
      </c>
      <c r="BB248" s="81">
        <v>0</v>
      </c>
      <c r="BC248" s="81">
        <v>0</v>
      </c>
      <c r="BD248" s="81">
        <v>0</v>
      </c>
      <c r="BE248" s="81" t="s">
        <v>564</v>
      </c>
      <c r="BF248" s="82"/>
      <c r="BG248" s="81">
        <v>0</v>
      </c>
      <c r="BH248" s="81">
        <v>0</v>
      </c>
      <c r="BI248" s="81">
        <v>523.87300000000005</v>
      </c>
      <c r="BJ248" s="81">
        <v>0</v>
      </c>
      <c r="BK248" s="81">
        <v>121.97499999999999</v>
      </c>
      <c r="BL248" s="81">
        <v>0</v>
      </c>
      <c r="BM248" s="82"/>
      <c r="BN248" s="81">
        <v>0</v>
      </c>
      <c r="BO248" s="81">
        <v>0</v>
      </c>
      <c r="BP248" s="81">
        <v>15</v>
      </c>
      <c r="BQ248" s="81">
        <v>0</v>
      </c>
      <c r="BR248" s="81">
        <v>16</v>
      </c>
      <c r="BS248" s="81">
        <v>0</v>
      </c>
      <c r="BT248"/>
      <c r="BU248" s="80">
        <v>603.70500000000004</v>
      </c>
      <c r="BV248" s="80">
        <v>22.99</v>
      </c>
      <c r="BW248" s="80">
        <v>0</v>
      </c>
      <c r="BX248" s="80">
        <v>0</v>
      </c>
      <c r="BY248" s="80">
        <v>2.4319999999999999</v>
      </c>
      <c r="BZ248" s="80">
        <v>0</v>
      </c>
      <c r="CA248" s="80">
        <v>9.8680000000000003</v>
      </c>
      <c r="CB248" s="80">
        <v>6.8529999999999998</v>
      </c>
      <c r="CC248" s="80">
        <v>0</v>
      </c>
    </row>
    <row r="249" spans="1:81">
      <c r="A249" s="80" t="s">
        <v>1924</v>
      </c>
      <c r="B249" s="80">
        <v>234</v>
      </c>
      <c r="C249" s="80">
        <v>13</v>
      </c>
      <c r="D249" s="80">
        <v>14</v>
      </c>
      <c r="E249" s="80">
        <v>2016</v>
      </c>
      <c r="F249" s="80" t="s">
        <v>92</v>
      </c>
      <c r="G249" s="80" t="s">
        <v>1911</v>
      </c>
      <c r="H249" s="80" t="s">
        <v>1912</v>
      </c>
      <c r="I249" s="177"/>
      <c r="J249" s="81">
        <v>214.62115001665904</v>
      </c>
      <c r="K249" s="81">
        <v>12.91526297274712</v>
      </c>
      <c r="L249" s="81">
        <v>12.215851791716325</v>
      </c>
      <c r="M249" s="81">
        <v>503.42957704788591</v>
      </c>
      <c r="N249" s="81">
        <v>567.95892241539525</v>
      </c>
      <c r="O249" s="81">
        <v>269.88730171847396</v>
      </c>
      <c r="P249" s="81">
        <v>129.16912261700421</v>
      </c>
      <c r="Q249" s="81">
        <v>24.193729763963571</v>
      </c>
      <c r="R249" s="81">
        <v>13.837579259451859</v>
      </c>
      <c r="S249" s="81">
        <v>38.177800981860003</v>
      </c>
      <c r="T249" s="82"/>
      <c r="U249" s="81">
        <v>35608250</v>
      </c>
      <c r="V249" s="81">
        <v>6150</v>
      </c>
      <c r="W249" s="81">
        <v>266</v>
      </c>
      <c r="X249" s="81">
        <v>109450</v>
      </c>
      <c r="Y249" s="81">
        <v>145028</v>
      </c>
      <c r="Z249" s="81">
        <v>158730</v>
      </c>
      <c r="AA249" s="81">
        <v>26585</v>
      </c>
      <c r="AB249" s="81">
        <v>342532</v>
      </c>
      <c r="AC249" s="81">
        <v>2363322.3275790331</v>
      </c>
      <c r="AD249" s="81">
        <v>38.177800981860003</v>
      </c>
      <c r="AE249" s="82"/>
      <c r="AF249" s="81">
        <v>260958689.3983292</v>
      </c>
      <c r="AG249" s="81">
        <v>9497113.9394717272</v>
      </c>
      <c r="AH249" s="81">
        <v>2299245.8956606342</v>
      </c>
      <c r="AI249" s="81">
        <v>770320579.16273189</v>
      </c>
      <c r="AJ249" s="81">
        <v>805060861.86173081</v>
      </c>
      <c r="AK249" s="81">
        <v>0</v>
      </c>
      <c r="AL249" s="81">
        <v>0</v>
      </c>
      <c r="AM249" s="81">
        <v>46979043.506127581</v>
      </c>
      <c r="AN249" s="81">
        <v>0</v>
      </c>
      <c r="AO249" s="81">
        <v>0</v>
      </c>
      <c r="AP249" s="82"/>
      <c r="AQ249" s="81">
        <v>8077</v>
      </c>
      <c r="AR249" s="81">
        <v>904</v>
      </c>
      <c r="AS249" s="81">
        <v>0</v>
      </c>
      <c r="AT249" s="81">
        <v>0</v>
      </c>
      <c r="AU249" s="81">
        <v>0</v>
      </c>
      <c r="AV249" s="81">
        <v>0</v>
      </c>
      <c r="AW249" s="81" t="s">
        <v>564</v>
      </c>
      <c r="AX249" s="82"/>
      <c r="AY249" s="81">
        <v>32144.799999999999</v>
      </c>
      <c r="AZ249" s="81">
        <v>41050.9</v>
      </c>
      <c r="BA249" s="81">
        <v>0</v>
      </c>
      <c r="BB249" s="81">
        <v>0</v>
      </c>
      <c r="BC249" s="81">
        <v>0</v>
      </c>
      <c r="BD249" s="81">
        <v>0</v>
      </c>
      <c r="BE249" s="81" t="s">
        <v>564</v>
      </c>
      <c r="BF249" s="82"/>
      <c r="BG249" s="81">
        <v>0</v>
      </c>
      <c r="BH249" s="81">
        <v>0</v>
      </c>
      <c r="BI249" s="81">
        <v>512.005</v>
      </c>
      <c r="BJ249" s="81">
        <v>0</v>
      </c>
      <c r="BK249" s="81">
        <v>101.08799999999999</v>
      </c>
      <c r="BL249" s="81">
        <v>0</v>
      </c>
      <c r="BM249" s="82"/>
      <c r="BN249" s="81">
        <v>0</v>
      </c>
      <c r="BO249" s="81">
        <v>0</v>
      </c>
      <c r="BP249" s="81">
        <v>19</v>
      </c>
      <c r="BQ249" s="81">
        <v>0</v>
      </c>
      <c r="BR249" s="81">
        <v>14</v>
      </c>
      <c r="BS249" s="81">
        <v>0</v>
      </c>
      <c r="BT249"/>
      <c r="BU249" s="80">
        <v>583.47500000000002</v>
      </c>
      <c r="BV249" s="80">
        <v>19.352</v>
      </c>
      <c r="BW249" s="80">
        <v>0</v>
      </c>
      <c r="BX249" s="80">
        <v>0</v>
      </c>
      <c r="BY249" s="80">
        <v>0</v>
      </c>
      <c r="BZ249" s="80">
        <v>0</v>
      </c>
      <c r="CA249" s="80">
        <v>6.532</v>
      </c>
      <c r="CB249" s="80">
        <v>3.734</v>
      </c>
      <c r="CC249" s="80">
        <v>0</v>
      </c>
    </row>
    <row r="250" spans="1:81">
      <c r="A250" s="80" t="s">
        <v>1925</v>
      </c>
      <c r="B250" s="80">
        <v>235</v>
      </c>
      <c r="C250" s="80">
        <v>14</v>
      </c>
      <c r="D250" s="80">
        <v>14</v>
      </c>
      <c r="E250" s="80">
        <v>2017</v>
      </c>
      <c r="F250" s="80" t="s">
        <v>71</v>
      </c>
      <c r="G250" s="80" t="s">
        <v>1911</v>
      </c>
      <c r="H250" s="80" t="s">
        <v>1912</v>
      </c>
      <c r="I250" s="177"/>
      <c r="J250" s="81">
        <v>204.16902044403633</v>
      </c>
      <c r="K250" s="81">
        <v>12.604251461683155</v>
      </c>
      <c r="L250" s="81">
        <v>9.7067039225194272</v>
      </c>
      <c r="M250" s="81">
        <v>404.65889240848259</v>
      </c>
      <c r="N250" s="81">
        <v>527.50117206766311</v>
      </c>
      <c r="O250" s="81">
        <v>267.5757403136156</v>
      </c>
      <c r="P250" s="81">
        <v>128.08051750457892</v>
      </c>
      <c r="Q250" s="81">
        <v>23.390243635061903</v>
      </c>
      <c r="R250" s="81">
        <v>13.133719602284987</v>
      </c>
      <c r="S250" s="81">
        <v>44.481954097059997</v>
      </c>
      <c r="T250" s="82"/>
      <c r="U250" s="81">
        <v>39052805</v>
      </c>
      <c r="V250" s="81">
        <v>6150</v>
      </c>
      <c r="W250" s="81">
        <v>266</v>
      </c>
      <c r="X250" s="81">
        <v>109450</v>
      </c>
      <c r="Y250" s="81">
        <v>146326</v>
      </c>
      <c r="Z250" s="81">
        <v>159981</v>
      </c>
      <c r="AA250" s="81">
        <v>26529</v>
      </c>
      <c r="AB250" s="81">
        <v>342460</v>
      </c>
      <c r="AC250" s="81">
        <v>2287618</v>
      </c>
      <c r="AD250" s="81">
        <v>44.481954097059997</v>
      </c>
      <c r="AE250" s="82"/>
      <c r="AF250" s="81">
        <v>276616598.28638422</v>
      </c>
      <c r="AG250" s="81">
        <v>9827044.0645175278</v>
      </c>
      <c r="AH250" s="81">
        <v>2444926.7348468071</v>
      </c>
      <c r="AI250" s="81">
        <v>705444574.62943995</v>
      </c>
      <c r="AJ250" s="81">
        <v>887645597.0686214</v>
      </c>
      <c r="AK250" s="81">
        <v>0</v>
      </c>
      <c r="AL250" s="81">
        <v>0</v>
      </c>
      <c r="AM250" s="81">
        <v>47042662.469797447</v>
      </c>
      <c r="AN250" s="81">
        <v>0</v>
      </c>
      <c r="AO250" s="81">
        <v>0</v>
      </c>
      <c r="AP250" s="82"/>
      <c r="AQ250" s="81">
        <v>8500</v>
      </c>
      <c r="AR250" s="81">
        <v>1035</v>
      </c>
      <c r="AS250" s="81">
        <v>0</v>
      </c>
      <c r="AT250" s="81">
        <v>0</v>
      </c>
      <c r="AU250" s="81">
        <v>0</v>
      </c>
      <c r="AV250" s="81">
        <v>0</v>
      </c>
      <c r="AW250" s="81" t="s">
        <v>564</v>
      </c>
      <c r="AX250" s="82"/>
      <c r="AY250" s="81">
        <v>34148.699999999997</v>
      </c>
      <c r="AZ250" s="81">
        <v>45515.69999999999</v>
      </c>
      <c r="BA250" s="81">
        <v>0</v>
      </c>
      <c r="BB250" s="81">
        <v>0</v>
      </c>
      <c r="BC250" s="81">
        <v>0</v>
      </c>
      <c r="BD250" s="81">
        <v>0</v>
      </c>
      <c r="BE250" s="81" t="s">
        <v>564</v>
      </c>
      <c r="BF250" s="82"/>
      <c r="BG250" s="81">
        <v>0</v>
      </c>
      <c r="BH250" s="81">
        <v>0</v>
      </c>
      <c r="BI250" s="81">
        <v>506.589</v>
      </c>
      <c r="BJ250" s="81">
        <v>0</v>
      </c>
      <c r="BK250" s="81">
        <v>124.06099999999999</v>
      </c>
      <c r="BL250" s="81">
        <v>0</v>
      </c>
      <c r="BM250" s="82"/>
      <c r="BN250" s="81">
        <v>0</v>
      </c>
      <c r="BO250" s="81">
        <v>0</v>
      </c>
      <c r="BP250" s="81">
        <v>18</v>
      </c>
      <c r="BQ250" s="81">
        <v>0</v>
      </c>
      <c r="BR250" s="81">
        <v>15</v>
      </c>
      <c r="BS250" s="81">
        <v>0</v>
      </c>
      <c r="BT250"/>
      <c r="BU250" s="80">
        <v>594.83100000000002</v>
      </c>
      <c r="BV250" s="80">
        <v>30.277999999999999</v>
      </c>
      <c r="BW250" s="80">
        <v>0</v>
      </c>
      <c r="BX250" s="80">
        <v>0</v>
      </c>
      <c r="BY250" s="80">
        <v>0</v>
      </c>
      <c r="BZ250" s="80">
        <v>0</v>
      </c>
      <c r="CA250" s="80">
        <v>5.5410000000000004</v>
      </c>
      <c r="CB250" s="80">
        <v>0</v>
      </c>
      <c r="CC250" s="80">
        <v>0</v>
      </c>
    </row>
    <row r="251" spans="1:81">
      <c r="A251" s="80" t="s">
        <v>1926</v>
      </c>
      <c r="B251" s="80">
        <v>236</v>
      </c>
      <c r="C251" s="80">
        <v>15</v>
      </c>
      <c r="D251" s="80">
        <v>14</v>
      </c>
      <c r="E251" s="80">
        <v>2018</v>
      </c>
      <c r="F251" s="80" t="s">
        <v>93</v>
      </c>
      <c r="G251" s="80" t="s">
        <v>1911</v>
      </c>
      <c r="H251" s="80" t="s">
        <v>1912</v>
      </c>
      <c r="I251" s="177"/>
      <c r="J251" s="81">
        <v>164.58326602794565</v>
      </c>
      <c r="K251" s="81">
        <v>12.193340433446023</v>
      </c>
      <c r="L251" s="81">
        <v>8.764645672138661</v>
      </c>
      <c r="M251" s="81">
        <v>379.34180078994717</v>
      </c>
      <c r="N251" s="81">
        <v>386.45235327842812</v>
      </c>
      <c r="O251" s="81">
        <v>264.43586812885167</v>
      </c>
      <c r="P251" s="81">
        <v>127.82368917341381</v>
      </c>
      <c r="Q251" s="81">
        <v>21.73602167073491</v>
      </c>
      <c r="R251" s="81">
        <v>12.848436911132971</v>
      </c>
      <c r="S251" s="81">
        <v>54.624332935552005</v>
      </c>
      <c r="T251" s="82"/>
      <c r="U251" s="81">
        <v>40210478</v>
      </c>
      <c r="V251" s="81">
        <v>6150</v>
      </c>
      <c r="W251" s="81">
        <v>266</v>
      </c>
      <c r="X251" s="81">
        <v>109450</v>
      </c>
      <c r="Y251" s="81">
        <v>148091</v>
      </c>
      <c r="Z251" s="81">
        <v>161131</v>
      </c>
      <c r="AA251" s="81">
        <v>26742</v>
      </c>
      <c r="AB251" s="81">
        <v>342950</v>
      </c>
      <c r="AC251" s="81">
        <v>2229157</v>
      </c>
      <c r="AD251" s="81">
        <v>54.624332935551998</v>
      </c>
      <c r="AE251" s="82"/>
      <c r="AF251" s="81">
        <v>249300269.534233</v>
      </c>
      <c r="AG251" s="81">
        <v>9783856.6386820842</v>
      </c>
      <c r="AH251" s="81">
        <v>2306881.358538649</v>
      </c>
      <c r="AI251" s="81">
        <v>742388762.47212029</v>
      </c>
      <c r="AJ251" s="81">
        <v>768112876.82435894</v>
      </c>
      <c r="AK251" s="81">
        <v>0</v>
      </c>
      <c r="AL251" s="81">
        <v>0</v>
      </c>
      <c r="AM251" s="81">
        <v>47207448.418559983</v>
      </c>
      <c r="AN251" s="81">
        <v>0</v>
      </c>
      <c r="AO251" s="81">
        <v>0</v>
      </c>
      <c r="AP251" s="82"/>
      <c r="AQ251" s="81">
        <v>8965</v>
      </c>
      <c r="AR251" s="81">
        <v>1169</v>
      </c>
      <c r="AS251" s="81">
        <v>0</v>
      </c>
      <c r="AT251" s="81">
        <v>0</v>
      </c>
      <c r="AU251" s="81">
        <v>0</v>
      </c>
      <c r="AV251" s="81">
        <v>0</v>
      </c>
      <c r="AW251" s="81" t="s">
        <v>564</v>
      </c>
      <c r="AX251" s="82"/>
      <c r="AY251" s="81">
        <v>36476.299999999959</v>
      </c>
      <c r="AZ251" s="81">
        <v>52659.3</v>
      </c>
      <c r="BA251" s="81">
        <v>0</v>
      </c>
      <c r="BB251" s="81">
        <v>0</v>
      </c>
      <c r="BC251" s="81">
        <v>0</v>
      </c>
      <c r="BD251" s="81">
        <v>0</v>
      </c>
      <c r="BE251" s="81" t="s">
        <v>564</v>
      </c>
      <c r="BF251" s="82"/>
      <c r="BG251" s="81">
        <v>0</v>
      </c>
      <c r="BH251" s="81">
        <v>0</v>
      </c>
      <c r="BI251" s="81">
        <v>450.80500000000001</v>
      </c>
      <c r="BJ251" s="81">
        <v>0</v>
      </c>
      <c r="BK251" s="81">
        <v>111.893</v>
      </c>
      <c r="BL251" s="81">
        <v>0</v>
      </c>
      <c r="BM251" s="82"/>
      <c r="BN251" s="81">
        <v>0</v>
      </c>
      <c r="BO251" s="81">
        <v>0</v>
      </c>
      <c r="BP251" s="81">
        <v>18</v>
      </c>
      <c r="BQ251" s="81">
        <v>0</v>
      </c>
      <c r="BR251" s="81">
        <v>16</v>
      </c>
      <c r="BS251" s="81">
        <v>0</v>
      </c>
      <c r="BT251"/>
      <c r="BU251" s="80">
        <v>531.97</v>
      </c>
      <c r="BV251" s="80">
        <v>20.510999999999999</v>
      </c>
      <c r="BW251" s="80">
        <v>0</v>
      </c>
      <c r="BX251" s="80">
        <v>0</v>
      </c>
      <c r="BY251" s="80">
        <v>0</v>
      </c>
      <c r="BZ251" s="80">
        <v>0</v>
      </c>
      <c r="CA251" s="80">
        <v>6.0720000000000001</v>
      </c>
      <c r="CB251" s="80">
        <v>4.1449999999999996</v>
      </c>
      <c r="CC251" s="80">
        <v>0</v>
      </c>
    </row>
    <row r="252" spans="1:81">
      <c r="A252" s="80" t="s">
        <v>1927</v>
      </c>
      <c r="B252" s="80">
        <v>237</v>
      </c>
      <c r="C252" s="80">
        <v>16</v>
      </c>
      <c r="D252" s="80">
        <v>14</v>
      </c>
      <c r="E252" s="80">
        <v>2019</v>
      </c>
      <c r="F252" s="80" t="s">
        <v>73</v>
      </c>
      <c r="G252" s="80" t="s">
        <v>1911</v>
      </c>
      <c r="H252" s="80" t="s">
        <v>1912</v>
      </c>
      <c r="I252" s="177"/>
      <c r="J252" s="81">
        <v>153.98821153122208</v>
      </c>
      <c r="K252" s="81">
        <v>11.178818014952908</v>
      </c>
      <c r="L252" s="81">
        <v>8.8329201593587676</v>
      </c>
      <c r="M252" s="81">
        <v>342.12461441507304</v>
      </c>
      <c r="N252" s="81">
        <v>365.46799954340628</v>
      </c>
      <c r="O252" s="81">
        <v>258.54677925327735</v>
      </c>
      <c r="P252" s="81">
        <v>127.73290465431863</v>
      </c>
      <c r="Q252" s="81">
        <v>21.216407606616979</v>
      </c>
      <c r="R252" s="81">
        <v>11.866652431946671</v>
      </c>
      <c r="S252" s="81">
        <v>46.962257277357196</v>
      </c>
      <c r="T252" s="82"/>
      <c r="U252" s="81">
        <v>38833992</v>
      </c>
      <c r="V252" s="81">
        <v>6150</v>
      </c>
      <c r="W252" s="81">
        <v>266</v>
      </c>
      <c r="X252" s="81">
        <v>109450</v>
      </c>
      <c r="Y252" s="81">
        <v>150191</v>
      </c>
      <c r="Z252" s="81">
        <v>161868</v>
      </c>
      <c r="AA252" s="81">
        <v>26523</v>
      </c>
      <c r="AB252" s="81">
        <v>343815</v>
      </c>
      <c r="AC252" s="81">
        <v>2092542</v>
      </c>
      <c r="AD252" s="81">
        <v>46.962257277357203</v>
      </c>
      <c r="AE252" s="82"/>
      <c r="AF252" s="81">
        <v>246828287.3066861</v>
      </c>
      <c r="AG252" s="81">
        <v>9442715.7071681116</v>
      </c>
      <c r="AH252" s="81">
        <v>2470653.5214219759</v>
      </c>
      <c r="AI252" s="81">
        <v>710361352.74338198</v>
      </c>
      <c r="AJ252" s="81">
        <v>696631545.60325205</v>
      </c>
      <c r="AK252" s="81">
        <v>0</v>
      </c>
      <c r="AL252" s="81">
        <v>0</v>
      </c>
      <c r="AM252" s="81">
        <v>46825014.762065731</v>
      </c>
      <c r="AN252" s="81">
        <v>0</v>
      </c>
      <c r="AO252" s="81">
        <v>0</v>
      </c>
      <c r="AP252" s="82"/>
      <c r="AQ252" s="81">
        <v>9476</v>
      </c>
      <c r="AR252" s="81">
        <v>1250</v>
      </c>
      <c r="AS252" s="81">
        <v>0</v>
      </c>
      <c r="AT252" s="81">
        <v>0</v>
      </c>
      <c r="AU252" s="81">
        <v>0</v>
      </c>
      <c r="AV252" s="81">
        <v>0</v>
      </c>
      <c r="AW252" s="81" t="s">
        <v>564</v>
      </c>
      <c r="AX252" s="82"/>
      <c r="AY252" s="81">
        <v>39032.099999999991</v>
      </c>
      <c r="AZ252" s="81">
        <v>54266.800000000047</v>
      </c>
      <c r="BA252" s="81">
        <v>0</v>
      </c>
      <c r="BB252" s="81">
        <v>0</v>
      </c>
      <c r="BC252" s="81">
        <v>0</v>
      </c>
      <c r="BD252" s="81">
        <v>0</v>
      </c>
      <c r="BE252" s="81" t="s">
        <v>564</v>
      </c>
      <c r="BF252" s="82"/>
      <c r="BG252" s="81">
        <v>0</v>
      </c>
      <c r="BH252" s="81">
        <v>0</v>
      </c>
      <c r="BI252" s="81">
        <v>413.435</v>
      </c>
      <c r="BJ252" s="81">
        <v>0</v>
      </c>
      <c r="BK252" s="81">
        <v>94.179000000000002</v>
      </c>
      <c r="BL252" s="81">
        <v>0</v>
      </c>
      <c r="BM252" s="82"/>
      <c r="BN252" s="81">
        <v>0</v>
      </c>
      <c r="BO252" s="81">
        <v>0</v>
      </c>
      <c r="BP252" s="81">
        <v>18</v>
      </c>
      <c r="BQ252" s="81">
        <v>0</v>
      </c>
      <c r="BR252" s="81">
        <v>16</v>
      </c>
      <c r="BS252" s="81">
        <v>0</v>
      </c>
      <c r="BT252"/>
      <c r="BU252" s="80">
        <v>487.30200000000002</v>
      </c>
      <c r="BV252" s="80">
        <v>20.312000000000001</v>
      </c>
      <c r="BW252" s="80">
        <v>0</v>
      </c>
      <c r="BX252" s="80">
        <v>0</v>
      </c>
      <c r="BY252" s="80">
        <v>0</v>
      </c>
      <c r="BZ252" s="80">
        <v>0</v>
      </c>
      <c r="CA252" s="80">
        <v>0</v>
      </c>
      <c r="CB252" s="80">
        <v>0</v>
      </c>
      <c r="CC252" s="80">
        <v>0</v>
      </c>
    </row>
    <row r="253" spans="1:81">
      <c r="A253" s="80" t="s">
        <v>1928</v>
      </c>
      <c r="B253" s="80">
        <v>238</v>
      </c>
      <c r="C253" s="80">
        <v>17</v>
      </c>
      <c r="D253" s="80">
        <v>14</v>
      </c>
      <c r="E253" s="80">
        <v>2020</v>
      </c>
      <c r="F253" s="80" t="s">
        <v>218</v>
      </c>
      <c r="G253" s="80" t="s">
        <v>1911</v>
      </c>
      <c r="H253" s="80" t="s">
        <v>1912</v>
      </c>
      <c r="I253" s="177"/>
      <c r="J253" s="81">
        <v>175.83566204764551</v>
      </c>
      <c r="K253" s="81">
        <v>13.329106034977425</v>
      </c>
      <c r="L253" s="81">
        <v>12.591585113644228</v>
      </c>
      <c r="M253" s="81">
        <v>375.61711689204276</v>
      </c>
      <c r="N253" s="81">
        <v>352.41269338284621</v>
      </c>
      <c r="O253" s="81">
        <v>228.57093515422488</v>
      </c>
      <c r="P253" s="81">
        <v>119.43159791842781</v>
      </c>
      <c r="Q253" s="81">
        <v>20.296184813245507</v>
      </c>
      <c r="R253" s="81">
        <v>8.6944528249898436</v>
      </c>
      <c r="S253" s="81">
        <v>64.868974063144009</v>
      </c>
      <c r="T253" s="82"/>
      <c r="U253" s="81">
        <v>39726549</v>
      </c>
      <c r="V253" s="81">
        <v>6288</v>
      </c>
      <c r="W253" s="81">
        <v>578</v>
      </c>
      <c r="X253" s="81">
        <v>112357</v>
      </c>
      <c r="Y253" s="81">
        <v>152254</v>
      </c>
      <c r="Z253" s="81">
        <v>163331</v>
      </c>
      <c r="AA253" s="81">
        <v>26944</v>
      </c>
      <c r="AB253" s="81">
        <v>344218</v>
      </c>
      <c r="AC253" s="81">
        <v>1541160.9999999998</v>
      </c>
      <c r="AD253" s="81">
        <v>64.868974063144009</v>
      </c>
      <c r="AE253" s="82"/>
      <c r="AF253" s="81">
        <v>275564882.13781589</v>
      </c>
      <c r="AG253" s="81">
        <v>10703309.669569926</v>
      </c>
      <c r="AH253" s="81">
        <v>3757062.3544059447</v>
      </c>
      <c r="AI253" s="81">
        <v>741602314.98089814</v>
      </c>
      <c r="AJ253" s="81">
        <v>673020090.878438</v>
      </c>
      <c r="AK253" s="81"/>
      <c r="AL253" s="81"/>
      <c r="AM253" s="81">
        <v>44924273.341744475</v>
      </c>
      <c r="AN253" s="81"/>
      <c r="AO253" s="81"/>
      <c r="AP253" s="82"/>
      <c r="AQ253" s="81">
        <v>9990</v>
      </c>
      <c r="AR253" s="81">
        <v>1281</v>
      </c>
      <c r="AS253" s="81">
        <v>0</v>
      </c>
      <c r="AT253" s="81">
        <v>0</v>
      </c>
      <c r="AU253" s="81">
        <v>0</v>
      </c>
      <c r="AV253" s="81">
        <v>0</v>
      </c>
      <c r="AW253" s="81">
        <v>0</v>
      </c>
      <c r="AX253" s="82"/>
      <c r="AY253" s="81">
        <v>41925.9</v>
      </c>
      <c r="AZ253" s="81">
        <v>55621.100000000028</v>
      </c>
      <c r="BA253" s="81">
        <v>0</v>
      </c>
      <c r="BB253" s="81">
        <v>0</v>
      </c>
      <c r="BC253" s="81">
        <v>0</v>
      </c>
      <c r="BD253" s="81">
        <v>0</v>
      </c>
      <c r="BE253" s="81">
        <v>0</v>
      </c>
      <c r="BF253" s="82"/>
      <c r="BG253" s="81">
        <v>0</v>
      </c>
      <c r="BH253" s="81">
        <v>0</v>
      </c>
      <c r="BI253" s="81">
        <v>346.75799999999998</v>
      </c>
      <c r="BJ253" s="81">
        <v>0</v>
      </c>
      <c r="BK253" s="81">
        <v>97.652999999999992</v>
      </c>
      <c r="BL253" s="81">
        <v>0</v>
      </c>
      <c r="BM253" s="82"/>
      <c r="BN253" s="81">
        <v>0</v>
      </c>
      <c r="BO253" s="81">
        <v>0</v>
      </c>
      <c r="BP253" s="81">
        <v>18</v>
      </c>
      <c r="BQ253" s="81">
        <v>0</v>
      </c>
      <c r="BR253" s="81">
        <v>15</v>
      </c>
      <c r="BS253" s="81">
        <v>0</v>
      </c>
      <c r="BT253"/>
      <c r="BU253" s="80">
        <v>405.596</v>
      </c>
      <c r="BV253" s="80">
        <v>32.259</v>
      </c>
      <c r="BW253" s="80">
        <v>0</v>
      </c>
      <c r="BX253" s="80">
        <v>0</v>
      </c>
      <c r="BY253" s="80">
        <v>0</v>
      </c>
      <c r="BZ253" s="80">
        <v>0</v>
      </c>
      <c r="CA253" s="80">
        <v>6.556</v>
      </c>
      <c r="CB253" s="80">
        <v>0</v>
      </c>
      <c r="CC253" s="80">
        <v>0</v>
      </c>
    </row>
    <row r="254" spans="1:81">
      <c r="A254" s="80" t="s">
        <v>1929</v>
      </c>
      <c r="B254" s="80">
        <v>238</v>
      </c>
      <c r="C254" s="80">
        <v>18</v>
      </c>
      <c r="D254" s="80">
        <v>14</v>
      </c>
      <c r="E254" s="80">
        <v>2021</v>
      </c>
      <c r="F254" s="80" t="s">
        <v>75</v>
      </c>
      <c r="G254" s="174" t="s">
        <v>1911</v>
      </c>
      <c r="H254" s="80" t="s">
        <v>1912</v>
      </c>
      <c r="I254" s="177"/>
      <c r="J254" s="81">
        <v>157.43593319857976</v>
      </c>
      <c r="K254" s="81">
        <v>13.613939553761348</v>
      </c>
      <c r="L254" s="81">
        <v>11.253200495872871</v>
      </c>
      <c r="M254" s="81">
        <v>339.32956198846216</v>
      </c>
      <c r="N254" s="81">
        <v>344.54969253536837</v>
      </c>
      <c r="O254" s="81">
        <v>222.57799280292136</v>
      </c>
      <c r="P254" s="81">
        <v>123.56830591366783</v>
      </c>
      <c r="Q254" s="81">
        <v>20.541485941665051</v>
      </c>
      <c r="R254" s="81">
        <v>9.6527190726568683</v>
      </c>
      <c r="S254" s="81">
        <v>44.360083656186013</v>
      </c>
      <c r="T254" s="82"/>
      <c r="U254" s="81">
        <v>45295503</v>
      </c>
      <c r="V254" s="81">
        <v>6288</v>
      </c>
      <c r="W254" s="81">
        <v>578</v>
      </c>
      <c r="X254" s="81">
        <v>112357</v>
      </c>
      <c r="Y254" s="81">
        <v>153797</v>
      </c>
      <c r="Z254" s="81">
        <v>163770</v>
      </c>
      <c r="AA254" s="81">
        <v>27186</v>
      </c>
      <c r="AB254" s="81">
        <v>344247</v>
      </c>
      <c r="AC254" s="81">
        <v>1658430.9999999998</v>
      </c>
      <c r="AD254" s="81">
        <v>44.360083656186013</v>
      </c>
      <c r="AE254" s="82"/>
      <c r="AF254" s="81">
        <v>276418033.43769151</v>
      </c>
      <c r="AG254" s="81">
        <v>11317842.031845972</v>
      </c>
      <c r="AH254" s="81">
        <v>3151729.3098801607</v>
      </c>
      <c r="AI254" s="81">
        <v>767728247.29566336</v>
      </c>
      <c r="AJ254" s="81">
        <v>752194608.09150529</v>
      </c>
      <c r="AK254" s="81">
        <v>0</v>
      </c>
      <c r="AL254" s="81">
        <v>0</v>
      </c>
      <c r="AM254" s="81">
        <v>45187199.58617273</v>
      </c>
      <c r="AN254" s="81">
        <v>0</v>
      </c>
      <c r="AO254" s="81">
        <v>0</v>
      </c>
      <c r="AP254" s="82"/>
      <c r="AQ254" s="81">
        <v>10514</v>
      </c>
      <c r="AR254" s="81">
        <v>1298</v>
      </c>
      <c r="AS254" s="81">
        <v>0</v>
      </c>
      <c r="AT254" s="81">
        <v>0</v>
      </c>
      <c r="AU254" s="81">
        <v>0</v>
      </c>
      <c r="AV254" s="81">
        <v>1</v>
      </c>
      <c r="AW254" s="81"/>
      <c r="AX254" s="82"/>
      <c r="AY254" s="81">
        <v>45086.700000000092</v>
      </c>
      <c r="AZ254" s="81">
        <v>56878.400000000031</v>
      </c>
      <c r="BA254" s="81">
        <v>0</v>
      </c>
      <c r="BB254" s="81">
        <v>0</v>
      </c>
      <c r="BC254" s="81">
        <v>0</v>
      </c>
      <c r="BD254" s="81">
        <v>2084.96</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1930</v>
      </c>
      <c r="B255" s="80">
        <v>238</v>
      </c>
      <c r="C255" s="80">
        <v>19</v>
      </c>
      <c r="D255" s="80">
        <v>14</v>
      </c>
      <c r="E255" s="80">
        <v>2022</v>
      </c>
      <c r="F255" s="80" t="s">
        <v>568</v>
      </c>
      <c r="G255" s="174" t="s">
        <v>1911</v>
      </c>
      <c r="H255" s="80" t="s">
        <v>1912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11217</v>
      </c>
      <c r="AR255" s="81">
        <v>1306</v>
      </c>
      <c r="AS255" s="81">
        <v>0</v>
      </c>
      <c r="AT255" s="81">
        <v>0</v>
      </c>
      <c r="AU255" s="81">
        <v>0</v>
      </c>
      <c r="AV255" s="81">
        <v>2</v>
      </c>
      <c r="AW255" s="81"/>
      <c r="AX255" s="82"/>
      <c r="AY255" s="81">
        <v>49118.100000000341</v>
      </c>
      <c r="AZ255" s="81">
        <v>57998.600000000028</v>
      </c>
      <c r="BA255" s="81">
        <v>0</v>
      </c>
      <c r="BB255" s="81">
        <v>0</v>
      </c>
      <c r="BC255" s="81">
        <v>0</v>
      </c>
      <c r="BD255" s="81">
        <v>3875.3360000000002</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1931</v>
      </c>
      <c r="B256" s="80">
        <v>205</v>
      </c>
      <c r="C256" s="80">
        <v>1</v>
      </c>
      <c r="D256" s="80">
        <v>13</v>
      </c>
      <c r="E256" s="80">
        <v>1990</v>
      </c>
      <c r="F256" s="80" t="s">
        <v>562</v>
      </c>
      <c r="G256" s="80" t="s">
        <v>1932</v>
      </c>
      <c r="H256" s="80" t="s">
        <v>1933</v>
      </c>
      <c r="I256" s="177"/>
      <c r="J256" s="81">
        <v>257.8738545042234</v>
      </c>
      <c r="K256" s="81">
        <v>18.417644114486876</v>
      </c>
      <c r="L256" s="81">
        <v>5.435042124854303</v>
      </c>
      <c r="M256" s="81">
        <v>201.81788470537438</v>
      </c>
      <c r="N256" s="81">
        <v>258.66849913105131</v>
      </c>
      <c r="O256" s="81">
        <v>200.4027632915261</v>
      </c>
      <c r="P256" s="81">
        <v>110.83101526127997</v>
      </c>
      <c r="Q256" s="81">
        <v>18.664002333485833</v>
      </c>
      <c r="R256" s="81">
        <v>0</v>
      </c>
      <c r="S256" s="81">
        <v>21.621821175557379</v>
      </c>
      <c r="T256" s="82"/>
      <c r="U256" s="81">
        <v>42638074</v>
      </c>
      <c r="V256" s="81">
        <v>6615</v>
      </c>
      <c r="W256" s="81">
        <v>57</v>
      </c>
      <c r="X256" s="81">
        <v>69164</v>
      </c>
      <c r="Y256" s="81">
        <v>100632</v>
      </c>
      <c r="Z256" s="81">
        <v>82428</v>
      </c>
      <c r="AA256" s="81">
        <v>26911</v>
      </c>
      <c r="AB256" s="81">
        <v>303040</v>
      </c>
      <c r="AC256" s="81">
        <v>0</v>
      </c>
      <c r="AD256" s="81">
        <v>21.621821175557379</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1934</v>
      </c>
      <c r="B257" s="80">
        <v>206</v>
      </c>
      <c r="C257" s="80">
        <v>2</v>
      </c>
      <c r="D257" s="80">
        <v>13</v>
      </c>
      <c r="E257" s="80">
        <v>2005</v>
      </c>
      <c r="F257" s="80" t="s">
        <v>565</v>
      </c>
      <c r="G257" s="80" t="s">
        <v>1932</v>
      </c>
      <c r="H257" s="80" t="s">
        <v>1933</v>
      </c>
      <c r="I257" s="177"/>
      <c r="J257" s="81">
        <v>129.853555579643</v>
      </c>
      <c r="K257" s="81">
        <v>14.309841028566494</v>
      </c>
      <c r="L257" s="81">
        <v>7.5543144011819283</v>
      </c>
      <c r="M257" s="81">
        <v>364.92712303035211</v>
      </c>
      <c r="N257" s="81">
        <v>406.05121319562556</v>
      </c>
      <c r="O257" s="81">
        <v>270.49618091680173</v>
      </c>
      <c r="P257" s="81">
        <v>130.99165572078343</v>
      </c>
      <c r="Q257" s="81">
        <v>19.685085261221246</v>
      </c>
      <c r="R257" s="81">
        <v>0</v>
      </c>
      <c r="S257" s="81">
        <v>25.478872298000002</v>
      </c>
      <c r="T257" s="82"/>
      <c r="U257" s="81">
        <v>19674755</v>
      </c>
      <c r="V257" s="81">
        <v>6063</v>
      </c>
      <c r="W257" s="81">
        <v>101</v>
      </c>
      <c r="X257" s="81">
        <v>67551</v>
      </c>
      <c r="Y257" s="81">
        <v>136243</v>
      </c>
      <c r="Z257" s="81">
        <v>128747</v>
      </c>
      <c r="AA257" s="81">
        <v>26049</v>
      </c>
      <c r="AB257" s="81">
        <v>334128</v>
      </c>
      <c r="AC257" s="81">
        <v>0</v>
      </c>
      <c r="AD257" s="81">
        <v>25.478872298000002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1935</v>
      </c>
      <c r="B258" s="80">
        <v>207</v>
      </c>
      <c r="C258" s="80">
        <v>3</v>
      </c>
      <c r="D258" s="80">
        <v>13</v>
      </c>
      <c r="E258" s="80">
        <v>2006</v>
      </c>
      <c r="F258" s="80" t="s">
        <v>566</v>
      </c>
      <c r="G258" s="80" t="s">
        <v>1932</v>
      </c>
      <c r="H258" s="80" t="s">
        <v>1933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1936</v>
      </c>
      <c r="B259" s="80">
        <v>208</v>
      </c>
      <c r="C259" s="80">
        <v>4</v>
      </c>
      <c r="D259" s="80">
        <v>13</v>
      </c>
      <c r="E259" s="80">
        <v>2007</v>
      </c>
      <c r="F259" s="80" t="s">
        <v>567</v>
      </c>
      <c r="G259" s="80" t="s">
        <v>1932</v>
      </c>
      <c r="H259" s="80" t="s">
        <v>1933</v>
      </c>
      <c r="I259" s="177"/>
      <c r="J259" s="81">
        <v>138.22615265069589</v>
      </c>
      <c r="K259" s="81">
        <v>15.995365230079326</v>
      </c>
      <c r="L259" s="81">
        <v>7.9431834456827648</v>
      </c>
      <c r="M259" s="81">
        <v>369.32174108358276</v>
      </c>
      <c r="N259" s="81">
        <v>441.96139065915764</v>
      </c>
      <c r="O259" s="81">
        <v>262.43388933590143</v>
      </c>
      <c r="P259" s="81">
        <v>131.18091473145179</v>
      </c>
      <c r="Q259" s="81">
        <v>20.936481825124236</v>
      </c>
      <c r="R259" s="81">
        <v>0</v>
      </c>
      <c r="S259" s="81">
        <v>25.349741361</v>
      </c>
      <c r="T259" s="82"/>
      <c r="U259" s="81">
        <v>21472653</v>
      </c>
      <c r="V259" s="81">
        <v>6952</v>
      </c>
      <c r="W259" s="81">
        <v>101</v>
      </c>
      <c r="X259" s="81">
        <v>86162</v>
      </c>
      <c r="Y259" s="81">
        <v>140214</v>
      </c>
      <c r="Z259" s="81">
        <v>129850</v>
      </c>
      <c r="AA259" s="81">
        <v>25689</v>
      </c>
      <c r="AB259" s="81">
        <v>336575</v>
      </c>
      <c r="AC259" s="81">
        <v>0</v>
      </c>
      <c r="AD259" s="81">
        <v>25.349741361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1937</v>
      </c>
      <c r="B260" s="80">
        <v>209</v>
      </c>
      <c r="C260" s="80">
        <v>5</v>
      </c>
      <c r="D260" s="80">
        <v>13</v>
      </c>
      <c r="E260" s="80">
        <v>2008</v>
      </c>
      <c r="F260" s="80" t="s">
        <v>84</v>
      </c>
      <c r="G260" s="80" t="s">
        <v>1932</v>
      </c>
      <c r="H260" s="80" t="s">
        <v>1933</v>
      </c>
      <c r="I260" s="177"/>
      <c r="J260" s="81">
        <v>116.2388888487427</v>
      </c>
      <c r="K260" s="81">
        <v>12.762993466381126</v>
      </c>
      <c r="L260" s="81">
        <v>7.186914464713408</v>
      </c>
      <c r="M260" s="81">
        <v>389.65329894778239</v>
      </c>
      <c r="N260" s="81">
        <v>445.38452391445776</v>
      </c>
      <c r="O260" s="81">
        <v>252.72494902354214</v>
      </c>
      <c r="P260" s="81">
        <v>128.17503285574475</v>
      </c>
      <c r="Q260" s="81">
        <v>20.627142564109633</v>
      </c>
      <c r="R260" s="81">
        <v>0</v>
      </c>
      <c r="S260" s="81">
        <v>25.064703911520002</v>
      </c>
      <c r="T260" s="82"/>
      <c r="U260" s="81">
        <v>19817510</v>
      </c>
      <c r="V260" s="81">
        <v>6952</v>
      </c>
      <c r="W260" s="81">
        <v>101</v>
      </c>
      <c r="X260" s="81">
        <v>86162</v>
      </c>
      <c r="Y260" s="81">
        <v>140751</v>
      </c>
      <c r="Z260" s="81">
        <v>129435</v>
      </c>
      <c r="AA260" s="81">
        <v>25129</v>
      </c>
      <c r="AB260" s="81">
        <v>337051</v>
      </c>
      <c r="AC260" s="81">
        <v>0</v>
      </c>
      <c r="AD260" s="81">
        <v>25.064703911520002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1938</v>
      </c>
      <c r="B261" s="80">
        <v>210</v>
      </c>
      <c r="C261" s="80">
        <v>6</v>
      </c>
      <c r="D261" s="80">
        <v>13</v>
      </c>
      <c r="E261" s="80">
        <v>2009</v>
      </c>
      <c r="F261" s="80" t="s">
        <v>85</v>
      </c>
      <c r="G261" s="80" t="s">
        <v>1932</v>
      </c>
      <c r="H261" s="80" t="s">
        <v>1933</v>
      </c>
      <c r="I261" s="177"/>
      <c r="J261" s="81">
        <v>100.98421360961851</v>
      </c>
      <c r="K261" s="81">
        <v>13.544545845411152</v>
      </c>
      <c r="L261" s="81">
        <v>8.5988410675202669</v>
      </c>
      <c r="M261" s="81">
        <v>374.39646609728618</v>
      </c>
      <c r="N261" s="81">
        <v>419.18157074419776</v>
      </c>
      <c r="O261" s="81">
        <v>256.14390488377336</v>
      </c>
      <c r="P261" s="81">
        <v>124.06733671000133</v>
      </c>
      <c r="Q261" s="81">
        <v>19.686491927973048</v>
      </c>
      <c r="R261" s="81">
        <v>0</v>
      </c>
      <c r="S261" s="81">
        <v>18.60353494932</v>
      </c>
      <c r="T261" s="82"/>
      <c r="U261" s="81">
        <v>15369895</v>
      </c>
      <c r="V261" s="81">
        <v>8605</v>
      </c>
      <c r="W261" s="81">
        <v>132</v>
      </c>
      <c r="X261" s="81">
        <v>97658</v>
      </c>
      <c r="Y261" s="81">
        <v>142583</v>
      </c>
      <c r="Z261" s="81">
        <v>129487</v>
      </c>
      <c r="AA261" s="81">
        <v>24971</v>
      </c>
      <c r="AB261" s="81">
        <v>337686</v>
      </c>
      <c r="AC261" s="81">
        <v>0</v>
      </c>
      <c r="AD261" s="81">
        <v>18.60353494932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30.730000000000004</v>
      </c>
      <c r="BJ261" s="81">
        <v>0</v>
      </c>
      <c r="BK261" s="81">
        <v>67.826000000000008</v>
      </c>
      <c r="BL261" s="81">
        <v>0</v>
      </c>
      <c r="BM261" s="82"/>
      <c r="BN261" s="81">
        <v>0</v>
      </c>
      <c r="BO261" s="81">
        <v>0</v>
      </c>
      <c r="BP261" s="81">
        <v>4</v>
      </c>
      <c r="BQ261" s="81">
        <v>0</v>
      </c>
      <c r="BR261" s="81">
        <v>11</v>
      </c>
      <c r="BS261" s="81">
        <v>0</v>
      </c>
      <c r="BT261"/>
      <c r="BU261" s="80"/>
      <c r="BV261" s="80"/>
      <c r="BW261" s="80"/>
      <c r="BX261" s="80"/>
      <c r="BY261" s="80"/>
      <c r="BZ261" s="80"/>
      <c r="CA261" s="80"/>
      <c r="CB261" s="80"/>
      <c r="CC261" s="80"/>
    </row>
    <row r="262" spans="1:81">
      <c r="A262" s="80" t="s">
        <v>1939</v>
      </c>
      <c r="B262" s="80">
        <v>211</v>
      </c>
      <c r="C262" s="80">
        <v>7</v>
      </c>
      <c r="D262" s="80">
        <v>13</v>
      </c>
      <c r="E262" s="80">
        <v>2010</v>
      </c>
      <c r="F262" s="80" t="s">
        <v>86</v>
      </c>
      <c r="G262" s="80" t="s">
        <v>1932</v>
      </c>
      <c r="H262" s="80" t="s">
        <v>1933</v>
      </c>
      <c r="I262" s="177"/>
      <c r="J262" s="81">
        <v>99.257781703154905</v>
      </c>
      <c r="K262" s="81">
        <v>14.193121404794471</v>
      </c>
      <c r="L262" s="81">
        <v>9.5964673051095559</v>
      </c>
      <c r="M262" s="81">
        <v>381.52596817787537</v>
      </c>
      <c r="N262" s="81">
        <v>464.09310006363188</v>
      </c>
      <c r="O262" s="81">
        <v>254.45903623050344</v>
      </c>
      <c r="P262" s="81">
        <v>126.82726805935735</v>
      </c>
      <c r="Q262" s="81">
        <v>20.583758836482186</v>
      </c>
      <c r="R262" s="81">
        <v>0</v>
      </c>
      <c r="S262" s="81">
        <v>18.71977626344</v>
      </c>
      <c r="T262" s="82"/>
      <c r="U262" s="81">
        <v>16308048</v>
      </c>
      <c r="V262" s="81">
        <v>8605</v>
      </c>
      <c r="W262" s="81">
        <v>132</v>
      </c>
      <c r="X262" s="81">
        <v>97658</v>
      </c>
      <c r="Y262" s="81">
        <v>144200</v>
      </c>
      <c r="Z262" s="81">
        <v>129233</v>
      </c>
      <c r="AA262" s="81">
        <v>24889</v>
      </c>
      <c r="AB262" s="81">
        <v>338319</v>
      </c>
      <c r="AC262" s="81">
        <v>0</v>
      </c>
      <c r="AD262" s="81">
        <v>18.71977626344</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45.66</v>
      </c>
      <c r="BJ262" s="81">
        <v>0</v>
      </c>
      <c r="BK262" s="81">
        <v>70.94</v>
      </c>
      <c r="BL262" s="81">
        <v>0</v>
      </c>
      <c r="BM262" s="82"/>
      <c r="BN262" s="81">
        <v>0</v>
      </c>
      <c r="BO262" s="81">
        <v>0</v>
      </c>
      <c r="BP262" s="81">
        <v>7</v>
      </c>
      <c r="BQ262" s="81">
        <v>0</v>
      </c>
      <c r="BR262" s="81">
        <v>11</v>
      </c>
      <c r="BS262" s="81">
        <v>0</v>
      </c>
      <c r="BT262"/>
      <c r="BU262" s="80">
        <v>116.6</v>
      </c>
      <c r="BV262" s="80">
        <v>0</v>
      </c>
      <c r="BW262" s="80">
        <v>0</v>
      </c>
      <c r="BX262" s="80">
        <v>0</v>
      </c>
      <c r="BY262" s="80">
        <v>0</v>
      </c>
      <c r="BZ262" s="80">
        <v>0</v>
      </c>
      <c r="CA262" s="80">
        <v>0</v>
      </c>
      <c r="CB262" s="80">
        <v>0</v>
      </c>
      <c r="CC262" s="80">
        <v>0</v>
      </c>
    </row>
    <row r="263" spans="1:81">
      <c r="A263" s="80" t="s">
        <v>1940</v>
      </c>
      <c r="B263" s="80">
        <v>212</v>
      </c>
      <c r="C263" s="80">
        <v>8</v>
      </c>
      <c r="D263" s="80">
        <v>13</v>
      </c>
      <c r="E263" s="80">
        <v>2011</v>
      </c>
      <c r="F263" s="80" t="s">
        <v>87</v>
      </c>
      <c r="G263" s="80" t="s">
        <v>1932</v>
      </c>
      <c r="H263" s="80" t="s">
        <v>1933</v>
      </c>
      <c r="I263" s="177"/>
      <c r="J263" s="81">
        <v>127.93435627195639</v>
      </c>
      <c r="K263" s="81">
        <v>20.640770990382904</v>
      </c>
      <c r="L263" s="81">
        <v>5.4387250919233177</v>
      </c>
      <c r="M263" s="81">
        <v>484.11445229672472</v>
      </c>
      <c r="N263" s="81">
        <v>505.19982344157</v>
      </c>
      <c r="O263" s="81">
        <v>250.86573868732984</v>
      </c>
      <c r="P263" s="81">
        <v>123.71638554440774</v>
      </c>
      <c r="Q263" s="81">
        <v>23.761746115250151</v>
      </c>
      <c r="R263" s="81">
        <v>0</v>
      </c>
      <c r="S263" s="81">
        <v>21.023536007779999</v>
      </c>
      <c r="T263" s="82"/>
      <c r="U263" s="81">
        <v>18259036</v>
      </c>
      <c r="V263" s="81">
        <v>8605</v>
      </c>
      <c r="W263" s="81">
        <v>132</v>
      </c>
      <c r="X263" s="81">
        <v>97658</v>
      </c>
      <c r="Y263" s="81">
        <v>146861</v>
      </c>
      <c r="Z263" s="81">
        <v>130176</v>
      </c>
      <c r="AA263" s="81">
        <v>25001</v>
      </c>
      <c r="AB263" s="81">
        <v>338591</v>
      </c>
      <c r="AC263" s="81">
        <v>0</v>
      </c>
      <c r="AD263" s="81">
        <v>21.023536007779999</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37.633000000000003</v>
      </c>
      <c r="BJ263" s="81">
        <v>0</v>
      </c>
      <c r="BK263" s="81">
        <v>72.555999999999997</v>
      </c>
      <c r="BL263" s="81">
        <v>0</v>
      </c>
      <c r="BM263" s="82"/>
      <c r="BN263" s="81">
        <v>0</v>
      </c>
      <c r="BO263" s="81">
        <v>0</v>
      </c>
      <c r="BP263" s="81">
        <v>7</v>
      </c>
      <c r="BQ263" s="81">
        <v>0</v>
      </c>
      <c r="BR263" s="81">
        <v>9</v>
      </c>
      <c r="BS263" s="81">
        <v>0</v>
      </c>
      <c r="BT263"/>
      <c r="BU263" s="80">
        <v>90.703999999999994</v>
      </c>
      <c r="BV263" s="80">
        <v>19.484999999999999</v>
      </c>
      <c r="BW263" s="80">
        <v>0</v>
      </c>
      <c r="BX263" s="80">
        <v>0</v>
      </c>
      <c r="BY263" s="80">
        <v>0</v>
      </c>
      <c r="BZ263" s="80">
        <v>0</v>
      </c>
      <c r="CA263" s="80">
        <v>0</v>
      </c>
      <c r="CB263" s="80">
        <v>0</v>
      </c>
      <c r="CC263" s="80">
        <v>0</v>
      </c>
    </row>
    <row r="264" spans="1:81">
      <c r="A264" s="80" t="s">
        <v>1941</v>
      </c>
      <c r="B264" s="80">
        <v>213</v>
      </c>
      <c r="C264" s="80">
        <v>9</v>
      </c>
      <c r="D264" s="80">
        <v>13</v>
      </c>
      <c r="E264" s="80">
        <v>2012</v>
      </c>
      <c r="F264" s="80" t="s">
        <v>88</v>
      </c>
      <c r="G264" s="80" t="s">
        <v>1932</v>
      </c>
      <c r="H264" s="80" t="s">
        <v>1933</v>
      </c>
      <c r="I264" s="177"/>
      <c r="J264" s="81">
        <v>109.79482735443443</v>
      </c>
      <c r="K264" s="81">
        <v>20.127525547120158</v>
      </c>
      <c r="L264" s="81">
        <v>5.3992023587629419</v>
      </c>
      <c r="M264" s="81">
        <v>500.46070364195668</v>
      </c>
      <c r="N264" s="81">
        <v>542.67249143018125</v>
      </c>
      <c r="O264" s="81">
        <v>250.65828132620626</v>
      </c>
      <c r="P264" s="81">
        <v>125.21156672823849</v>
      </c>
      <c r="Q264" s="81">
        <v>26.154267443929758</v>
      </c>
      <c r="R264" s="81">
        <v>0</v>
      </c>
      <c r="S264" s="81">
        <v>24.641492918299999</v>
      </c>
      <c r="T264" s="82"/>
      <c r="U264" s="81">
        <v>14984733</v>
      </c>
      <c r="V264" s="81">
        <v>8605</v>
      </c>
      <c r="W264" s="81">
        <v>132</v>
      </c>
      <c r="X264" s="81">
        <v>97658</v>
      </c>
      <c r="Y264" s="81">
        <v>149865</v>
      </c>
      <c r="Z264" s="81">
        <v>131100</v>
      </c>
      <c r="AA264" s="81">
        <v>25160</v>
      </c>
      <c r="AB264" s="81">
        <v>343020</v>
      </c>
      <c r="AC264" s="81">
        <v>0</v>
      </c>
      <c r="AD264" s="81">
        <v>24.641492918299999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60.651000000000003</v>
      </c>
      <c r="BJ264" s="81">
        <v>0</v>
      </c>
      <c r="BK264" s="81">
        <v>64.097999999999999</v>
      </c>
      <c r="BL264" s="81">
        <v>0</v>
      </c>
      <c r="BM264" s="82"/>
      <c r="BN264" s="81">
        <v>0</v>
      </c>
      <c r="BO264" s="81">
        <v>0</v>
      </c>
      <c r="BP264" s="81">
        <v>8</v>
      </c>
      <c r="BQ264" s="81">
        <v>0</v>
      </c>
      <c r="BR264" s="81">
        <v>10</v>
      </c>
      <c r="BS264" s="81">
        <v>0</v>
      </c>
      <c r="BT264"/>
      <c r="BU264" s="80">
        <v>117.56100000000001</v>
      </c>
      <c r="BV264" s="80">
        <v>0</v>
      </c>
      <c r="BW264" s="80">
        <v>0</v>
      </c>
      <c r="BX264" s="80">
        <v>0</v>
      </c>
      <c r="BY264" s="80">
        <v>0</v>
      </c>
      <c r="BZ264" s="80">
        <v>7.1879999999999997</v>
      </c>
      <c r="CA264" s="80">
        <v>0</v>
      </c>
      <c r="CB264" s="80">
        <v>0</v>
      </c>
      <c r="CC264" s="80">
        <v>0</v>
      </c>
    </row>
    <row r="265" spans="1:81">
      <c r="A265" s="80" t="s">
        <v>1942</v>
      </c>
      <c r="B265" s="80">
        <v>214</v>
      </c>
      <c r="C265" s="80">
        <v>10</v>
      </c>
      <c r="D265" s="80">
        <v>13</v>
      </c>
      <c r="E265" s="80">
        <v>2013</v>
      </c>
      <c r="F265" s="80" t="s">
        <v>89</v>
      </c>
      <c r="G265" s="80" t="s">
        <v>1932</v>
      </c>
      <c r="H265" s="80" t="s">
        <v>1933</v>
      </c>
      <c r="I265" s="177"/>
      <c r="J265" s="81">
        <v>127.59553262844982</v>
      </c>
      <c r="K265" s="81">
        <v>17.350801598792259</v>
      </c>
      <c r="L265" s="81">
        <v>5.5683201514543317</v>
      </c>
      <c r="M265" s="81">
        <v>482.15338415223982</v>
      </c>
      <c r="N265" s="81">
        <v>544.97099902824539</v>
      </c>
      <c r="O265" s="81">
        <v>242.06276464726528</v>
      </c>
      <c r="P265" s="81">
        <v>125.7233133537605</v>
      </c>
      <c r="Q265" s="81">
        <v>26.527380245203112</v>
      </c>
      <c r="R265" s="81">
        <v>0</v>
      </c>
      <c r="S265" s="81">
        <v>23.357799379759999</v>
      </c>
      <c r="T265" s="82"/>
      <c r="U265" s="81">
        <v>16114567</v>
      </c>
      <c r="V265" s="81">
        <v>8605</v>
      </c>
      <c r="W265" s="81">
        <v>132</v>
      </c>
      <c r="X265" s="81">
        <v>97658</v>
      </c>
      <c r="Y265" s="81">
        <v>150699</v>
      </c>
      <c r="Z265" s="81">
        <v>132257</v>
      </c>
      <c r="AA265" s="81">
        <v>25168</v>
      </c>
      <c r="AB265" s="81">
        <v>342925</v>
      </c>
      <c r="AC265" s="81">
        <v>0</v>
      </c>
      <c r="AD265" s="81">
        <v>23.357799379759999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64.373000000000005</v>
      </c>
      <c r="BJ265" s="81">
        <v>0</v>
      </c>
      <c r="BK265" s="81">
        <v>89.498999999999995</v>
      </c>
      <c r="BL265" s="81">
        <v>0</v>
      </c>
      <c r="BM265" s="82"/>
      <c r="BN265" s="81">
        <v>0</v>
      </c>
      <c r="BO265" s="81">
        <v>0</v>
      </c>
      <c r="BP265" s="81">
        <v>8</v>
      </c>
      <c r="BQ265" s="81">
        <v>0</v>
      </c>
      <c r="BR265" s="81">
        <v>11</v>
      </c>
      <c r="BS265" s="81">
        <v>0</v>
      </c>
      <c r="BT265"/>
      <c r="BU265" s="80">
        <v>131.209</v>
      </c>
      <c r="BV265" s="80">
        <v>17.829999999999998</v>
      </c>
      <c r="BW265" s="80">
        <v>0</v>
      </c>
      <c r="BX265" s="80">
        <v>0</v>
      </c>
      <c r="BY265" s="80">
        <v>0</v>
      </c>
      <c r="BZ265" s="80">
        <v>4.8330000000000002</v>
      </c>
      <c r="CA265" s="80">
        <v>0</v>
      </c>
      <c r="CB265" s="80">
        <v>0</v>
      </c>
      <c r="CC265" s="80">
        <v>0</v>
      </c>
    </row>
    <row r="266" spans="1:81">
      <c r="A266" s="80" t="s">
        <v>1943</v>
      </c>
      <c r="B266" s="80">
        <v>215</v>
      </c>
      <c r="C266" s="80">
        <v>11</v>
      </c>
      <c r="D266" s="80">
        <v>13</v>
      </c>
      <c r="E266" s="80">
        <v>2014</v>
      </c>
      <c r="F266" s="80" t="s">
        <v>90</v>
      </c>
      <c r="G266" s="80" t="s">
        <v>1932</v>
      </c>
      <c r="H266" s="80" t="s">
        <v>1933</v>
      </c>
      <c r="I266" s="177"/>
      <c r="J266" s="81">
        <v>116.02730066489291</v>
      </c>
      <c r="K266" s="81">
        <v>17.093391411226349</v>
      </c>
      <c r="L266" s="81">
        <v>9.7877827794184196</v>
      </c>
      <c r="M266" s="81">
        <v>432.15407744674457</v>
      </c>
      <c r="N266" s="81">
        <v>478.38755843727694</v>
      </c>
      <c r="O266" s="81">
        <v>230.66198581107068</v>
      </c>
      <c r="P266" s="81">
        <v>126.88938816657779</v>
      </c>
      <c r="Q266" s="81">
        <v>25.463550208803721</v>
      </c>
      <c r="R266" s="81">
        <v>0</v>
      </c>
      <c r="S266" s="81">
        <v>23.510879030719998</v>
      </c>
      <c r="T266" s="82"/>
      <c r="U266" s="81">
        <v>16283723</v>
      </c>
      <c r="V266" s="81">
        <v>7457</v>
      </c>
      <c r="W266" s="81">
        <v>218</v>
      </c>
      <c r="X266" s="81">
        <v>95874</v>
      </c>
      <c r="Y266" s="81">
        <v>152262</v>
      </c>
      <c r="Z266" s="81">
        <v>132734</v>
      </c>
      <c r="AA266" s="81">
        <v>25270</v>
      </c>
      <c r="AB266" s="81">
        <v>343083</v>
      </c>
      <c r="AC266" s="81">
        <v>0</v>
      </c>
      <c r="AD266" s="81">
        <v>23.510879030719998</v>
      </c>
      <c r="AE266" s="82"/>
      <c r="AF266" s="81">
        <v>129038061.02996041</v>
      </c>
      <c r="AG266" s="81">
        <v>15236814.98678487</v>
      </c>
      <c r="AH266" s="81">
        <v>2487167.6062892927</v>
      </c>
      <c r="AI266" s="81">
        <v>619421277.41317868</v>
      </c>
      <c r="AJ266" s="81">
        <v>677433849.07695484</v>
      </c>
      <c r="AK266" s="81">
        <v>0</v>
      </c>
      <c r="AL266" s="81">
        <v>0</v>
      </c>
      <c r="AM266" s="81">
        <v>47100169.136979297</v>
      </c>
      <c r="AN266" s="81">
        <v>0</v>
      </c>
      <c r="AO266" s="81">
        <v>0</v>
      </c>
      <c r="AP266" s="82"/>
      <c r="AQ266" s="81">
        <v>3613</v>
      </c>
      <c r="AR266" s="81">
        <v>292</v>
      </c>
      <c r="AS266" s="81">
        <v>0</v>
      </c>
      <c r="AT266" s="81">
        <v>0</v>
      </c>
      <c r="AU266" s="81">
        <v>0</v>
      </c>
      <c r="AV266" s="81">
        <v>1</v>
      </c>
      <c r="AW266" s="81" t="s">
        <v>564</v>
      </c>
      <c r="AX266" s="82"/>
      <c r="AY266" s="81">
        <v>13380.5</v>
      </c>
      <c r="AZ266" s="81">
        <v>8530.4</v>
      </c>
      <c r="BA266" s="81">
        <v>0</v>
      </c>
      <c r="BB266" s="81">
        <v>0</v>
      </c>
      <c r="BC266" s="81">
        <v>0</v>
      </c>
      <c r="BD266" s="81">
        <v>3150</v>
      </c>
      <c r="BE266" s="81" t="s">
        <v>564</v>
      </c>
      <c r="BF266" s="82"/>
      <c r="BG266" s="81">
        <v>0</v>
      </c>
      <c r="BH266" s="81">
        <v>0</v>
      </c>
      <c r="BI266" s="81">
        <v>64.995999999999995</v>
      </c>
      <c r="BJ266" s="81">
        <v>0</v>
      </c>
      <c r="BK266" s="81">
        <v>67.594999999999999</v>
      </c>
      <c r="BL266" s="81">
        <v>0</v>
      </c>
      <c r="BM266" s="82"/>
      <c r="BN266" s="81">
        <v>0</v>
      </c>
      <c r="BO266" s="81">
        <v>0</v>
      </c>
      <c r="BP266" s="81">
        <v>8</v>
      </c>
      <c r="BQ266" s="81">
        <v>0</v>
      </c>
      <c r="BR266" s="81">
        <v>10</v>
      </c>
      <c r="BS266" s="81">
        <v>0</v>
      </c>
      <c r="BT266"/>
      <c r="BU266" s="80">
        <v>127.059</v>
      </c>
      <c r="BV266" s="80">
        <v>0</v>
      </c>
      <c r="BW266" s="80">
        <v>0</v>
      </c>
      <c r="BX266" s="80">
        <v>0</v>
      </c>
      <c r="BY266" s="80">
        <v>0</v>
      </c>
      <c r="BZ266" s="80">
        <v>5.532</v>
      </c>
      <c r="CA266" s="80">
        <v>0</v>
      </c>
      <c r="CB266" s="80">
        <v>0</v>
      </c>
      <c r="CC266" s="80">
        <v>0</v>
      </c>
    </row>
    <row r="267" spans="1:81">
      <c r="A267" s="80" t="s">
        <v>1944</v>
      </c>
      <c r="B267" s="80">
        <v>216</v>
      </c>
      <c r="C267" s="80">
        <v>12</v>
      </c>
      <c r="D267" s="80">
        <v>13</v>
      </c>
      <c r="E267" s="80">
        <v>2015</v>
      </c>
      <c r="F267" s="80" t="s">
        <v>91</v>
      </c>
      <c r="G267" s="80" t="s">
        <v>1932</v>
      </c>
      <c r="H267" s="80" t="s">
        <v>1933</v>
      </c>
      <c r="I267" s="177"/>
      <c r="J267" s="81">
        <v>126.7558555989073</v>
      </c>
      <c r="K267" s="81">
        <v>16.326377327760284</v>
      </c>
      <c r="L267" s="81">
        <v>10.79138907315494</v>
      </c>
      <c r="M267" s="81">
        <v>452.85887449066394</v>
      </c>
      <c r="N267" s="81">
        <v>478.9479747208577</v>
      </c>
      <c r="O267" s="81">
        <v>229.66393431950104</v>
      </c>
      <c r="P267" s="81">
        <v>128.97924403478657</v>
      </c>
      <c r="Q267" s="81">
        <v>24.949857406943231</v>
      </c>
      <c r="R267" s="81">
        <v>0</v>
      </c>
      <c r="S267" s="81">
        <v>23.30569585256</v>
      </c>
      <c r="T267" s="82"/>
      <c r="U267" s="81">
        <v>19103730</v>
      </c>
      <c r="V267" s="81">
        <v>7457</v>
      </c>
      <c r="W267" s="81">
        <v>218</v>
      </c>
      <c r="X267" s="81">
        <v>95874</v>
      </c>
      <c r="Y267" s="81">
        <v>153901</v>
      </c>
      <c r="Z267" s="81">
        <v>133433</v>
      </c>
      <c r="AA267" s="81">
        <v>25666</v>
      </c>
      <c r="AB267" s="81">
        <v>343390</v>
      </c>
      <c r="AC267" s="81">
        <v>0</v>
      </c>
      <c r="AD267" s="81">
        <v>23.30569585256</v>
      </c>
      <c r="AE267" s="82"/>
      <c r="AF267" s="81">
        <v>144670080.06403652</v>
      </c>
      <c r="AG267" s="81">
        <v>13483238.99033884</v>
      </c>
      <c r="AH267" s="81">
        <v>2272974.8587458311</v>
      </c>
      <c r="AI267" s="81">
        <v>677969072.49762452</v>
      </c>
      <c r="AJ267" s="81">
        <v>710879070.54988849</v>
      </c>
      <c r="AK267" s="81">
        <v>0</v>
      </c>
      <c r="AL267" s="81">
        <v>0</v>
      </c>
      <c r="AM267" s="81">
        <v>47060159.033126995</v>
      </c>
      <c r="AN267" s="81">
        <v>0</v>
      </c>
      <c r="AO267" s="81">
        <v>0</v>
      </c>
      <c r="AP267" s="82"/>
      <c r="AQ267" s="81">
        <v>4000</v>
      </c>
      <c r="AR267" s="81">
        <v>389</v>
      </c>
      <c r="AS267" s="81">
        <v>0</v>
      </c>
      <c r="AT267" s="81">
        <v>0</v>
      </c>
      <c r="AU267" s="81">
        <v>0</v>
      </c>
      <c r="AV267" s="81">
        <v>2</v>
      </c>
      <c r="AW267" s="81" t="s">
        <v>564</v>
      </c>
      <c r="AX267" s="82"/>
      <c r="AY267" s="81">
        <v>15113.5</v>
      </c>
      <c r="AZ267" s="81">
        <v>11800.6</v>
      </c>
      <c r="BA267" s="81">
        <v>0</v>
      </c>
      <c r="BB267" s="81">
        <v>0</v>
      </c>
      <c r="BC267" s="81">
        <v>0</v>
      </c>
      <c r="BD267" s="81">
        <v>3167</v>
      </c>
      <c r="BE267" s="81" t="s">
        <v>564</v>
      </c>
      <c r="BF267" s="82"/>
      <c r="BG267" s="81">
        <v>0</v>
      </c>
      <c r="BH267" s="81">
        <v>0</v>
      </c>
      <c r="BI267" s="81">
        <v>58.451000000000001</v>
      </c>
      <c r="BJ267" s="81">
        <v>0</v>
      </c>
      <c r="BK267" s="81">
        <v>72.591999999999999</v>
      </c>
      <c r="BL267" s="81">
        <v>0</v>
      </c>
      <c r="BM267" s="82"/>
      <c r="BN267" s="81">
        <v>0</v>
      </c>
      <c r="BO267" s="81">
        <v>0</v>
      </c>
      <c r="BP267" s="81">
        <v>8</v>
      </c>
      <c r="BQ267" s="81">
        <v>0</v>
      </c>
      <c r="BR267" s="81">
        <v>7</v>
      </c>
      <c r="BS267" s="81">
        <v>0</v>
      </c>
      <c r="BT267"/>
      <c r="BU267" s="80">
        <v>108.623</v>
      </c>
      <c r="BV267" s="80">
        <v>18.989999999999998</v>
      </c>
      <c r="BW267" s="80">
        <v>0</v>
      </c>
      <c r="BX267" s="80">
        <v>0</v>
      </c>
      <c r="BY267" s="80">
        <v>0</v>
      </c>
      <c r="BZ267" s="80">
        <v>3.43</v>
      </c>
      <c r="CA267" s="80">
        <v>0</v>
      </c>
      <c r="CB267" s="80">
        <v>0</v>
      </c>
      <c r="CC267" s="80">
        <v>0</v>
      </c>
    </row>
    <row r="268" spans="1:81">
      <c r="A268" s="80" t="s">
        <v>1945</v>
      </c>
      <c r="B268" s="80">
        <v>217</v>
      </c>
      <c r="C268" s="80">
        <v>13</v>
      </c>
      <c r="D268" s="80">
        <v>13</v>
      </c>
      <c r="E268" s="80">
        <v>2016</v>
      </c>
      <c r="F268" s="80" t="s">
        <v>92</v>
      </c>
      <c r="G268" s="80" t="s">
        <v>1932</v>
      </c>
      <c r="H268" s="80" t="s">
        <v>1933</v>
      </c>
      <c r="I268" s="177"/>
      <c r="J268" s="81">
        <v>110.85023152175422</v>
      </c>
      <c r="K268" s="81">
        <v>16.306626859032878</v>
      </c>
      <c r="L268" s="81">
        <v>12.643952617682121</v>
      </c>
      <c r="M268" s="81">
        <v>396.32609172714052</v>
      </c>
      <c r="N268" s="81">
        <v>426.4168578239005</v>
      </c>
      <c r="O268" s="81">
        <v>228.26416087510319</v>
      </c>
      <c r="P268" s="81">
        <v>126.11298652048004</v>
      </c>
      <c r="Q268" s="81">
        <v>24.29692315665433</v>
      </c>
      <c r="R268" s="81">
        <v>0</v>
      </c>
      <c r="S268" s="81">
        <v>26.691136701400001</v>
      </c>
      <c r="T268" s="82"/>
      <c r="U268" s="81">
        <v>17466148</v>
      </c>
      <c r="V268" s="81">
        <v>7457</v>
      </c>
      <c r="W268" s="81">
        <v>218</v>
      </c>
      <c r="X268" s="81">
        <v>95874</v>
      </c>
      <c r="Y268" s="81">
        <v>155779</v>
      </c>
      <c r="Z268" s="81">
        <v>134250</v>
      </c>
      <c r="AA268" s="81">
        <v>25956</v>
      </c>
      <c r="AB268" s="81">
        <v>343993</v>
      </c>
      <c r="AC268" s="81">
        <v>0</v>
      </c>
      <c r="AD268" s="81">
        <v>26.691136701400001</v>
      </c>
      <c r="AE268" s="82"/>
      <c r="AF268" s="81">
        <v>128919081.4028077</v>
      </c>
      <c r="AG268" s="81">
        <v>12961891.474420181</v>
      </c>
      <c r="AH268" s="81">
        <v>1979059.8588337139</v>
      </c>
      <c r="AI268" s="81">
        <v>633253146.00269461</v>
      </c>
      <c r="AJ268" s="81">
        <v>612899427.38583529</v>
      </c>
      <c r="AK268" s="81">
        <v>0</v>
      </c>
      <c r="AL268" s="81">
        <v>0</v>
      </c>
      <c r="AM268" s="81">
        <v>47179422.981804162</v>
      </c>
      <c r="AN268" s="81">
        <v>0</v>
      </c>
      <c r="AO268" s="81">
        <v>0</v>
      </c>
      <c r="AP268" s="82"/>
      <c r="AQ268" s="81">
        <v>4287</v>
      </c>
      <c r="AR268" s="81">
        <v>451</v>
      </c>
      <c r="AS268" s="81">
        <v>0</v>
      </c>
      <c r="AT268" s="81">
        <v>0</v>
      </c>
      <c r="AU268" s="81">
        <v>0</v>
      </c>
      <c r="AV268" s="81">
        <v>2</v>
      </c>
      <c r="AW268" s="81" t="s">
        <v>564</v>
      </c>
      <c r="AX268" s="82"/>
      <c r="AY268" s="81">
        <v>16394.5</v>
      </c>
      <c r="AZ268" s="81">
        <v>13994.3</v>
      </c>
      <c r="BA268" s="81">
        <v>0</v>
      </c>
      <c r="BB268" s="81">
        <v>0</v>
      </c>
      <c r="BC268" s="81">
        <v>0</v>
      </c>
      <c r="BD268" s="81">
        <v>3167</v>
      </c>
      <c r="BE268" s="81" t="s">
        <v>564</v>
      </c>
      <c r="BF268" s="82"/>
      <c r="BG268" s="81">
        <v>0</v>
      </c>
      <c r="BH268" s="81">
        <v>0</v>
      </c>
      <c r="BI268" s="81">
        <v>51.37</v>
      </c>
      <c r="BJ268" s="81">
        <v>0</v>
      </c>
      <c r="BK268" s="81">
        <v>84.410000000000011</v>
      </c>
      <c r="BL268" s="81">
        <v>0</v>
      </c>
      <c r="BM268" s="82"/>
      <c r="BN268" s="81">
        <v>0</v>
      </c>
      <c r="BO268" s="81">
        <v>0</v>
      </c>
      <c r="BP268" s="81">
        <v>8</v>
      </c>
      <c r="BQ268" s="81">
        <v>0</v>
      </c>
      <c r="BR268" s="81">
        <v>9</v>
      </c>
      <c r="BS268" s="81">
        <v>0</v>
      </c>
      <c r="BT268"/>
      <c r="BU268" s="80">
        <v>110.45399999999999</v>
      </c>
      <c r="BV268" s="80">
        <v>21.4</v>
      </c>
      <c r="BW268" s="80">
        <v>0</v>
      </c>
      <c r="BX268" s="80">
        <v>0</v>
      </c>
      <c r="BY268" s="80">
        <v>0</v>
      </c>
      <c r="BZ268" s="80">
        <v>3.9260000000000002</v>
      </c>
      <c r="CA268" s="80">
        <v>0</v>
      </c>
      <c r="CB268" s="80">
        <v>0</v>
      </c>
      <c r="CC268" s="80">
        <v>0</v>
      </c>
    </row>
    <row r="269" spans="1:81">
      <c r="A269" s="80" t="s">
        <v>1946</v>
      </c>
      <c r="B269" s="80">
        <v>218</v>
      </c>
      <c r="C269" s="80">
        <v>14</v>
      </c>
      <c r="D269" s="80">
        <v>13</v>
      </c>
      <c r="E269" s="80">
        <v>2017</v>
      </c>
      <c r="F269" s="80" t="s">
        <v>71</v>
      </c>
      <c r="G269" s="80" t="s">
        <v>1932</v>
      </c>
      <c r="H269" s="80" t="s">
        <v>1933</v>
      </c>
      <c r="I269" s="177"/>
      <c r="J269" s="81">
        <v>106.84910115492281</v>
      </c>
      <c r="K269" s="81">
        <v>16.985910924080567</v>
      </c>
      <c r="L269" s="81">
        <v>11.061732457039451</v>
      </c>
      <c r="M269" s="81">
        <v>382.27390655170444</v>
      </c>
      <c r="N269" s="81">
        <v>466.35381543699606</v>
      </c>
      <c r="O269" s="81">
        <v>225.11144473587584</v>
      </c>
      <c r="P269" s="81">
        <v>126.65627412322831</v>
      </c>
      <c r="Q269" s="81">
        <v>23.493036126654406</v>
      </c>
      <c r="R269" s="81">
        <v>0</v>
      </c>
      <c r="S269" s="81">
        <v>24.999823776620005</v>
      </c>
      <c r="T269" s="82"/>
      <c r="U269" s="81">
        <v>18300090</v>
      </c>
      <c r="V269" s="81">
        <v>7457</v>
      </c>
      <c r="W269" s="81">
        <v>218</v>
      </c>
      <c r="X269" s="81">
        <v>95874</v>
      </c>
      <c r="Y269" s="81">
        <v>157450</v>
      </c>
      <c r="Z269" s="81">
        <v>134592</v>
      </c>
      <c r="AA269" s="81">
        <v>26234</v>
      </c>
      <c r="AB269" s="81">
        <v>343965</v>
      </c>
      <c r="AC269" s="81">
        <v>0</v>
      </c>
      <c r="AD269" s="81">
        <v>24.999823776620001</v>
      </c>
      <c r="AE269" s="82"/>
      <c r="AF269" s="81">
        <v>127305488.9502687</v>
      </c>
      <c r="AG269" s="81">
        <v>13449371.79345314</v>
      </c>
      <c r="AH269" s="81">
        <v>2365451.4314965801</v>
      </c>
      <c r="AI269" s="81">
        <v>634732069.02958739</v>
      </c>
      <c r="AJ269" s="81">
        <v>684623749.60288393</v>
      </c>
      <c r="AK269" s="81">
        <v>0</v>
      </c>
      <c r="AL269" s="81">
        <v>0</v>
      </c>
      <c r="AM269" s="81">
        <v>47249399.627471469</v>
      </c>
      <c r="AN269" s="81">
        <v>0</v>
      </c>
      <c r="AO269" s="81">
        <v>0</v>
      </c>
      <c r="AP269" s="82"/>
      <c r="AQ269" s="81">
        <v>4582</v>
      </c>
      <c r="AR269" s="81">
        <v>488</v>
      </c>
      <c r="AS269" s="81">
        <v>0</v>
      </c>
      <c r="AT269" s="81">
        <v>0</v>
      </c>
      <c r="AU269" s="81">
        <v>0</v>
      </c>
      <c r="AV269" s="81">
        <v>2</v>
      </c>
      <c r="AW269" s="81" t="s">
        <v>564</v>
      </c>
      <c r="AX269" s="82"/>
      <c r="AY269" s="81">
        <v>17719</v>
      </c>
      <c r="AZ269" s="81">
        <v>15168.4</v>
      </c>
      <c r="BA269" s="81">
        <v>0</v>
      </c>
      <c r="BB269" s="81">
        <v>0</v>
      </c>
      <c r="BC269" s="81">
        <v>0</v>
      </c>
      <c r="BD269" s="81">
        <v>3167</v>
      </c>
      <c r="BE269" s="81" t="s">
        <v>564</v>
      </c>
      <c r="BF269" s="82"/>
      <c r="BG269" s="81">
        <v>0</v>
      </c>
      <c r="BH269" s="81">
        <v>0</v>
      </c>
      <c r="BI269" s="81">
        <v>53.174999999999997</v>
      </c>
      <c r="BJ269" s="81">
        <v>0</v>
      </c>
      <c r="BK269" s="81">
        <v>76.611000000000004</v>
      </c>
      <c r="BL269" s="81">
        <v>0</v>
      </c>
      <c r="BM269" s="82"/>
      <c r="BN269" s="81">
        <v>0</v>
      </c>
      <c r="BO269" s="81">
        <v>0</v>
      </c>
      <c r="BP269" s="81">
        <v>8</v>
      </c>
      <c r="BQ269" s="81">
        <v>0</v>
      </c>
      <c r="BR269" s="81">
        <v>9</v>
      </c>
      <c r="BS269" s="81">
        <v>0</v>
      </c>
      <c r="BT269"/>
      <c r="BU269" s="80">
        <v>108.11199999999999</v>
      </c>
      <c r="BV269" s="80">
        <v>19.957999999999998</v>
      </c>
      <c r="BW269" s="80">
        <v>0</v>
      </c>
      <c r="BX269" s="80">
        <v>0</v>
      </c>
      <c r="BY269" s="80">
        <v>0</v>
      </c>
      <c r="BZ269" s="80">
        <v>1.716</v>
      </c>
      <c r="CA269" s="80">
        <v>0</v>
      </c>
      <c r="CB269" s="80">
        <v>0</v>
      </c>
      <c r="CC269" s="80">
        <v>0</v>
      </c>
    </row>
    <row r="270" spans="1:81">
      <c r="A270" s="80" t="s">
        <v>1947</v>
      </c>
      <c r="B270" s="80">
        <v>219</v>
      </c>
      <c r="C270" s="80">
        <v>15</v>
      </c>
      <c r="D270" s="80">
        <v>13</v>
      </c>
      <c r="E270" s="80">
        <v>2018</v>
      </c>
      <c r="F270" s="80" t="s">
        <v>93</v>
      </c>
      <c r="G270" s="80" t="s">
        <v>1932</v>
      </c>
      <c r="H270" s="80" t="s">
        <v>1933</v>
      </c>
      <c r="I270" s="177"/>
      <c r="J270" s="81">
        <v>100.43704311782648</v>
      </c>
      <c r="K270" s="81">
        <v>15.971069677649924</v>
      </c>
      <c r="L270" s="81">
        <v>10.362819327351382</v>
      </c>
      <c r="M270" s="81">
        <v>377.94416123309992</v>
      </c>
      <c r="N270" s="81">
        <v>445.5044603159298</v>
      </c>
      <c r="O270" s="81">
        <v>221.09051466478067</v>
      </c>
      <c r="P270" s="81">
        <v>125.01311669439326</v>
      </c>
      <c r="Q270" s="81">
        <v>21.822851674201615</v>
      </c>
      <c r="R270" s="81">
        <v>0</v>
      </c>
      <c r="S270" s="81">
        <v>27.934247021114004</v>
      </c>
      <c r="T270" s="82"/>
      <c r="U270" s="81">
        <v>18302239</v>
      </c>
      <c r="V270" s="81">
        <v>7457</v>
      </c>
      <c r="W270" s="81">
        <v>218</v>
      </c>
      <c r="X270" s="81">
        <v>95874</v>
      </c>
      <c r="Y270" s="81">
        <v>159629</v>
      </c>
      <c r="Z270" s="81">
        <v>134719</v>
      </c>
      <c r="AA270" s="81">
        <v>26154</v>
      </c>
      <c r="AB270" s="81">
        <v>344320</v>
      </c>
      <c r="AC270" s="81">
        <v>0</v>
      </c>
      <c r="AD270" s="81">
        <v>27.934247021114</v>
      </c>
      <c r="AE270" s="82"/>
      <c r="AF270" s="81">
        <v>121825851.3854894</v>
      </c>
      <c r="AG270" s="81">
        <v>12145584.660798401</v>
      </c>
      <c r="AH270" s="81">
        <v>2257649.0245536719</v>
      </c>
      <c r="AI270" s="81">
        <v>618531729.92422163</v>
      </c>
      <c r="AJ270" s="81">
        <v>686924114.8670578</v>
      </c>
      <c r="AK270" s="81">
        <v>0</v>
      </c>
      <c r="AL270" s="81">
        <v>0</v>
      </c>
      <c r="AM270" s="81">
        <v>47396030.440234937</v>
      </c>
      <c r="AN270" s="81">
        <v>0</v>
      </c>
      <c r="AO270" s="81">
        <v>0</v>
      </c>
      <c r="AP270" s="82"/>
      <c r="AQ270" s="81">
        <v>4970</v>
      </c>
      <c r="AR270" s="81">
        <v>529</v>
      </c>
      <c r="AS270" s="81">
        <v>0</v>
      </c>
      <c r="AT270" s="81">
        <v>0</v>
      </c>
      <c r="AU270" s="81">
        <v>0</v>
      </c>
      <c r="AV270" s="81">
        <v>1</v>
      </c>
      <c r="AW270" s="81" t="s">
        <v>564</v>
      </c>
      <c r="AX270" s="82"/>
      <c r="AY270" s="81">
        <v>19489.19999999999</v>
      </c>
      <c r="AZ270" s="81">
        <v>15874.4</v>
      </c>
      <c r="BA270" s="81">
        <v>0</v>
      </c>
      <c r="BB270" s="81">
        <v>0</v>
      </c>
      <c r="BC270" s="81">
        <v>0</v>
      </c>
      <c r="BD270" s="81">
        <v>17</v>
      </c>
      <c r="BE270" s="81" t="s">
        <v>564</v>
      </c>
      <c r="BF270" s="82"/>
      <c r="BG270" s="81">
        <v>0</v>
      </c>
      <c r="BH270" s="81">
        <v>0</v>
      </c>
      <c r="BI270" s="81">
        <v>43.591999999999999</v>
      </c>
      <c r="BJ270" s="81">
        <v>0</v>
      </c>
      <c r="BK270" s="81">
        <v>82.137</v>
      </c>
      <c r="BL270" s="81">
        <v>0</v>
      </c>
      <c r="BM270" s="82"/>
      <c r="BN270" s="81">
        <v>0</v>
      </c>
      <c r="BO270" s="81">
        <v>0</v>
      </c>
      <c r="BP270" s="81">
        <v>7</v>
      </c>
      <c r="BQ270" s="81">
        <v>0</v>
      </c>
      <c r="BR270" s="81">
        <v>9</v>
      </c>
      <c r="BS270" s="81">
        <v>0</v>
      </c>
      <c r="BT270"/>
      <c r="BU270" s="80">
        <v>102.889</v>
      </c>
      <c r="BV270" s="80">
        <v>22.84</v>
      </c>
      <c r="BW270" s="80">
        <v>0</v>
      </c>
      <c r="BX270" s="80">
        <v>0</v>
      </c>
      <c r="BY270" s="80">
        <v>0</v>
      </c>
      <c r="BZ270" s="80">
        <v>0</v>
      </c>
      <c r="CA270" s="80">
        <v>0</v>
      </c>
      <c r="CB270" s="80">
        <v>0</v>
      </c>
      <c r="CC270" s="80">
        <v>0</v>
      </c>
    </row>
    <row r="271" spans="1:81">
      <c r="A271" s="80" t="s">
        <v>1948</v>
      </c>
      <c r="B271" s="80">
        <v>220</v>
      </c>
      <c r="C271" s="80">
        <v>16</v>
      </c>
      <c r="D271" s="80">
        <v>13</v>
      </c>
      <c r="E271" s="80">
        <v>2019</v>
      </c>
      <c r="F271" s="80" t="s">
        <v>73</v>
      </c>
      <c r="G271" s="80" t="s">
        <v>1932</v>
      </c>
      <c r="H271" s="80" t="s">
        <v>1933</v>
      </c>
      <c r="I271" s="177"/>
      <c r="J271" s="81">
        <v>89.639429523346124</v>
      </c>
      <c r="K271" s="81">
        <v>14.099840144419382</v>
      </c>
      <c r="L271" s="81">
        <v>10.450054150343011</v>
      </c>
      <c r="M271" s="81">
        <v>357.8575699922755</v>
      </c>
      <c r="N271" s="81">
        <v>392.0827081981198</v>
      </c>
      <c r="O271" s="81">
        <v>215.11063921933837</v>
      </c>
      <c r="P271" s="81">
        <v>125.4838654629162</v>
      </c>
      <c r="Q271" s="81">
        <v>21.242201880803872</v>
      </c>
      <c r="R271" s="81">
        <v>0</v>
      </c>
      <c r="S271" s="81">
        <v>28.377190149928005</v>
      </c>
      <c r="T271" s="82"/>
      <c r="U271" s="81">
        <v>17071585</v>
      </c>
      <c r="V271" s="81">
        <v>7457</v>
      </c>
      <c r="W271" s="81">
        <v>218</v>
      </c>
      <c r="X271" s="81">
        <v>95874</v>
      </c>
      <c r="Y271" s="81">
        <v>161604</v>
      </c>
      <c r="Z271" s="81">
        <v>134674</v>
      </c>
      <c r="AA271" s="81">
        <v>26056</v>
      </c>
      <c r="AB271" s="81">
        <v>344233</v>
      </c>
      <c r="AC271" s="81">
        <v>0</v>
      </c>
      <c r="AD271" s="81">
        <v>28.377190149928001</v>
      </c>
      <c r="AE271" s="82"/>
      <c r="AF271" s="81">
        <v>111150262.30504639</v>
      </c>
      <c r="AG271" s="81">
        <v>11341924.323624769</v>
      </c>
      <c r="AH271" s="81">
        <v>2393811.646462875</v>
      </c>
      <c r="AI271" s="81">
        <v>610085948.56106055</v>
      </c>
      <c r="AJ271" s="81">
        <v>607309998.55221736</v>
      </c>
      <c r="AK271" s="81">
        <v>0</v>
      </c>
      <c r="AL271" s="81">
        <v>0</v>
      </c>
      <c r="AM271" s="81">
        <v>46881943.215363421</v>
      </c>
      <c r="AN271" s="81">
        <v>0</v>
      </c>
      <c r="AO271" s="81">
        <v>0</v>
      </c>
      <c r="AP271" s="82"/>
      <c r="AQ271" s="81">
        <v>5267</v>
      </c>
      <c r="AR271" s="81">
        <v>553</v>
      </c>
      <c r="AS271" s="81">
        <v>0</v>
      </c>
      <c r="AT271" s="81">
        <v>0</v>
      </c>
      <c r="AU271" s="81">
        <v>0</v>
      </c>
      <c r="AV271" s="81">
        <v>1</v>
      </c>
      <c r="AW271" s="81" t="s">
        <v>564</v>
      </c>
      <c r="AX271" s="82"/>
      <c r="AY271" s="81">
        <v>20811.899999999991</v>
      </c>
      <c r="AZ271" s="81">
        <v>16579.5</v>
      </c>
      <c r="BA271" s="81">
        <v>0</v>
      </c>
      <c r="BB271" s="81">
        <v>0</v>
      </c>
      <c r="BC271" s="81">
        <v>0</v>
      </c>
      <c r="BD271" s="81">
        <v>17</v>
      </c>
      <c r="BE271" s="81" t="s">
        <v>564</v>
      </c>
      <c r="BF271" s="82"/>
      <c r="BG271" s="81">
        <v>0</v>
      </c>
      <c r="BH271" s="81">
        <v>0</v>
      </c>
      <c r="BI271" s="81">
        <v>36.168999999999997</v>
      </c>
      <c r="BJ271" s="81">
        <v>0</v>
      </c>
      <c r="BK271" s="81">
        <v>76.34</v>
      </c>
      <c r="BL271" s="81">
        <v>0</v>
      </c>
      <c r="BM271" s="82"/>
      <c r="BN271" s="81">
        <v>0</v>
      </c>
      <c r="BO271" s="81">
        <v>0</v>
      </c>
      <c r="BP271" s="81">
        <v>5</v>
      </c>
      <c r="BQ271" s="81">
        <v>0</v>
      </c>
      <c r="BR271" s="81">
        <v>9</v>
      </c>
      <c r="BS271" s="81">
        <v>0</v>
      </c>
      <c r="BT271"/>
      <c r="BU271" s="80">
        <v>89.188000000000002</v>
      </c>
      <c r="BV271" s="80">
        <v>23.321000000000002</v>
      </c>
      <c r="BW271" s="80">
        <v>0</v>
      </c>
      <c r="BX271" s="80">
        <v>0</v>
      </c>
      <c r="BY271" s="80">
        <v>0</v>
      </c>
      <c r="BZ271" s="80">
        <v>0</v>
      </c>
      <c r="CA271" s="80">
        <v>0</v>
      </c>
      <c r="CB271" s="80">
        <v>0</v>
      </c>
      <c r="CC271" s="80">
        <v>0</v>
      </c>
    </row>
    <row r="272" spans="1:81">
      <c r="A272" s="80" t="s">
        <v>1949</v>
      </c>
      <c r="B272" s="80">
        <v>221</v>
      </c>
      <c r="C272" s="80">
        <v>17</v>
      </c>
      <c r="D272" s="80">
        <v>13</v>
      </c>
      <c r="E272" s="80">
        <v>2020</v>
      </c>
      <c r="F272" s="80" t="s">
        <v>218</v>
      </c>
      <c r="G272" s="80" t="s">
        <v>1932</v>
      </c>
      <c r="H272" s="80" t="s">
        <v>1933</v>
      </c>
      <c r="I272" s="177"/>
      <c r="J272" s="81">
        <v>97.263229392755022</v>
      </c>
      <c r="K272" s="81">
        <v>13.533763387603074</v>
      </c>
      <c r="L272" s="81">
        <v>16.274398458937082</v>
      </c>
      <c r="M272" s="81">
        <v>332.50198230808604</v>
      </c>
      <c r="N272" s="81">
        <v>413.23154878553208</v>
      </c>
      <c r="O272" s="81">
        <v>188.44076919379759</v>
      </c>
      <c r="P272" s="81">
        <v>116.71442268371892</v>
      </c>
      <c r="Q272" s="81">
        <v>20.296066886903404</v>
      </c>
      <c r="R272" s="81">
        <v>0</v>
      </c>
      <c r="S272" s="81">
        <v>33.036284247200008</v>
      </c>
      <c r="T272" s="82"/>
      <c r="U272" s="81">
        <v>17413119</v>
      </c>
      <c r="V272" s="81">
        <v>6535</v>
      </c>
      <c r="W272" s="81">
        <v>346</v>
      </c>
      <c r="X272" s="81">
        <v>98318</v>
      </c>
      <c r="Y272" s="81">
        <v>163555</v>
      </c>
      <c r="Z272" s="81">
        <v>134655</v>
      </c>
      <c r="AA272" s="81">
        <v>26331</v>
      </c>
      <c r="AB272" s="81">
        <v>344216</v>
      </c>
      <c r="AC272" s="81">
        <v>0</v>
      </c>
      <c r="AD272" s="81">
        <v>33.036284247200008</v>
      </c>
      <c r="AE272" s="82"/>
      <c r="AF272" s="81">
        <v>122039229.31189311</v>
      </c>
      <c r="AG272" s="81">
        <v>10321945.584010873</v>
      </c>
      <c r="AH272" s="81">
        <v>3837966.334610465</v>
      </c>
      <c r="AI272" s="81">
        <v>567708347.93630171</v>
      </c>
      <c r="AJ272" s="81">
        <v>663363145.73324609</v>
      </c>
      <c r="AK272" s="81"/>
      <c r="AL272" s="81"/>
      <c r="AM272" s="81">
        <v>44924012.319524013</v>
      </c>
      <c r="AN272" s="81"/>
      <c r="AO272" s="81"/>
      <c r="AP272" s="82"/>
      <c r="AQ272" s="81">
        <v>5569</v>
      </c>
      <c r="AR272" s="81">
        <v>557</v>
      </c>
      <c r="AS272" s="81">
        <v>0</v>
      </c>
      <c r="AT272" s="81">
        <v>0</v>
      </c>
      <c r="AU272" s="81">
        <v>0</v>
      </c>
      <c r="AV272" s="81">
        <v>1</v>
      </c>
      <c r="AW272" s="81">
        <v>0</v>
      </c>
      <c r="AX272" s="82"/>
      <c r="AY272" s="81">
        <v>22275.899999999951</v>
      </c>
      <c r="AZ272" s="81">
        <v>16845.900000000009</v>
      </c>
      <c r="BA272" s="81">
        <v>0</v>
      </c>
      <c r="BB272" s="81">
        <v>0</v>
      </c>
      <c r="BC272" s="81">
        <v>0</v>
      </c>
      <c r="BD272" s="81">
        <v>17</v>
      </c>
      <c r="BE272" s="81">
        <v>0</v>
      </c>
      <c r="BF272" s="82"/>
      <c r="BG272" s="81">
        <v>0</v>
      </c>
      <c r="BH272" s="81">
        <v>0</v>
      </c>
      <c r="BI272" s="81">
        <v>36.235999999999997</v>
      </c>
      <c r="BJ272" s="81">
        <v>0</v>
      </c>
      <c r="BK272" s="81">
        <v>74.998000000000005</v>
      </c>
      <c r="BL272" s="81">
        <v>0</v>
      </c>
      <c r="BM272" s="82"/>
      <c r="BN272" s="81">
        <v>0</v>
      </c>
      <c r="BO272" s="81">
        <v>0</v>
      </c>
      <c r="BP272" s="81">
        <v>7</v>
      </c>
      <c r="BQ272" s="81">
        <v>0</v>
      </c>
      <c r="BR272" s="81">
        <v>9</v>
      </c>
      <c r="BS272" s="81">
        <v>0</v>
      </c>
      <c r="BT272"/>
      <c r="BU272" s="80">
        <v>83.325999999999993</v>
      </c>
      <c r="BV272" s="80">
        <v>27.908000000000001</v>
      </c>
      <c r="BW272" s="80">
        <v>0</v>
      </c>
      <c r="BX272" s="80">
        <v>0</v>
      </c>
      <c r="BY272" s="80">
        <v>0</v>
      </c>
      <c r="BZ272" s="80">
        <v>0</v>
      </c>
      <c r="CA272" s="80">
        <v>0</v>
      </c>
      <c r="CB272" s="80">
        <v>0</v>
      </c>
      <c r="CC272" s="80">
        <v>0</v>
      </c>
    </row>
    <row r="273" spans="1:81">
      <c r="A273" s="80" t="s">
        <v>1950</v>
      </c>
      <c r="B273" s="80">
        <v>221</v>
      </c>
      <c r="C273" s="80">
        <v>18</v>
      </c>
      <c r="D273" s="80">
        <v>13</v>
      </c>
      <c r="E273" s="80">
        <v>2021</v>
      </c>
      <c r="F273" s="80" t="s">
        <v>75</v>
      </c>
      <c r="G273" s="174" t="s">
        <v>1932</v>
      </c>
      <c r="H273" s="80" t="s">
        <v>1933</v>
      </c>
      <c r="I273" s="177"/>
      <c r="J273" s="81">
        <v>83.658664076480846</v>
      </c>
      <c r="K273" s="81">
        <v>15.069047421825438</v>
      </c>
      <c r="L273" s="81">
        <v>14.963319231252665</v>
      </c>
      <c r="M273" s="81">
        <v>374.8851992656268</v>
      </c>
      <c r="N273" s="81">
        <v>390.09526774090739</v>
      </c>
      <c r="O273" s="81">
        <v>183.00811883053902</v>
      </c>
      <c r="P273" s="81">
        <v>121.00021598351177</v>
      </c>
      <c r="Q273" s="81">
        <v>20.505086767745119</v>
      </c>
      <c r="R273" s="81">
        <v>0</v>
      </c>
      <c r="S273" s="81">
        <v>33.543719394101601</v>
      </c>
      <c r="T273" s="82"/>
      <c r="U273" s="81">
        <v>17302835</v>
      </c>
      <c r="V273" s="81">
        <v>6535</v>
      </c>
      <c r="W273" s="81">
        <v>346</v>
      </c>
      <c r="X273" s="81">
        <v>98318</v>
      </c>
      <c r="Y273" s="81">
        <v>165189</v>
      </c>
      <c r="Z273" s="81">
        <v>134655</v>
      </c>
      <c r="AA273" s="81">
        <v>26621</v>
      </c>
      <c r="AB273" s="81">
        <v>343637</v>
      </c>
      <c r="AC273" s="81">
        <v>0</v>
      </c>
      <c r="AD273" s="81">
        <v>33.543719394101601</v>
      </c>
      <c r="AE273" s="82"/>
      <c r="AF273" s="81">
        <v>105726226.93229607</v>
      </c>
      <c r="AG273" s="81">
        <v>11618501.53605558</v>
      </c>
      <c r="AH273" s="81">
        <v>3379609.0858305153</v>
      </c>
      <c r="AI273" s="81">
        <v>632434309.61900938</v>
      </c>
      <c r="AJ273" s="81">
        <v>583505985.23673296</v>
      </c>
      <c r="AK273" s="81">
        <v>0</v>
      </c>
      <c r="AL273" s="81">
        <v>0</v>
      </c>
      <c r="AM273" s="81">
        <v>45107128.614609972</v>
      </c>
      <c r="AN273" s="81">
        <v>0</v>
      </c>
      <c r="AO273" s="81">
        <v>0</v>
      </c>
      <c r="AP273" s="82"/>
      <c r="AQ273" s="81">
        <v>5936</v>
      </c>
      <c r="AR273" s="81">
        <v>560</v>
      </c>
      <c r="AS273" s="81">
        <v>0</v>
      </c>
      <c r="AT273" s="81">
        <v>0</v>
      </c>
      <c r="AU273" s="81">
        <v>0</v>
      </c>
      <c r="AV273" s="81">
        <v>1</v>
      </c>
      <c r="AW273" s="81"/>
      <c r="AX273" s="82"/>
      <c r="AY273" s="81">
        <v>24067.699999999939</v>
      </c>
      <c r="AZ273" s="81">
        <v>16925.200000000012</v>
      </c>
      <c r="BA273" s="81">
        <v>0</v>
      </c>
      <c r="BB273" s="81">
        <v>0</v>
      </c>
      <c r="BC273" s="81">
        <v>0</v>
      </c>
      <c r="BD273" s="81">
        <v>17</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1951</v>
      </c>
      <c r="B274" s="80">
        <v>221</v>
      </c>
      <c r="C274" s="80">
        <v>19</v>
      </c>
      <c r="D274" s="80">
        <v>13</v>
      </c>
      <c r="E274" s="80">
        <v>2022</v>
      </c>
      <c r="F274" s="80" t="s">
        <v>568</v>
      </c>
      <c r="G274" s="174" t="s">
        <v>1932</v>
      </c>
      <c r="H274" s="80" t="s">
        <v>1933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6371</v>
      </c>
      <c r="AR274" s="81">
        <v>561</v>
      </c>
      <c r="AS274" s="81">
        <v>0</v>
      </c>
      <c r="AT274" s="81">
        <v>0</v>
      </c>
      <c r="AU274" s="81">
        <v>0</v>
      </c>
      <c r="AV274" s="81">
        <v>1</v>
      </c>
      <c r="AW274" s="81"/>
      <c r="AX274" s="82"/>
      <c r="AY274" s="81">
        <v>26194.099999999991</v>
      </c>
      <c r="AZ274" s="81">
        <v>16935.900000000009</v>
      </c>
      <c r="BA274" s="81">
        <v>0</v>
      </c>
      <c r="BB274" s="81">
        <v>0</v>
      </c>
      <c r="BC274" s="81">
        <v>0</v>
      </c>
      <c r="BD274" s="81">
        <v>17</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1952</v>
      </c>
      <c r="B275" s="80">
        <v>239</v>
      </c>
      <c r="C275" s="80">
        <v>1</v>
      </c>
      <c r="D275" s="80">
        <v>15</v>
      </c>
      <c r="E275" s="80">
        <v>1990</v>
      </c>
      <c r="F275" s="80" t="s">
        <v>562</v>
      </c>
      <c r="G275" s="80" t="s">
        <v>1953</v>
      </c>
      <c r="H275" s="80" t="s">
        <v>1954</v>
      </c>
      <c r="I275" s="177"/>
      <c r="J275" s="81">
        <v>172.90614543331992</v>
      </c>
      <c r="K275" s="81">
        <v>22.248736828248621</v>
      </c>
      <c r="L275" s="81">
        <v>6.5792615195604727</v>
      </c>
      <c r="M275" s="81">
        <v>196.14828563674703</v>
      </c>
      <c r="N275" s="81">
        <v>233.60671096697081</v>
      </c>
      <c r="O275" s="81">
        <v>183.33298359203314</v>
      </c>
      <c r="P275" s="81">
        <v>118.05061950315222</v>
      </c>
      <c r="Q275" s="81">
        <v>17.568884113146236</v>
      </c>
      <c r="R275" s="81">
        <v>0</v>
      </c>
      <c r="S275" s="81">
        <v>20.353151685316533</v>
      </c>
      <c r="T275" s="82"/>
      <c r="U275" s="81">
        <v>28589114</v>
      </c>
      <c r="V275" s="81">
        <v>7991</v>
      </c>
      <c r="W275" s="81">
        <v>69</v>
      </c>
      <c r="X275" s="81">
        <v>67221</v>
      </c>
      <c r="Y275" s="81">
        <v>90882</v>
      </c>
      <c r="Z275" s="81">
        <v>75407</v>
      </c>
      <c r="AA275" s="81">
        <v>28664</v>
      </c>
      <c r="AB275" s="81">
        <v>285259</v>
      </c>
      <c r="AC275" s="81">
        <v>0</v>
      </c>
      <c r="AD275" s="81">
        <v>20.353151685316533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1955</v>
      </c>
      <c r="B276" s="80">
        <v>240</v>
      </c>
      <c r="C276" s="80">
        <v>2</v>
      </c>
      <c r="D276" s="80">
        <v>15</v>
      </c>
      <c r="E276" s="80">
        <v>2005</v>
      </c>
      <c r="F276" s="80" t="s">
        <v>565</v>
      </c>
      <c r="G276" s="80" t="s">
        <v>1953</v>
      </c>
      <c r="H276" s="80" t="s">
        <v>1954</v>
      </c>
      <c r="I276" s="177"/>
      <c r="J276" s="81">
        <v>142.81122080080593</v>
      </c>
      <c r="K276" s="81">
        <v>16.417492032773964</v>
      </c>
      <c r="L276" s="81">
        <v>5.8340249830909938</v>
      </c>
      <c r="M276" s="81">
        <v>357.24512914500383</v>
      </c>
      <c r="N276" s="81">
        <v>366.69575074802651</v>
      </c>
      <c r="O276" s="81">
        <v>257.38390129007831</v>
      </c>
      <c r="P276" s="81">
        <v>137.71497883102515</v>
      </c>
      <c r="Q276" s="81">
        <v>18.486758170366127</v>
      </c>
      <c r="R276" s="81">
        <v>0</v>
      </c>
      <c r="S276" s="81">
        <v>42.238431731615826</v>
      </c>
      <c r="T276" s="82"/>
      <c r="U276" s="81">
        <v>21638035</v>
      </c>
      <c r="V276" s="81">
        <v>6956</v>
      </c>
      <c r="W276" s="81">
        <v>78</v>
      </c>
      <c r="X276" s="81">
        <v>66129</v>
      </c>
      <c r="Y276" s="81">
        <v>123038</v>
      </c>
      <c r="Z276" s="81">
        <v>122506</v>
      </c>
      <c r="AA276" s="81">
        <v>27386</v>
      </c>
      <c r="AB276" s="81">
        <v>313788</v>
      </c>
      <c r="AC276" s="81">
        <v>0</v>
      </c>
      <c r="AD276" s="81">
        <v>42.238431731615826</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1956</v>
      </c>
      <c r="B277" s="80">
        <v>241</v>
      </c>
      <c r="C277" s="80">
        <v>3</v>
      </c>
      <c r="D277" s="80">
        <v>15</v>
      </c>
      <c r="E277" s="80">
        <v>2006</v>
      </c>
      <c r="F277" s="80" t="s">
        <v>566</v>
      </c>
      <c r="G277" s="80" t="s">
        <v>1953</v>
      </c>
      <c r="H277" s="80" t="s">
        <v>1954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1957</v>
      </c>
      <c r="B278" s="80">
        <v>242</v>
      </c>
      <c r="C278" s="80">
        <v>4</v>
      </c>
      <c r="D278" s="80">
        <v>15</v>
      </c>
      <c r="E278" s="80">
        <v>2007</v>
      </c>
      <c r="F278" s="80" t="s">
        <v>567</v>
      </c>
      <c r="G278" s="80" t="s">
        <v>1953</v>
      </c>
      <c r="H278" s="80" t="s">
        <v>1954</v>
      </c>
      <c r="I278" s="177"/>
      <c r="J278" s="81">
        <v>156.93328839485613</v>
      </c>
      <c r="K278" s="81">
        <v>16.90879445855192</v>
      </c>
      <c r="L278" s="81">
        <v>5.5051766455227087</v>
      </c>
      <c r="M278" s="81">
        <v>346.72831361844078</v>
      </c>
      <c r="N278" s="81">
        <v>400.72313432245971</v>
      </c>
      <c r="O278" s="81">
        <v>248.67253121123332</v>
      </c>
      <c r="P278" s="81">
        <v>138.14107615381033</v>
      </c>
      <c r="Q278" s="81">
        <v>19.689032648800858</v>
      </c>
      <c r="R278" s="81">
        <v>0</v>
      </c>
      <c r="S278" s="81">
        <v>35.347191013198476</v>
      </c>
      <c r="T278" s="82"/>
      <c r="U278" s="81">
        <v>24378701</v>
      </c>
      <c r="V278" s="81">
        <v>7349</v>
      </c>
      <c r="W278" s="81">
        <v>70</v>
      </c>
      <c r="X278" s="81">
        <v>80891</v>
      </c>
      <c r="Y278" s="81">
        <v>127131</v>
      </c>
      <c r="Z278" s="81">
        <v>123041</v>
      </c>
      <c r="AA278" s="81">
        <v>27052</v>
      </c>
      <c r="AB278" s="81">
        <v>316521</v>
      </c>
      <c r="AC278" s="81">
        <v>0</v>
      </c>
      <c r="AD278" s="81">
        <v>35.347191013198476</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1958</v>
      </c>
      <c r="B279" s="80">
        <v>243</v>
      </c>
      <c r="C279" s="80">
        <v>5</v>
      </c>
      <c r="D279" s="80">
        <v>15</v>
      </c>
      <c r="E279" s="80">
        <v>2008</v>
      </c>
      <c r="F279" s="80" t="s">
        <v>84</v>
      </c>
      <c r="G279" s="80" t="s">
        <v>1953</v>
      </c>
      <c r="H279" s="80" t="s">
        <v>1954</v>
      </c>
      <c r="I279" s="177"/>
      <c r="J279" s="81">
        <v>146.46231615950768</v>
      </c>
      <c r="K279" s="81">
        <v>13.491835296955536</v>
      </c>
      <c r="L279" s="81">
        <v>4.9810298270290954</v>
      </c>
      <c r="M279" s="81">
        <v>365.8160790741286</v>
      </c>
      <c r="N279" s="81">
        <v>410.4438420502903</v>
      </c>
      <c r="O279" s="81">
        <v>240.40842738379632</v>
      </c>
      <c r="P279" s="81">
        <v>134.89773146308571</v>
      </c>
      <c r="Q279" s="81">
        <v>19.538781742275173</v>
      </c>
      <c r="R279" s="81">
        <v>0</v>
      </c>
      <c r="S279" s="81">
        <v>33.573560132346259</v>
      </c>
      <c r="T279" s="82"/>
      <c r="U279" s="81">
        <v>24970287</v>
      </c>
      <c r="V279" s="81">
        <v>7349</v>
      </c>
      <c r="W279" s="81">
        <v>70</v>
      </c>
      <c r="X279" s="81">
        <v>80891</v>
      </c>
      <c r="Y279" s="81">
        <v>129709</v>
      </c>
      <c r="Z279" s="81">
        <v>123127</v>
      </c>
      <c r="AA279" s="81">
        <v>26447</v>
      </c>
      <c r="AB279" s="81">
        <v>319267</v>
      </c>
      <c r="AC279" s="81">
        <v>0</v>
      </c>
      <c r="AD279" s="81">
        <v>33.573560132346259</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1959</v>
      </c>
      <c r="B280" s="80">
        <v>244</v>
      </c>
      <c r="C280" s="80">
        <v>6</v>
      </c>
      <c r="D280" s="80">
        <v>15</v>
      </c>
      <c r="E280" s="80">
        <v>2009</v>
      </c>
      <c r="F280" s="80" t="s">
        <v>85</v>
      </c>
      <c r="G280" s="80" t="s">
        <v>1953</v>
      </c>
      <c r="H280" s="80" t="s">
        <v>1954</v>
      </c>
      <c r="I280" s="177"/>
      <c r="J280" s="81">
        <v>136.33949480889976</v>
      </c>
      <c r="K280" s="81">
        <v>13.605933095611155</v>
      </c>
      <c r="L280" s="81">
        <v>4.8857051520001518</v>
      </c>
      <c r="M280" s="81">
        <v>351.1907706162516</v>
      </c>
      <c r="N280" s="81">
        <v>388.1390326752275</v>
      </c>
      <c r="O280" s="81">
        <v>244.14646279985695</v>
      </c>
      <c r="P280" s="81">
        <v>128.22096666032616</v>
      </c>
      <c r="Q280" s="81">
        <v>18.75838430286176</v>
      </c>
      <c r="R280" s="81">
        <v>0</v>
      </c>
      <c r="S280" s="81">
        <v>37.63197126441429</v>
      </c>
      <c r="T280" s="82"/>
      <c r="U280" s="81">
        <v>20751003</v>
      </c>
      <c r="V280" s="81">
        <v>8644</v>
      </c>
      <c r="W280" s="81">
        <v>75</v>
      </c>
      <c r="X280" s="81">
        <v>91605</v>
      </c>
      <c r="Y280" s="81">
        <v>132024</v>
      </c>
      <c r="Z280" s="81">
        <v>123422</v>
      </c>
      <c r="AA280" s="81">
        <v>25807</v>
      </c>
      <c r="AB280" s="81">
        <v>321766</v>
      </c>
      <c r="AC280" s="81">
        <v>0</v>
      </c>
      <c r="AD280" s="81">
        <v>37.63197126441429</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48.69</v>
      </c>
      <c r="BJ280" s="81">
        <v>0</v>
      </c>
      <c r="BK280" s="81">
        <v>188.47300000000001</v>
      </c>
      <c r="BL280" s="81">
        <v>0</v>
      </c>
      <c r="BM280" s="82"/>
      <c r="BN280" s="81">
        <v>0</v>
      </c>
      <c r="BO280" s="81">
        <v>0</v>
      </c>
      <c r="BP280" s="81">
        <v>6</v>
      </c>
      <c r="BQ280" s="81">
        <v>0</v>
      </c>
      <c r="BR280" s="81">
        <v>9</v>
      </c>
      <c r="BS280" s="81">
        <v>0</v>
      </c>
      <c r="BT280"/>
      <c r="BU280" s="80"/>
      <c r="BV280" s="80"/>
      <c r="BW280" s="80"/>
      <c r="BX280" s="80"/>
      <c r="BY280" s="80"/>
      <c r="BZ280" s="80"/>
      <c r="CA280" s="80"/>
      <c r="CB280" s="80"/>
      <c r="CC280" s="80"/>
    </row>
    <row r="281" spans="1:81">
      <c r="A281" s="80" t="s">
        <v>1960</v>
      </c>
      <c r="B281" s="80">
        <v>245</v>
      </c>
      <c r="C281" s="80">
        <v>7</v>
      </c>
      <c r="D281" s="80">
        <v>15</v>
      </c>
      <c r="E281" s="80">
        <v>2010</v>
      </c>
      <c r="F281" s="80" t="s">
        <v>86</v>
      </c>
      <c r="G281" s="80" t="s">
        <v>1953</v>
      </c>
      <c r="H281" s="80" t="s">
        <v>1954</v>
      </c>
      <c r="I281" s="177"/>
      <c r="J281" s="81">
        <v>129.83578355822112</v>
      </c>
      <c r="K281" s="81">
        <v>14.257448160725556</v>
      </c>
      <c r="L281" s="81">
        <v>5.4525382415395205</v>
      </c>
      <c r="M281" s="81">
        <v>357.87837468445258</v>
      </c>
      <c r="N281" s="81">
        <v>431.89623894687338</v>
      </c>
      <c r="O281" s="81">
        <v>244.70660762132715</v>
      </c>
      <c r="P281" s="81">
        <v>130.92931919792389</v>
      </c>
      <c r="Q281" s="81">
        <v>19.699248401168834</v>
      </c>
      <c r="R281" s="81">
        <v>0</v>
      </c>
      <c r="S281" s="81">
        <v>39.932660978577168</v>
      </c>
      <c r="T281" s="82"/>
      <c r="U281" s="81">
        <v>21332012</v>
      </c>
      <c r="V281" s="81">
        <v>8644</v>
      </c>
      <c r="W281" s="81">
        <v>75</v>
      </c>
      <c r="X281" s="81">
        <v>91605</v>
      </c>
      <c r="Y281" s="81">
        <v>134196</v>
      </c>
      <c r="Z281" s="81">
        <v>124280</v>
      </c>
      <c r="AA281" s="81">
        <v>25694</v>
      </c>
      <c r="AB281" s="81">
        <v>323781</v>
      </c>
      <c r="AC281" s="81">
        <v>0</v>
      </c>
      <c r="AD281" s="81">
        <v>39.932660978577168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47.018999999999998</v>
      </c>
      <c r="BJ281" s="81">
        <v>0</v>
      </c>
      <c r="BK281" s="81">
        <v>198.86500000000001</v>
      </c>
      <c r="BL281" s="81">
        <v>0</v>
      </c>
      <c r="BM281" s="82"/>
      <c r="BN281" s="81">
        <v>0</v>
      </c>
      <c r="BO281" s="81">
        <v>0</v>
      </c>
      <c r="BP281" s="81">
        <v>6</v>
      </c>
      <c r="BQ281" s="81">
        <v>0</v>
      </c>
      <c r="BR281" s="81">
        <v>9</v>
      </c>
      <c r="BS281" s="81">
        <v>0</v>
      </c>
      <c r="BT281"/>
      <c r="BU281" s="80">
        <v>92.174000000000007</v>
      </c>
      <c r="BV281" s="80">
        <v>149.38399999999999</v>
      </c>
      <c r="BW281" s="80">
        <v>0</v>
      </c>
      <c r="BX281" s="80">
        <v>0</v>
      </c>
      <c r="BY281" s="80">
        <v>4.3259999999999996</v>
      </c>
      <c r="BZ281" s="80">
        <v>0</v>
      </c>
      <c r="CA281" s="80">
        <v>0</v>
      </c>
      <c r="CB281" s="80">
        <v>0</v>
      </c>
      <c r="CC281" s="80">
        <v>0</v>
      </c>
    </row>
    <row r="282" spans="1:81">
      <c r="A282" s="80" t="s">
        <v>1961</v>
      </c>
      <c r="B282" s="80">
        <v>246</v>
      </c>
      <c r="C282" s="80">
        <v>8</v>
      </c>
      <c r="D282" s="80">
        <v>15</v>
      </c>
      <c r="E282" s="80">
        <v>2011</v>
      </c>
      <c r="F282" s="80" t="s">
        <v>87</v>
      </c>
      <c r="G282" s="80" t="s">
        <v>1953</v>
      </c>
      <c r="H282" s="80" t="s">
        <v>1954</v>
      </c>
      <c r="I282" s="177"/>
      <c r="J282" s="81">
        <v>165.48917813903819</v>
      </c>
      <c r="K282" s="81">
        <v>20.734320097718747</v>
      </c>
      <c r="L282" s="81">
        <v>3.0901847113200667</v>
      </c>
      <c r="M282" s="81">
        <v>454.10825946303902</v>
      </c>
      <c r="N282" s="81">
        <v>467.85877249231703</v>
      </c>
      <c r="O282" s="81">
        <v>242.28809455248697</v>
      </c>
      <c r="P282" s="81">
        <v>129.32298787318715</v>
      </c>
      <c r="Q282" s="81">
        <v>22.80128568560697</v>
      </c>
      <c r="R282" s="81">
        <v>0</v>
      </c>
      <c r="S282" s="81">
        <v>46.478528508656879</v>
      </c>
      <c r="T282" s="82"/>
      <c r="U282" s="81">
        <v>23618932</v>
      </c>
      <c r="V282" s="81">
        <v>8644</v>
      </c>
      <c r="W282" s="81">
        <v>75</v>
      </c>
      <c r="X282" s="81">
        <v>91605</v>
      </c>
      <c r="Y282" s="81">
        <v>136006</v>
      </c>
      <c r="Z282" s="81">
        <v>125725</v>
      </c>
      <c r="AA282" s="81">
        <v>26134</v>
      </c>
      <c r="AB282" s="81">
        <v>324905</v>
      </c>
      <c r="AC282" s="81">
        <v>0</v>
      </c>
      <c r="AD282" s="81">
        <v>46.478528508656879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42.435000000000002</v>
      </c>
      <c r="BJ282" s="81">
        <v>0</v>
      </c>
      <c r="BK282" s="81">
        <v>36.619999999999997</v>
      </c>
      <c r="BL282" s="81">
        <v>0</v>
      </c>
      <c r="BM282" s="82"/>
      <c r="BN282" s="81">
        <v>0</v>
      </c>
      <c r="BO282" s="81">
        <v>0</v>
      </c>
      <c r="BP282" s="81">
        <v>5</v>
      </c>
      <c r="BQ282" s="81">
        <v>0</v>
      </c>
      <c r="BR282" s="81">
        <v>8</v>
      </c>
      <c r="BS282" s="81">
        <v>0</v>
      </c>
      <c r="BT282"/>
      <c r="BU282" s="80">
        <v>79.055000000000007</v>
      </c>
      <c r="BV282" s="80">
        <v>0</v>
      </c>
      <c r="BW282" s="80">
        <v>0</v>
      </c>
      <c r="BX282" s="80">
        <v>0</v>
      </c>
      <c r="BY282" s="80">
        <v>0</v>
      </c>
      <c r="BZ282" s="80">
        <v>0</v>
      </c>
      <c r="CA282" s="80">
        <v>0</v>
      </c>
      <c r="CB282" s="80">
        <v>0</v>
      </c>
      <c r="CC282" s="80">
        <v>0</v>
      </c>
    </row>
    <row r="283" spans="1:81">
      <c r="A283" s="80" t="s">
        <v>1962</v>
      </c>
      <c r="B283" s="80">
        <v>247</v>
      </c>
      <c r="C283" s="80">
        <v>9</v>
      </c>
      <c r="D283" s="80">
        <v>15</v>
      </c>
      <c r="E283" s="80">
        <v>2012</v>
      </c>
      <c r="F283" s="80" t="s">
        <v>88</v>
      </c>
      <c r="G283" s="80" t="s">
        <v>1953</v>
      </c>
      <c r="H283" s="80" t="s">
        <v>1954</v>
      </c>
      <c r="I283" s="177"/>
      <c r="J283" s="81">
        <v>154.80027620502173</v>
      </c>
      <c r="K283" s="81">
        <v>20.21874849846678</v>
      </c>
      <c r="L283" s="81">
        <v>3.0677286129334895</v>
      </c>
      <c r="M283" s="81">
        <v>469.44134384404185</v>
      </c>
      <c r="N283" s="81">
        <v>504.50997591833601</v>
      </c>
      <c r="O283" s="81">
        <v>243.11367737416046</v>
      </c>
      <c r="P283" s="81">
        <v>129.89953556202232</v>
      </c>
      <c r="Q283" s="81">
        <v>25.194164430537061</v>
      </c>
      <c r="R283" s="81">
        <v>0</v>
      </c>
      <c r="S283" s="81">
        <v>51.450053605963895</v>
      </c>
      <c r="T283" s="82"/>
      <c r="U283" s="81">
        <v>21127050</v>
      </c>
      <c r="V283" s="81">
        <v>8644</v>
      </c>
      <c r="W283" s="81">
        <v>75</v>
      </c>
      <c r="X283" s="81">
        <v>91605</v>
      </c>
      <c r="Y283" s="81">
        <v>139326</v>
      </c>
      <c r="Z283" s="81">
        <v>127154</v>
      </c>
      <c r="AA283" s="81">
        <v>26102</v>
      </c>
      <c r="AB283" s="81">
        <v>330428</v>
      </c>
      <c r="AC283" s="81">
        <v>0</v>
      </c>
      <c r="AD283" s="81">
        <v>51.450053605963895</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46.326999999999998</v>
      </c>
      <c r="BJ283" s="81">
        <v>0</v>
      </c>
      <c r="BK283" s="81">
        <v>43.125</v>
      </c>
      <c r="BL283" s="81">
        <v>0</v>
      </c>
      <c r="BM283" s="82"/>
      <c r="BN283" s="81">
        <v>0</v>
      </c>
      <c r="BO283" s="81">
        <v>0</v>
      </c>
      <c r="BP283" s="81">
        <v>5</v>
      </c>
      <c r="BQ283" s="81">
        <v>0</v>
      </c>
      <c r="BR283" s="81">
        <v>8</v>
      </c>
      <c r="BS283" s="81">
        <v>0</v>
      </c>
      <c r="BT283"/>
      <c r="BU283" s="80">
        <v>89.451999999999998</v>
      </c>
      <c r="BV283" s="80">
        <v>0</v>
      </c>
      <c r="BW283" s="80">
        <v>0</v>
      </c>
      <c r="BX283" s="80">
        <v>0</v>
      </c>
      <c r="BY283" s="80">
        <v>0</v>
      </c>
      <c r="BZ283" s="80">
        <v>0</v>
      </c>
      <c r="CA283" s="80">
        <v>0</v>
      </c>
      <c r="CB283" s="80">
        <v>0</v>
      </c>
      <c r="CC283" s="80">
        <v>0</v>
      </c>
    </row>
    <row r="284" spans="1:81">
      <c r="A284" s="80" t="s">
        <v>1963</v>
      </c>
      <c r="B284" s="80">
        <v>248</v>
      </c>
      <c r="C284" s="80">
        <v>10</v>
      </c>
      <c r="D284" s="80">
        <v>15</v>
      </c>
      <c r="E284" s="80">
        <v>2013</v>
      </c>
      <c r="F284" s="80" t="s">
        <v>89</v>
      </c>
      <c r="G284" s="80" t="s">
        <v>1953</v>
      </c>
      <c r="H284" s="80" t="s">
        <v>1954</v>
      </c>
      <c r="I284" s="177"/>
      <c r="J284" s="81">
        <v>163.63681926089708</v>
      </c>
      <c r="K284" s="81">
        <v>17.429439746654303</v>
      </c>
      <c r="L284" s="81">
        <v>3.1638182678717794</v>
      </c>
      <c r="M284" s="81">
        <v>452.26874147807581</v>
      </c>
      <c r="N284" s="81">
        <v>508.82258327043445</v>
      </c>
      <c r="O284" s="81">
        <v>235.66239651573733</v>
      </c>
      <c r="P284" s="81">
        <v>131.0134035016321</v>
      </c>
      <c r="Q284" s="81">
        <v>25.64861363563686</v>
      </c>
      <c r="R284" s="81">
        <v>0</v>
      </c>
      <c r="S284" s="81">
        <v>57.66897719859633</v>
      </c>
      <c r="T284" s="82"/>
      <c r="U284" s="81">
        <v>20666370</v>
      </c>
      <c r="V284" s="81">
        <v>8644</v>
      </c>
      <c r="W284" s="81">
        <v>75</v>
      </c>
      <c r="X284" s="81">
        <v>91605</v>
      </c>
      <c r="Y284" s="81">
        <v>140703</v>
      </c>
      <c r="Z284" s="81">
        <v>128760</v>
      </c>
      <c r="AA284" s="81">
        <v>26227</v>
      </c>
      <c r="AB284" s="81">
        <v>331565</v>
      </c>
      <c r="AC284" s="81">
        <v>0</v>
      </c>
      <c r="AD284" s="81">
        <v>57.66897719859633</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20.675999999999998</v>
      </c>
      <c r="BJ284" s="81">
        <v>0</v>
      </c>
      <c r="BK284" s="81">
        <v>43.943999999999996</v>
      </c>
      <c r="BL284" s="81">
        <v>0</v>
      </c>
      <c r="BM284" s="82"/>
      <c r="BN284" s="81">
        <v>0</v>
      </c>
      <c r="BO284" s="81">
        <v>0</v>
      </c>
      <c r="BP284" s="81">
        <v>4</v>
      </c>
      <c r="BQ284" s="81">
        <v>0</v>
      </c>
      <c r="BR284" s="81">
        <v>7</v>
      </c>
      <c r="BS284" s="81">
        <v>0</v>
      </c>
      <c r="BT284"/>
      <c r="BU284" s="80">
        <v>64.62</v>
      </c>
      <c r="BV284" s="80">
        <v>0</v>
      </c>
      <c r="BW284" s="80">
        <v>0</v>
      </c>
      <c r="BX284" s="80">
        <v>0</v>
      </c>
      <c r="BY284" s="80">
        <v>0</v>
      </c>
      <c r="BZ284" s="80">
        <v>0</v>
      </c>
      <c r="CA284" s="80">
        <v>0</v>
      </c>
      <c r="CB284" s="80">
        <v>0</v>
      </c>
      <c r="CC284" s="80">
        <v>0</v>
      </c>
    </row>
    <row r="285" spans="1:81">
      <c r="A285" s="80" t="s">
        <v>1964</v>
      </c>
      <c r="B285" s="80">
        <v>249</v>
      </c>
      <c r="C285" s="80">
        <v>11</v>
      </c>
      <c r="D285" s="80">
        <v>15</v>
      </c>
      <c r="E285" s="80">
        <v>2014</v>
      </c>
      <c r="F285" s="80" t="s">
        <v>90</v>
      </c>
      <c r="G285" s="80" t="s">
        <v>1953</v>
      </c>
      <c r="H285" s="80" t="s">
        <v>1954</v>
      </c>
      <c r="I285" s="177"/>
      <c r="J285" s="81">
        <v>147.82292727666751</v>
      </c>
      <c r="K285" s="81">
        <v>18.670467083872687</v>
      </c>
      <c r="L285" s="81">
        <v>5.8367511987357537</v>
      </c>
      <c r="M285" s="81">
        <v>432.51017161323699</v>
      </c>
      <c r="N285" s="81">
        <v>448.99535546358209</v>
      </c>
      <c r="O285" s="81">
        <v>225.76667026245627</v>
      </c>
      <c r="P285" s="81">
        <v>133.27653900741225</v>
      </c>
      <c r="Q285" s="81">
        <v>24.769817777288058</v>
      </c>
      <c r="R285" s="81">
        <v>0</v>
      </c>
      <c r="S285" s="81">
        <v>65.288754319920216</v>
      </c>
      <c r="T285" s="82"/>
      <c r="U285" s="81">
        <v>20746045</v>
      </c>
      <c r="V285" s="81">
        <v>8145</v>
      </c>
      <c r="W285" s="81">
        <v>130</v>
      </c>
      <c r="X285" s="81">
        <v>95953</v>
      </c>
      <c r="Y285" s="81">
        <v>142907</v>
      </c>
      <c r="Z285" s="81">
        <v>129917</v>
      </c>
      <c r="AA285" s="81">
        <v>26542</v>
      </c>
      <c r="AB285" s="81">
        <v>333736</v>
      </c>
      <c r="AC285" s="81">
        <v>0</v>
      </c>
      <c r="AD285" s="81">
        <v>65.288754319920216</v>
      </c>
      <c r="AE285" s="82"/>
      <c r="AF285" s="81">
        <v>164399100.92061287</v>
      </c>
      <c r="AG285" s="81">
        <v>16642598.641191199</v>
      </c>
      <c r="AH285" s="81">
        <v>1483173.3432000368</v>
      </c>
      <c r="AI285" s="81">
        <v>619931679.40866899</v>
      </c>
      <c r="AJ285" s="81">
        <v>635812212.30537093</v>
      </c>
      <c r="AK285" s="81">
        <v>0</v>
      </c>
      <c r="AL285" s="81">
        <v>0</v>
      </c>
      <c r="AM285" s="81">
        <v>45816965.711209595</v>
      </c>
      <c r="AN285" s="81">
        <v>0</v>
      </c>
      <c r="AO285" s="81">
        <v>0</v>
      </c>
      <c r="AP285" s="82"/>
      <c r="AQ285" s="81">
        <v>4221</v>
      </c>
      <c r="AR285" s="81">
        <v>290</v>
      </c>
      <c r="AS285" s="81">
        <v>0</v>
      </c>
      <c r="AT285" s="81">
        <v>1</v>
      </c>
      <c r="AU285" s="81">
        <v>0</v>
      </c>
      <c r="AV285" s="81">
        <v>0</v>
      </c>
      <c r="AW285" s="81" t="s">
        <v>564</v>
      </c>
      <c r="AX285" s="82"/>
      <c r="AY285" s="81">
        <v>15498.2</v>
      </c>
      <c r="AZ285" s="81">
        <v>6182.2999999999993</v>
      </c>
      <c r="BA285" s="81">
        <v>0</v>
      </c>
      <c r="BB285" s="81">
        <v>75</v>
      </c>
      <c r="BC285" s="81">
        <v>0</v>
      </c>
      <c r="BD285" s="81">
        <v>0</v>
      </c>
      <c r="BE285" s="81" t="s">
        <v>564</v>
      </c>
      <c r="BF285" s="82"/>
      <c r="BG285" s="81">
        <v>0</v>
      </c>
      <c r="BH285" s="81">
        <v>0</v>
      </c>
      <c r="BI285" s="81">
        <v>19.675000000000001</v>
      </c>
      <c r="BJ285" s="81">
        <v>0</v>
      </c>
      <c r="BK285" s="81">
        <v>43.141000000000005</v>
      </c>
      <c r="BL285" s="81">
        <v>0</v>
      </c>
      <c r="BM285" s="82"/>
      <c r="BN285" s="81">
        <v>0</v>
      </c>
      <c r="BO285" s="81">
        <v>0</v>
      </c>
      <c r="BP285" s="81">
        <v>4</v>
      </c>
      <c r="BQ285" s="81">
        <v>0</v>
      </c>
      <c r="BR285" s="81">
        <v>7</v>
      </c>
      <c r="BS285" s="81">
        <v>0</v>
      </c>
      <c r="BT285"/>
      <c r="BU285" s="80">
        <v>62.816000000000003</v>
      </c>
      <c r="BV285" s="80">
        <v>0</v>
      </c>
      <c r="BW285" s="80">
        <v>0</v>
      </c>
      <c r="BX285" s="80">
        <v>0</v>
      </c>
      <c r="BY285" s="80">
        <v>0</v>
      </c>
      <c r="BZ285" s="80">
        <v>0</v>
      </c>
      <c r="CA285" s="80">
        <v>0</v>
      </c>
      <c r="CB285" s="80">
        <v>0</v>
      </c>
      <c r="CC285" s="80">
        <v>0</v>
      </c>
    </row>
    <row r="286" spans="1:81">
      <c r="A286" s="80" t="s">
        <v>1965</v>
      </c>
      <c r="B286" s="80">
        <v>250</v>
      </c>
      <c r="C286" s="80">
        <v>12</v>
      </c>
      <c r="D286" s="80">
        <v>15</v>
      </c>
      <c r="E286" s="80">
        <v>2015</v>
      </c>
      <c r="F286" s="80" t="s">
        <v>91</v>
      </c>
      <c r="G286" s="80" t="s">
        <v>1953</v>
      </c>
      <c r="H286" s="80" t="s">
        <v>1954</v>
      </c>
      <c r="I286" s="177"/>
      <c r="J286" s="81">
        <v>153.89830124069707</v>
      </c>
      <c r="K286" s="81">
        <v>17.832686513961047</v>
      </c>
      <c r="L286" s="81">
        <v>6.4352320161015699</v>
      </c>
      <c r="M286" s="81">
        <v>453.23202937191189</v>
      </c>
      <c r="N286" s="81">
        <v>453.01835421563561</v>
      </c>
      <c r="O286" s="81">
        <v>226.13721003524859</v>
      </c>
      <c r="P286" s="81">
        <v>134.19550115736541</v>
      </c>
      <c r="Q286" s="81">
        <v>24.453969999615158</v>
      </c>
      <c r="R286" s="81">
        <v>0</v>
      </c>
      <c r="S286" s="81">
        <v>59.740962674162269</v>
      </c>
      <c r="T286" s="82"/>
      <c r="U286" s="81">
        <v>23194444</v>
      </c>
      <c r="V286" s="81">
        <v>8145</v>
      </c>
      <c r="W286" s="81">
        <v>130</v>
      </c>
      <c r="X286" s="81">
        <v>95953</v>
      </c>
      <c r="Y286" s="81">
        <v>145569</v>
      </c>
      <c r="Z286" s="81">
        <v>131384</v>
      </c>
      <c r="AA286" s="81">
        <v>26704</v>
      </c>
      <c r="AB286" s="81">
        <v>336565</v>
      </c>
      <c r="AC286" s="81">
        <v>0</v>
      </c>
      <c r="AD286" s="81">
        <v>59.740962674162269</v>
      </c>
      <c r="AE286" s="82"/>
      <c r="AF286" s="81">
        <v>175648528.87477008</v>
      </c>
      <c r="AG286" s="81">
        <v>14727233.683292191</v>
      </c>
      <c r="AH286" s="81">
        <v>1355443.7231053121</v>
      </c>
      <c r="AI286" s="81">
        <v>678527717.76878572</v>
      </c>
      <c r="AJ286" s="81">
        <v>672393002.13043916</v>
      </c>
      <c r="AK286" s="81">
        <v>0</v>
      </c>
      <c r="AL286" s="81">
        <v>0</v>
      </c>
      <c r="AM286" s="81">
        <v>46124821.412925214</v>
      </c>
      <c r="AN286" s="81">
        <v>0</v>
      </c>
      <c r="AO286" s="81">
        <v>0</v>
      </c>
      <c r="AP286" s="82"/>
      <c r="AQ286" s="81">
        <v>4647</v>
      </c>
      <c r="AR286" s="81">
        <v>440</v>
      </c>
      <c r="AS286" s="81">
        <v>0</v>
      </c>
      <c r="AT286" s="81">
        <v>1</v>
      </c>
      <c r="AU286" s="81">
        <v>0</v>
      </c>
      <c r="AV286" s="81">
        <v>0</v>
      </c>
      <c r="AW286" s="81" t="s">
        <v>564</v>
      </c>
      <c r="AX286" s="82"/>
      <c r="AY286" s="81">
        <v>17332.7</v>
      </c>
      <c r="AZ286" s="81">
        <v>10619.4</v>
      </c>
      <c r="BA286" s="81">
        <v>0</v>
      </c>
      <c r="BB286" s="81">
        <v>75</v>
      </c>
      <c r="BC286" s="81">
        <v>0</v>
      </c>
      <c r="BD286" s="81">
        <v>0</v>
      </c>
      <c r="BE286" s="81" t="s">
        <v>564</v>
      </c>
      <c r="BF286" s="82"/>
      <c r="BG286" s="81">
        <v>0</v>
      </c>
      <c r="BH286" s="81">
        <v>0</v>
      </c>
      <c r="BI286" s="81">
        <v>19.63</v>
      </c>
      <c r="BJ286" s="81">
        <v>0</v>
      </c>
      <c r="BK286" s="81">
        <v>143.43</v>
      </c>
      <c r="BL286" s="81">
        <v>0</v>
      </c>
      <c r="BM286" s="82"/>
      <c r="BN286" s="81">
        <v>0</v>
      </c>
      <c r="BO286" s="81">
        <v>0</v>
      </c>
      <c r="BP286" s="81">
        <v>4</v>
      </c>
      <c r="BQ286" s="81">
        <v>0</v>
      </c>
      <c r="BR286" s="81">
        <v>8</v>
      </c>
      <c r="BS286" s="81">
        <v>0</v>
      </c>
      <c r="BT286"/>
      <c r="BU286" s="80">
        <v>61.886000000000003</v>
      </c>
      <c r="BV286" s="80">
        <v>97.284000000000006</v>
      </c>
      <c r="BW286" s="80">
        <v>0</v>
      </c>
      <c r="BX286" s="80">
        <v>0</v>
      </c>
      <c r="BY286" s="80">
        <v>3.89</v>
      </c>
      <c r="BZ286" s="80">
        <v>0</v>
      </c>
      <c r="CA286" s="80">
        <v>0</v>
      </c>
      <c r="CB286" s="80">
        <v>0</v>
      </c>
      <c r="CC286" s="80">
        <v>0</v>
      </c>
    </row>
    <row r="287" spans="1:81">
      <c r="A287" s="80" t="s">
        <v>1966</v>
      </c>
      <c r="B287" s="80">
        <v>251</v>
      </c>
      <c r="C287" s="80">
        <v>13</v>
      </c>
      <c r="D287" s="80">
        <v>15</v>
      </c>
      <c r="E287" s="80">
        <v>2016</v>
      </c>
      <c r="F287" s="80" t="s">
        <v>92</v>
      </c>
      <c r="G287" s="80" t="s">
        <v>1953</v>
      </c>
      <c r="H287" s="80" t="s">
        <v>1954</v>
      </c>
      <c r="I287" s="177"/>
      <c r="J287" s="81">
        <v>138.01299823723377</v>
      </c>
      <c r="K287" s="81">
        <v>17.811113821486224</v>
      </c>
      <c r="L287" s="81">
        <v>7.5399717444893382</v>
      </c>
      <c r="M287" s="81">
        <v>396.65266369917094</v>
      </c>
      <c r="N287" s="81">
        <v>405.5283745106542</v>
      </c>
      <c r="O287" s="81">
        <v>226.68288959306335</v>
      </c>
      <c r="P287" s="81">
        <v>131.6276359156389</v>
      </c>
      <c r="Q287" s="81">
        <v>23.955276037937566</v>
      </c>
      <c r="R287" s="81">
        <v>0</v>
      </c>
      <c r="S287" s="81">
        <v>36.859678333318335</v>
      </c>
      <c r="T287" s="82"/>
      <c r="U287" s="81">
        <v>21746057</v>
      </c>
      <c r="V287" s="81">
        <v>8145</v>
      </c>
      <c r="W287" s="81">
        <v>130</v>
      </c>
      <c r="X287" s="81">
        <v>95953</v>
      </c>
      <c r="Y287" s="81">
        <v>148148</v>
      </c>
      <c r="Z287" s="81">
        <v>133320</v>
      </c>
      <c r="AA287" s="81">
        <v>27091</v>
      </c>
      <c r="AB287" s="81">
        <v>339156</v>
      </c>
      <c r="AC287" s="81">
        <v>0</v>
      </c>
      <c r="AD287" s="81">
        <v>36.859678333318342</v>
      </c>
      <c r="AE287" s="82"/>
      <c r="AF287" s="81">
        <v>160509443.32849431</v>
      </c>
      <c r="AG287" s="81">
        <v>14157785.444435069</v>
      </c>
      <c r="AH287" s="81">
        <v>1180173.310313683</v>
      </c>
      <c r="AI287" s="81">
        <v>633774945.43251097</v>
      </c>
      <c r="AJ287" s="81">
        <v>582875897.06158531</v>
      </c>
      <c r="AK287" s="81">
        <v>0</v>
      </c>
      <c r="AL287" s="81">
        <v>0</v>
      </c>
      <c r="AM287" s="81">
        <v>46516017.421333499</v>
      </c>
      <c r="AN287" s="81">
        <v>0</v>
      </c>
      <c r="AO287" s="81">
        <v>0</v>
      </c>
      <c r="AP287" s="82"/>
      <c r="AQ287" s="81">
        <v>5077</v>
      </c>
      <c r="AR287" s="81">
        <v>556</v>
      </c>
      <c r="AS287" s="81">
        <v>0</v>
      </c>
      <c r="AT287" s="81">
        <v>1</v>
      </c>
      <c r="AU287" s="81">
        <v>0</v>
      </c>
      <c r="AV287" s="81">
        <v>0</v>
      </c>
      <c r="AW287" s="81" t="s">
        <v>564</v>
      </c>
      <c r="AX287" s="82"/>
      <c r="AY287" s="81">
        <v>19286</v>
      </c>
      <c r="AZ287" s="81">
        <v>12656.3</v>
      </c>
      <c r="BA287" s="81">
        <v>0</v>
      </c>
      <c r="BB287" s="81">
        <v>75</v>
      </c>
      <c r="BC287" s="81">
        <v>0</v>
      </c>
      <c r="BD287" s="81">
        <v>0</v>
      </c>
      <c r="BE287" s="81" t="s">
        <v>564</v>
      </c>
      <c r="BF287" s="82"/>
      <c r="BG287" s="81">
        <v>0</v>
      </c>
      <c r="BH287" s="81">
        <v>0</v>
      </c>
      <c r="BI287" s="81">
        <v>19.917000000000002</v>
      </c>
      <c r="BJ287" s="81">
        <v>0</v>
      </c>
      <c r="BK287" s="81">
        <v>44.238</v>
      </c>
      <c r="BL287" s="81">
        <v>0</v>
      </c>
      <c r="BM287" s="82"/>
      <c r="BN287" s="81">
        <v>0</v>
      </c>
      <c r="BO287" s="81">
        <v>0</v>
      </c>
      <c r="BP287" s="81">
        <v>4</v>
      </c>
      <c r="BQ287" s="81">
        <v>0</v>
      </c>
      <c r="BR287" s="81">
        <v>8</v>
      </c>
      <c r="BS287" s="81">
        <v>0</v>
      </c>
      <c r="BT287"/>
      <c r="BU287" s="80">
        <v>64.155000000000001</v>
      </c>
      <c r="BV287" s="80">
        <v>0</v>
      </c>
      <c r="BW287" s="80">
        <v>0</v>
      </c>
      <c r="BX287" s="80">
        <v>0</v>
      </c>
      <c r="BY287" s="80">
        <v>0</v>
      </c>
      <c r="BZ287" s="80">
        <v>0</v>
      </c>
      <c r="CA287" s="80">
        <v>0</v>
      </c>
      <c r="CB287" s="80">
        <v>0</v>
      </c>
      <c r="CC287" s="80">
        <v>0</v>
      </c>
    </row>
    <row r="288" spans="1:81">
      <c r="A288" s="80" t="s">
        <v>1967</v>
      </c>
      <c r="B288" s="80">
        <v>252</v>
      </c>
      <c r="C288" s="80">
        <v>14</v>
      </c>
      <c r="D288" s="80">
        <v>15</v>
      </c>
      <c r="E288" s="80">
        <v>2017</v>
      </c>
      <c r="F288" s="80" t="s">
        <v>71</v>
      </c>
      <c r="G288" s="80" t="s">
        <v>1953</v>
      </c>
      <c r="H288" s="80" t="s">
        <v>1954</v>
      </c>
      <c r="I288" s="177"/>
      <c r="J288" s="81">
        <v>134.86003913884414</v>
      </c>
      <c r="K288" s="81">
        <v>18.553070199361169</v>
      </c>
      <c r="L288" s="81">
        <v>6.5964459606198558</v>
      </c>
      <c r="M288" s="81">
        <v>382.58889954894653</v>
      </c>
      <c r="N288" s="81">
        <v>445.75960725196313</v>
      </c>
      <c r="O288" s="81">
        <v>225.4225384763721</v>
      </c>
      <c r="P288" s="81">
        <v>131.84148562007772</v>
      </c>
      <c r="Q288" s="81">
        <v>23.281099182194914</v>
      </c>
      <c r="R288" s="81">
        <v>0</v>
      </c>
      <c r="S288" s="81">
        <v>34.222353252202296</v>
      </c>
      <c r="T288" s="82"/>
      <c r="U288" s="81">
        <v>23097535</v>
      </c>
      <c r="V288" s="81">
        <v>8145</v>
      </c>
      <c r="W288" s="81">
        <v>130</v>
      </c>
      <c r="X288" s="81">
        <v>95953</v>
      </c>
      <c r="Y288" s="81">
        <v>150497</v>
      </c>
      <c r="Z288" s="81">
        <v>134778</v>
      </c>
      <c r="AA288" s="81">
        <v>27308</v>
      </c>
      <c r="AB288" s="81">
        <v>340862</v>
      </c>
      <c r="AC288" s="81">
        <v>0</v>
      </c>
      <c r="AD288" s="81">
        <v>34.222353252202304</v>
      </c>
      <c r="AE288" s="82"/>
      <c r="AF288" s="81">
        <v>160679154.4042103</v>
      </c>
      <c r="AG288" s="81">
        <v>14690241.820796009</v>
      </c>
      <c r="AH288" s="81">
        <v>1410590.3031860341</v>
      </c>
      <c r="AI288" s="81">
        <v>635255087.08926296</v>
      </c>
      <c r="AJ288" s="81">
        <v>654390730.03483796</v>
      </c>
      <c r="AK288" s="81">
        <v>0</v>
      </c>
      <c r="AL288" s="81">
        <v>0</v>
      </c>
      <c r="AM288" s="81">
        <v>46823150.192081109</v>
      </c>
      <c r="AN288" s="81">
        <v>0</v>
      </c>
      <c r="AO288" s="81">
        <v>0</v>
      </c>
      <c r="AP288" s="82"/>
      <c r="AQ288" s="81">
        <v>5477</v>
      </c>
      <c r="AR288" s="81">
        <v>640</v>
      </c>
      <c r="AS288" s="81">
        <v>0</v>
      </c>
      <c r="AT288" s="81">
        <v>1</v>
      </c>
      <c r="AU288" s="81">
        <v>0</v>
      </c>
      <c r="AV288" s="81">
        <v>0</v>
      </c>
      <c r="AW288" s="81" t="s">
        <v>564</v>
      </c>
      <c r="AX288" s="82"/>
      <c r="AY288" s="81">
        <v>21096.2</v>
      </c>
      <c r="AZ288" s="81">
        <v>13954.600000000009</v>
      </c>
      <c r="BA288" s="81">
        <v>0</v>
      </c>
      <c r="BB288" s="81">
        <v>75</v>
      </c>
      <c r="BC288" s="81">
        <v>0</v>
      </c>
      <c r="BD288" s="81">
        <v>0</v>
      </c>
      <c r="BE288" s="81" t="s">
        <v>564</v>
      </c>
      <c r="BF288" s="82"/>
      <c r="BG288" s="81">
        <v>0</v>
      </c>
      <c r="BH288" s="81">
        <v>0</v>
      </c>
      <c r="BI288" s="81">
        <v>18.097999999999999</v>
      </c>
      <c r="BJ288" s="81">
        <v>0</v>
      </c>
      <c r="BK288" s="81">
        <v>137.375</v>
      </c>
      <c r="BL288" s="81">
        <v>0</v>
      </c>
      <c r="BM288" s="82"/>
      <c r="BN288" s="81">
        <v>0</v>
      </c>
      <c r="BO288" s="81">
        <v>0</v>
      </c>
      <c r="BP288" s="81">
        <v>4</v>
      </c>
      <c r="BQ288" s="81">
        <v>0</v>
      </c>
      <c r="BR288" s="81">
        <v>8</v>
      </c>
      <c r="BS288" s="81">
        <v>0</v>
      </c>
      <c r="BT288"/>
      <c r="BU288" s="80">
        <v>58.165999999999997</v>
      </c>
      <c r="BV288" s="80">
        <v>94.572999999999993</v>
      </c>
      <c r="BW288" s="80">
        <v>0</v>
      </c>
      <c r="BX288" s="80">
        <v>0</v>
      </c>
      <c r="BY288" s="80">
        <v>2.734</v>
      </c>
      <c r="BZ288" s="80">
        <v>0</v>
      </c>
      <c r="CA288" s="80">
        <v>0</v>
      </c>
      <c r="CB288" s="80">
        <v>0</v>
      </c>
      <c r="CC288" s="80">
        <v>0</v>
      </c>
    </row>
    <row r="289" spans="1:81">
      <c r="A289" s="80" t="s">
        <v>1968</v>
      </c>
      <c r="B289" s="80">
        <v>253</v>
      </c>
      <c r="C289" s="80">
        <v>15</v>
      </c>
      <c r="D289" s="80">
        <v>15</v>
      </c>
      <c r="E289" s="80">
        <v>2018</v>
      </c>
      <c r="F289" s="80" t="s">
        <v>93</v>
      </c>
      <c r="G289" s="80" t="s">
        <v>1953</v>
      </c>
      <c r="H289" s="80" t="s">
        <v>1954</v>
      </c>
      <c r="I289" s="177"/>
      <c r="J289" s="81">
        <v>123.94781753545827</v>
      </c>
      <c r="K289" s="81">
        <v>17.444597361466897</v>
      </c>
      <c r="L289" s="81">
        <v>6.1796629016315574</v>
      </c>
      <c r="M289" s="81">
        <v>378.25558652814772</v>
      </c>
      <c r="N289" s="81">
        <v>427.46704025427528</v>
      </c>
      <c r="O289" s="81">
        <v>222.74148488986225</v>
      </c>
      <c r="P289" s="81">
        <v>132.44583813125882</v>
      </c>
      <c r="Q289" s="81">
        <v>21.73570477291204</v>
      </c>
      <c r="R289" s="81">
        <v>0</v>
      </c>
      <c r="S289" s="81">
        <v>35.618416968806741</v>
      </c>
      <c r="T289" s="82"/>
      <c r="U289" s="81">
        <v>22586513</v>
      </c>
      <c r="V289" s="81">
        <v>8145</v>
      </c>
      <c r="W289" s="81">
        <v>130</v>
      </c>
      <c r="X289" s="81">
        <v>95953</v>
      </c>
      <c r="Y289" s="81">
        <v>153166</v>
      </c>
      <c r="Z289" s="81">
        <v>135725</v>
      </c>
      <c r="AA289" s="81">
        <v>27709</v>
      </c>
      <c r="AB289" s="81">
        <v>342945</v>
      </c>
      <c r="AC289" s="81">
        <v>0</v>
      </c>
      <c r="AD289" s="81">
        <v>35.618416968806741</v>
      </c>
      <c r="AE289" s="82"/>
      <c r="AF289" s="81">
        <v>150343418.42298231</v>
      </c>
      <c r="AG289" s="81">
        <v>13266164.28351924</v>
      </c>
      <c r="AH289" s="81">
        <v>1346304.4641833829</v>
      </c>
      <c r="AI289" s="81">
        <v>619041398.93421423</v>
      </c>
      <c r="AJ289" s="81">
        <v>659112184.98974347</v>
      </c>
      <c r="AK289" s="81">
        <v>0</v>
      </c>
      <c r="AL289" s="81">
        <v>0</v>
      </c>
      <c r="AM289" s="81">
        <v>47206760.163006417</v>
      </c>
      <c r="AN289" s="81">
        <v>0</v>
      </c>
      <c r="AO289" s="81">
        <v>0</v>
      </c>
      <c r="AP289" s="82"/>
      <c r="AQ289" s="81">
        <v>5963</v>
      </c>
      <c r="AR289" s="81">
        <v>723</v>
      </c>
      <c r="AS289" s="81">
        <v>0</v>
      </c>
      <c r="AT289" s="81">
        <v>1</v>
      </c>
      <c r="AU289" s="81">
        <v>0</v>
      </c>
      <c r="AV289" s="81">
        <v>0</v>
      </c>
      <c r="AW289" s="81" t="s">
        <v>564</v>
      </c>
      <c r="AX289" s="82"/>
      <c r="AY289" s="81">
        <v>23257.80000000001</v>
      </c>
      <c r="AZ289" s="81">
        <v>15082.4</v>
      </c>
      <c r="BA289" s="81">
        <v>0</v>
      </c>
      <c r="BB289" s="81">
        <v>75</v>
      </c>
      <c r="BC289" s="81">
        <v>0</v>
      </c>
      <c r="BD289" s="81">
        <v>0</v>
      </c>
      <c r="BE289" s="81" t="s">
        <v>564</v>
      </c>
      <c r="BF289" s="82"/>
      <c r="BG289" s="81">
        <v>0</v>
      </c>
      <c r="BH289" s="81">
        <v>0</v>
      </c>
      <c r="BI289" s="81">
        <v>14.492000000000001</v>
      </c>
      <c r="BJ289" s="81">
        <v>0</v>
      </c>
      <c r="BK289" s="81">
        <v>104.286</v>
      </c>
      <c r="BL289" s="81">
        <v>0</v>
      </c>
      <c r="BM289" s="82"/>
      <c r="BN289" s="81">
        <v>0</v>
      </c>
      <c r="BO289" s="81">
        <v>0</v>
      </c>
      <c r="BP289" s="81">
        <v>3</v>
      </c>
      <c r="BQ289" s="81">
        <v>0</v>
      </c>
      <c r="BR289" s="81">
        <v>8</v>
      </c>
      <c r="BS289" s="81">
        <v>0</v>
      </c>
      <c r="BT289"/>
      <c r="BU289" s="80">
        <v>55.331000000000003</v>
      </c>
      <c r="BV289" s="80">
        <v>60.768999999999998</v>
      </c>
      <c r="BW289" s="80">
        <v>0</v>
      </c>
      <c r="BX289" s="80">
        <v>0</v>
      </c>
      <c r="BY289" s="80">
        <v>2.6779999999999999</v>
      </c>
      <c r="BZ289" s="80">
        <v>0</v>
      </c>
      <c r="CA289" s="80">
        <v>0</v>
      </c>
      <c r="CB289" s="80">
        <v>0</v>
      </c>
      <c r="CC289" s="80">
        <v>0</v>
      </c>
    </row>
    <row r="290" spans="1:81">
      <c r="A290" s="80" t="s">
        <v>1969</v>
      </c>
      <c r="B290" s="80">
        <v>254</v>
      </c>
      <c r="C290" s="80">
        <v>16</v>
      </c>
      <c r="D290" s="80">
        <v>15</v>
      </c>
      <c r="E290" s="80">
        <v>2019</v>
      </c>
      <c r="F290" s="80" t="s">
        <v>73</v>
      </c>
      <c r="G290" s="80" t="s">
        <v>1953</v>
      </c>
      <c r="H290" s="80" t="s">
        <v>1954</v>
      </c>
      <c r="I290" s="177"/>
      <c r="J290" s="81">
        <v>121.78166432601036</v>
      </c>
      <c r="K290" s="81">
        <v>15.400723880420527</v>
      </c>
      <c r="L290" s="81">
        <v>6.2316836676357399</v>
      </c>
      <c r="M290" s="81">
        <v>358.15244397301473</v>
      </c>
      <c r="N290" s="81">
        <v>377.55708275579076</v>
      </c>
      <c r="O290" s="81">
        <v>218.35149853127714</v>
      </c>
      <c r="P290" s="81">
        <v>134.04177262163594</v>
      </c>
      <c r="Q290" s="81">
        <v>21.260405973830505</v>
      </c>
      <c r="R290" s="81">
        <v>0</v>
      </c>
      <c r="S290" s="81">
        <v>34.901938532248749</v>
      </c>
      <c r="T290" s="82"/>
      <c r="U290" s="81">
        <v>23192986</v>
      </c>
      <c r="V290" s="81">
        <v>8145</v>
      </c>
      <c r="W290" s="81">
        <v>130</v>
      </c>
      <c r="X290" s="81">
        <v>95953</v>
      </c>
      <c r="Y290" s="81">
        <v>155617</v>
      </c>
      <c r="Z290" s="81">
        <v>136703</v>
      </c>
      <c r="AA290" s="81">
        <v>27833</v>
      </c>
      <c r="AB290" s="81">
        <v>344528</v>
      </c>
      <c r="AC290" s="81">
        <v>0</v>
      </c>
      <c r="AD290" s="81">
        <v>34.901938532248749</v>
      </c>
      <c r="AE290" s="82"/>
      <c r="AF290" s="81">
        <v>151005690.30569041</v>
      </c>
      <c r="AG290" s="81">
        <v>12388356.392104561</v>
      </c>
      <c r="AH290" s="81">
        <v>1427502.357982449</v>
      </c>
      <c r="AI290" s="81">
        <v>610588658.26271403</v>
      </c>
      <c r="AJ290" s="81">
        <v>584810772.28719842</v>
      </c>
      <c r="AK290" s="81">
        <v>0</v>
      </c>
      <c r="AL290" s="81">
        <v>0</v>
      </c>
      <c r="AM290" s="81">
        <v>46922119.99460461</v>
      </c>
      <c r="AN290" s="81">
        <v>0</v>
      </c>
      <c r="AO290" s="81">
        <v>0</v>
      </c>
      <c r="AP290" s="82"/>
      <c r="AQ290" s="81">
        <v>6384</v>
      </c>
      <c r="AR290" s="81">
        <v>753</v>
      </c>
      <c r="AS290" s="81">
        <v>0</v>
      </c>
      <c r="AT290" s="81">
        <v>1</v>
      </c>
      <c r="AU290" s="81">
        <v>0</v>
      </c>
      <c r="AV290" s="81">
        <v>0</v>
      </c>
      <c r="AW290" s="81" t="s">
        <v>564</v>
      </c>
      <c r="AX290" s="82"/>
      <c r="AY290" s="81">
        <v>25169.799999999988</v>
      </c>
      <c r="AZ290" s="81">
        <v>17041.700000000012</v>
      </c>
      <c r="BA290" s="81">
        <v>0</v>
      </c>
      <c r="BB290" s="81">
        <v>75</v>
      </c>
      <c r="BC290" s="81">
        <v>0</v>
      </c>
      <c r="BD290" s="81">
        <v>0</v>
      </c>
      <c r="BE290" s="81" t="s">
        <v>564</v>
      </c>
      <c r="BF290" s="82"/>
      <c r="BG290" s="81">
        <v>0</v>
      </c>
      <c r="BH290" s="81">
        <v>0</v>
      </c>
      <c r="BI290" s="81">
        <v>15.307</v>
      </c>
      <c r="BJ290" s="81">
        <v>0</v>
      </c>
      <c r="BK290" s="81">
        <v>100.798</v>
      </c>
      <c r="BL290" s="81">
        <v>0</v>
      </c>
      <c r="BM290" s="82"/>
      <c r="BN290" s="81">
        <v>0</v>
      </c>
      <c r="BO290" s="81">
        <v>0</v>
      </c>
      <c r="BP290" s="81">
        <v>3</v>
      </c>
      <c r="BQ290" s="81">
        <v>0</v>
      </c>
      <c r="BR290" s="81">
        <v>7</v>
      </c>
      <c r="BS290" s="81">
        <v>0</v>
      </c>
      <c r="BT290"/>
      <c r="BU290" s="80">
        <v>52.658000000000001</v>
      </c>
      <c r="BV290" s="80">
        <v>60.768999999999998</v>
      </c>
      <c r="BW290" s="80">
        <v>0</v>
      </c>
      <c r="BX290" s="80">
        <v>0</v>
      </c>
      <c r="BY290" s="80">
        <v>2.6779999999999999</v>
      </c>
      <c r="BZ290" s="80">
        <v>0</v>
      </c>
      <c r="CA290" s="80">
        <v>0</v>
      </c>
      <c r="CB290" s="80">
        <v>0</v>
      </c>
      <c r="CC290" s="80">
        <v>0</v>
      </c>
    </row>
    <row r="291" spans="1:81">
      <c r="A291" s="80" t="s">
        <v>1970</v>
      </c>
      <c r="B291" s="80">
        <v>255</v>
      </c>
      <c r="C291" s="80">
        <v>17</v>
      </c>
      <c r="D291" s="80">
        <v>15</v>
      </c>
      <c r="E291" s="80">
        <v>2020</v>
      </c>
      <c r="F291" s="80" t="s">
        <v>218</v>
      </c>
      <c r="G291" s="80" t="s">
        <v>1953</v>
      </c>
      <c r="H291" s="80" t="s">
        <v>1954</v>
      </c>
      <c r="I291" s="177"/>
      <c r="J291" s="81">
        <v>125.69725007912309</v>
      </c>
      <c r="K291" s="81">
        <v>16.211522539886285</v>
      </c>
      <c r="L291" s="81">
        <v>4.8917267044203934</v>
      </c>
      <c r="M291" s="81">
        <v>338.76864938041138</v>
      </c>
      <c r="N291" s="81">
        <v>399.08786494767071</v>
      </c>
      <c r="O291" s="81">
        <v>192.87137685981489</v>
      </c>
      <c r="P291" s="81">
        <v>126.95812899271115</v>
      </c>
      <c r="Q291" s="81">
        <v>20.370714261455486</v>
      </c>
      <c r="R291" s="81">
        <v>0</v>
      </c>
      <c r="S291" s="81">
        <v>38.486718913734293</v>
      </c>
      <c r="T291" s="82"/>
      <c r="U291" s="81">
        <v>22503686</v>
      </c>
      <c r="V291" s="81">
        <v>7828</v>
      </c>
      <c r="W291" s="81">
        <v>104</v>
      </c>
      <c r="X291" s="81">
        <v>100171</v>
      </c>
      <c r="Y291" s="81">
        <v>157957</v>
      </c>
      <c r="Z291" s="81">
        <v>137821</v>
      </c>
      <c r="AA291" s="81">
        <v>28642</v>
      </c>
      <c r="AB291" s="81">
        <v>345482</v>
      </c>
      <c r="AC291" s="81">
        <v>0</v>
      </c>
      <c r="AD291" s="81">
        <v>38.486718913734293</v>
      </c>
      <c r="AE291" s="82"/>
      <c r="AF291" s="81">
        <v>157716288.28338209</v>
      </c>
      <c r="AG291" s="81">
        <v>12364221.887014095</v>
      </c>
      <c r="AH291" s="81">
        <v>1153608.3780332031</v>
      </c>
      <c r="AI291" s="81">
        <v>578407950.94618762</v>
      </c>
      <c r="AJ291" s="81">
        <v>640658203.11568797</v>
      </c>
      <c r="AK291" s="81"/>
      <c r="AL291" s="81"/>
      <c r="AM291" s="81">
        <v>45089239.38507738</v>
      </c>
      <c r="AN291" s="81"/>
      <c r="AO291" s="81"/>
      <c r="AP291" s="82"/>
      <c r="AQ291" s="81">
        <v>6697</v>
      </c>
      <c r="AR291" s="81">
        <v>762</v>
      </c>
      <c r="AS291" s="81">
        <v>0</v>
      </c>
      <c r="AT291" s="81">
        <v>1</v>
      </c>
      <c r="AU291" s="81">
        <v>0</v>
      </c>
      <c r="AV291" s="81">
        <v>0</v>
      </c>
      <c r="AW291" s="81">
        <v>0</v>
      </c>
      <c r="AX291" s="82"/>
      <c r="AY291" s="81">
        <v>26725.09999999998</v>
      </c>
      <c r="AZ291" s="81">
        <v>16351.500000000029</v>
      </c>
      <c r="BA291" s="81">
        <v>0</v>
      </c>
      <c r="BB291" s="81">
        <v>75</v>
      </c>
      <c r="BC291" s="81">
        <v>0</v>
      </c>
      <c r="BD291" s="81">
        <v>0</v>
      </c>
      <c r="BE291" s="81">
        <v>0</v>
      </c>
      <c r="BF291" s="82"/>
      <c r="BG291" s="81">
        <v>0</v>
      </c>
      <c r="BH291" s="81">
        <v>0</v>
      </c>
      <c r="BI291" s="81">
        <v>14.041</v>
      </c>
      <c r="BJ291" s="81">
        <v>0</v>
      </c>
      <c r="BK291" s="81">
        <v>110.13199999999999</v>
      </c>
      <c r="BL291" s="81">
        <v>0</v>
      </c>
      <c r="BM291" s="82"/>
      <c r="BN291" s="81">
        <v>0</v>
      </c>
      <c r="BO291" s="81">
        <v>0</v>
      </c>
      <c r="BP291" s="81">
        <v>3</v>
      </c>
      <c r="BQ291" s="81">
        <v>0</v>
      </c>
      <c r="BR291" s="81">
        <v>8</v>
      </c>
      <c r="BS291" s="81">
        <v>0</v>
      </c>
      <c r="BT291"/>
      <c r="BU291" s="80">
        <v>52.698</v>
      </c>
      <c r="BV291" s="80">
        <v>68.744</v>
      </c>
      <c r="BW291" s="80">
        <v>0</v>
      </c>
      <c r="BX291" s="80">
        <v>0</v>
      </c>
      <c r="BY291" s="80">
        <v>2.7309999999999999</v>
      </c>
      <c r="BZ291" s="80">
        <v>0</v>
      </c>
      <c r="CA291" s="80">
        <v>0</v>
      </c>
      <c r="CB291" s="80">
        <v>0</v>
      </c>
      <c r="CC291" s="80">
        <v>0</v>
      </c>
    </row>
    <row r="292" spans="1:81">
      <c r="A292" s="80" t="s">
        <v>1971</v>
      </c>
      <c r="B292" s="80">
        <v>255</v>
      </c>
      <c r="C292" s="80">
        <v>18</v>
      </c>
      <c r="D292" s="80">
        <v>15</v>
      </c>
      <c r="E292" s="80">
        <v>2021</v>
      </c>
      <c r="F292" s="80" t="s">
        <v>75</v>
      </c>
      <c r="G292" s="174" t="s">
        <v>1953</v>
      </c>
      <c r="H292" s="80" t="s">
        <v>1954</v>
      </c>
      <c r="I292" s="177"/>
      <c r="J292" s="81">
        <v>113.48212358957981</v>
      </c>
      <c r="K292" s="81">
        <v>18.050574325638795</v>
      </c>
      <c r="L292" s="81">
        <v>4.497645086850512</v>
      </c>
      <c r="M292" s="81">
        <v>381.9506631098792</v>
      </c>
      <c r="N292" s="81">
        <v>376.0867978776655</v>
      </c>
      <c r="O292" s="81">
        <v>189.08732357992821</v>
      </c>
      <c r="P292" s="81">
        <v>132.36799105487509</v>
      </c>
      <c r="Q292" s="81">
        <v>20.589222563199392</v>
      </c>
      <c r="R292" s="81">
        <v>0</v>
      </c>
      <c r="S292" s="81">
        <v>35.715806496176228</v>
      </c>
      <c r="T292" s="82"/>
      <c r="U292" s="81">
        <v>23471119</v>
      </c>
      <c r="V292" s="81">
        <v>7828</v>
      </c>
      <c r="W292" s="81">
        <v>104</v>
      </c>
      <c r="X292" s="81">
        <v>100171</v>
      </c>
      <c r="Y292" s="81">
        <v>159257</v>
      </c>
      <c r="Z292" s="81">
        <v>139128</v>
      </c>
      <c r="AA292" s="81">
        <v>29122</v>
      </c>
      <c r="AB292" s="81">
        <v>345047</v>
      </c>
      <c r="AC292" s="81">
        <v>0</v>
      </c>
      <c r="AD292" s="81">
        <v>35.715806496176228</v>
      </c>
      <c r="AE292" s="82"/>
      <c r="AF292" s="81">
        <v>143416547.27383843</v>
      </c>
      <c r="AG292" s="81">
        <v>13917311.403862752</v>
      </c>
      <c r="AH292" s="81">
        <v>1015836.2570126405</v>
      </c>
      <c r="AI292" s="81">
        <v>644353803.25927901</v>
      </c>
      <c r="AJ292" s="81">
        <v>562552062.73327148</v>
      </c>
      <c r="AK292" s="81">
        <v>0</v>
      </c>
      <c r="AL292" s="81">
        <v>0</v>
      </c>
      <c r="AM292" s="81">
        <v>45292210.696418978</v>
      </c>
      <c r="AN292" s="81">
        <v>0</v>
      </c>
      <c r="AO292" s="81">
        <v>0</v>
      </c>
      <c r="AP292" s="82"/>
      <c r="AQ292" s="81">
        <v>7048</v>
      </c>
      <c r="AR292" s="81">
        <v>765</v>
      </c>
      <c r="AS292" s="81">
        <v>0</v>
      </c>
      <c r="AT292" s="81">
        <v>1</v>
      </c>
      <c r="AU292" s="81">
        <v>0</v>
      </c>
      <c r="AV292" s="81">
        <v>0</v>
      </c>
      <c r="AW292" s="81"/>
      <c r="AX292" s="82"/>
      <c r="AY292" s="81">
        <v>28466.7</v>
      </c>
      <c r="AZ292" s="81">
        <v>16900.500000000029</v>
      </c>
      <c r="BA292" s="81">
        <v>0</v>
      </c>
      <c r="BB292" s="81">
        <v>75</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1972</v>
      </c>
      <c r="B293" s="80">
        <v>255</v>
      </c>
      <c r="C293" s="80">
        <v>19</v>
      </c>
      <c r="D293" s="80">
        <v>15</v>
      </c>
      <c r="E293" s="80">
        <v>2022</v>
      </c>
      <c r="F293" s="80" t="s">
        <v>568</v>
      </c>
      <c r="G293" s="174" t="s">
        <v>1953</v>
      </c>
      <c r="H293" s="80" t="s">
        <v>1954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7652</v>
      </c>
      <c r="AR293" s="81">
        <v>768</v>
      </c>
      <c r="AS293" s="81">
        <v>0</v>
      </c>
      <c r="AT293" s="81">
        <v>1</v>
      </c>
      <c r="AU293" s="81">
        <v>0</v>
      </c>
      <c r="AV293" s="81">
        <v>0</v>
      </c>
      <c r="AW293" s="81"/>
      <c r="AX293" s="82"/>
      <c r="AY293" s="81">
        <v>31397.000000000124</v>
      </c>
      <c r="AZ293" s="81">
        <v>16958.800000000025</v>
      </c>
      <c r="BA293" s="81">
        <v>0</v>
      </c>
      <c r="BB293" s="81">
        <v>75</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1973</v>
      </c>
      <c r="B294" s="80">
        <v>290</v>
      </c>
      <c r="C294" s="80">
        <v>1</v>
      </c>
      <c r="D294" s="80">
        <v>18</v>
      </c>
      <c r="E294" s="80">
        <v>1990</v>
      </c>
      <c r="F294" s="80" t="s">
        <v>562</v>
      </c>
      <c r="G294" s="80" t="s">
        <v>1974</v>
      </c>
      <c r="H294" s="80" t="s">
        <v>1975</v>
      </c>
      <c r="I294" s="177"/>
      <c r="J294" s="81">
        <v>26.600951325709691</v>
      </c>
      <c r="K294" s="81">
        <v>22.992412925423995</v>
      </c>
      <c r="L294" s="81">
        <v>0.76630822199959725</v>
      </c>
      <c r="M294" s="81">
        <v>234.7440415918569</v>
      </c>
      <c r="N294" s="81">
        <v>351.71281108387382</v>
      </c>
      <c r="O294" s="81">
        <v>128.66398112474948</v>
      </c>
      <c r="P294" s="81">
        <v>74.387046101937457</v>
      </c>
      <c r="Q294" s="81">
        <v>19.689278359243286</v>
      </c>
      <c r="R294" s="81">
        <v>0</v>
      </c>
      <c r="S294" s="81">
        <v>24.760215900899013</v>
      </c>
      <c r="T294" s="82"/>
      <c r="U294" s="81">
        <v>6635491</v>
      </c>
      <c r="V294" s="81">
        <v>8828</v>
      </c>
      <c r="W294" s="81">
        <v>7</v>
      </c>
      <c r="X294" s="81">
        <v>97916</v>
      </c>
      <c r="Y294" s="81">
        <v>153966</v>
      </c>
      <c r="Z294" s="81">
        <v>52921</v>
      </c>
      <c r="AA294" s="81">
        <v>18062</v>
      </c>
      <c r="AB294" s="81">
        <v>319687</v>
      </c>
      <c r="AC294" s="81">
        <v>0</v>
      </c>
      <c r="AD294" s="81">
        <v>24.760215900899013</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1976</v>
      </c>
      <c r="B295" s="80">
        <v>291</v>
      </c>
      <c r="C295" s="80">
        <v>2</v>
      </c>
      <c r="D295" s="80">
        <v>18</v>
      </c>
      <c r="E295" s="80">
        <v>2005</v>
      </c>
      <c r="F295" s="80" t="s">
        <v>565</v>
      </c>
      <c r="G295" s="80" t="s">
        <v>1974</v>
      </c>
      <c r="H295" s="80" t="s">
        <v>1975</v>
      </c>
      <c r="I295" s="177"/>
      <c r="J295" s="81">
        <v>20.440836802043194</v>
      </c>
      <c r="K295" s="81">
        <v>19.202621756382669</v>
      </c>
      <c r="L295" s="81">
        <v>29.471375446224783</v>
      </c>
      <c r="M295" s="81">
        <v>378.00612437615058</v>
      </c>
      <c r="N295" s="81">
        <v>451.83974294530083</v>
      </c>
      <c r="O295" s="81">
        <v>116.53982352423029</v>
      </c>
      <c r="P295" s="81">
        <v>62.239768238939554</v>
      </c>
      <c r="Q295" s="81">
        <v>17.555963199450684</v>
      </c>
      <c r="R295" s="81">
        <v>0</v>
      </c>
      <c r="S295" s="81">
        <v>18.93032656502789</v>
      </c>
      <c r="T295" s="82"/>
      <c r="U295" s="81">
        <v>2597550</v>
      </c>
      <c r="V295" s="81">
        <v>8999</v>
      </c>
      <c r="W295" s="81">
        <v>354</v>
      </c>
      <c r="X295" s="81">
        <v>90022</v>
      </c>
      <c r="Y295" s="81">
        <v>170714</v>
      </c>
      <c r="Z295" s="81">
        <v>55469</v>
      </c>
      <c r="AA295" s="81">
        <v>12377</v>
      </c>
      <c r="AB295" s="81">
        <v>297989</v>
      </c>
      <c r="AC295" s="81">
        <v>0</v>
      </c>
      <c r="AD295" s="81">
        <v>18.93032656502789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1977</v>
      </c>
      <c r="B296" s="80">
        <v>292</v>
      </c>
      <c r="C296" s="80">
        <v>3</v>
      </c>
      <c r="D296" s="80">
        <v>18</v>
      </c>
      <c r="E296" s="80">
        <v>2006</v>
      </c>
      <c r="F296" s="80" t="s">
        <v>566</v>
      </c>
      <c r="G296" s="80" t="s">
        <v>1974</v>
      </c>
      <c r="H296" s="80" t="s">
        <v>1975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1978</v>
      </c>
      <c r="B297" s="80">
        <v>293</v>
      </c>
      <c r="C297" s="80">
        <v>4</v>
      </c>
      <c r="D297" s="80">
        <v>18</v>
      </c>
      <c r="E297" s="80">
        <v>2007</v>
      </c>
      <c r="F297" s="80" t="s">
        <v>567</v>
      </c>
      <c r="G297" s="80" t="s">
        <v>1974</v>
      </c>
      <c r="H297" s="80" t="s">
        <v>1975</v>
      </c>
      <c r="I297" s="177"/>
      <c r="J297" s="81">
        <v>20.407468459144408</v>
      </c>
      <c r="K297" s="81">
        <v>20.061158280860088</v>
      </c>
      <c r="L297" s="81">
        <v>32.592700994736589</v>
      </c>
      <c r="M297" s="81">
        <v>394.31643290433146</v>
      </c>
      <c r="N297" s="81">
        <v>487.90028276580051</v>
      </c>
      <c r="O297" s="81">
        <v>108.70644286261171</v>
      </c>
      <c r="P297" s="81">
        <v>60.430337690529043</v>
      </c>
      <c r="Q297" s="81">
        <v>18.699545561547641</v>
      </c>
      <c r="R297" s="81">
        <v>0</v>
      </c>
      <c r="S297" s="81">
        <v>21.302387322338056</v>
      </c>
      <c r="T297" s="82"/>
      <c r="U297" s="81">
        <v>2244579</v>
      </c>
      <c r="V297" s="81">
        <v>8464</v>
      </c>
      <c r="W297" s="81">
        <v>292</v>
      </c>
      <c r="X297" s="81">
        <v>100587</v>
      </c>
      <c r="Y297" s="81">
        <v>175628</v>
      </c>
      <c r="Z297" s="81">
        <v>53787</v>
      </c>
      <c r="AA297" s="81">
        <v>11834</v>
      </c>
      <c r="AB297" s="81">
        <v>300614</v>
      </c>
      <c r="AC297" s="81">
        <v>0</v>
      </c>
      <c r="AD297" s="81">
        <v>21.302387322338056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1979</v>
      </c>
      <c r="B298" s="80">
        <v>294</v>
      </c>
      <c r="C298" s="80">
        <v>5</v>
      </c>
      <c r="D298" s="80">
        <v>18</v>
      </c>
      <c r="E298" s="80">
        <v>2008</v>
      </c>
      <c r="F298" s="80" t="s">
        <v>84</v>
      </c>
      <c r="G298" s="80" t="s">
        <v>1974</v>
      </c>
      <c r="H298" s="80" t="s">
        <v>1975</v>
      </c>
      <c r="I298" s="177"/>
      <c r="J298" s="81">
        <v>15.735577741759251</v>
      </c>
      <c r="K298" s="81">
        <v>15.913723100101826</v>
      </c>
      <c r="L298" s="81">
        <v>29.166351440286004</v>
      </c>
      <c r="M298" s="81">
        <v>393.48729304684628</v>
      </c>
      <c r="N298" s="81">
        <v>481.92756414555743</v>
      </c>
      <c r="O298" s="81">
        <v>102.25954150894252</v>
      </c>
      <c r="P298" s="81">
        <v>58.03555747672663</v>
      </c>
      <c r="Q298" s="81">
        <v>18.390078828092044</v>
      </c>
      <c r="R298" s="81">
        <v>0</v>
      </c>
      <c r="S298" s="81">
        <v>25.255070512833001</v>
      </c>
      <c r="T298" s="82"/>
      <c r="U298" s="81">
        <v>2207133</v>
      </c>
      <c r="V298" s="81">
        <v>8464</v>
      </c>
      <c r="W298" s="81">
        <v>292</v>
      </c>
      <c r="X298" s="81">
        <v>100587</v>
      </c>
      <c r="Y298" s="81">
        <v>176456</v>
      </c>
      <c r="Z298" s="81">
        <v>52373</v>
      </c>
      <c r="AA298" s="81">
        <v>11378</v>
      </c>
      <c r="AB298" s="81">
        <v>300497</v>
      </c>
      <c r="AC298" s="81">
        <v>0</v>
      </c>
      <c r="AD298" s="81">
        <v>25.255070512833001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1980</v>
      </c>
      <c r="B299" s="80">
        <v>295</v>
      </c>
      <c r="C299" s="80">
        <v>6</v>
      </c>
      <c r="D299" s="80">
        <v>18</v>
      </c>
      <c r="E299" s="80">
        <v>2009</v>
      </c>
      <c r="F299" s="80" t="s">
        <v>85</v>
      </c>
      <c r="G299" s="80" t="s">
        <v>1974</v>
      </c>
      <c r="H299" s="80" t="s">
        <v>1975</v>
      </c>
      <c r="I299" s="177"/>
      <c r="J299" s="81">
        <v>13.186306838531928</v>
      </c>
      <c r="K299" s="81">
        <v>15.288411228732413</v>
      </c>
      <c r="L299" s="81">
        <v>32.659934099209231</v>
      </c>
      <c r="M299" s="81">
        <v>379.18376813069221</v>
      </c>
      <c r="N299" s="81">
        <v>440.40365776208148</v>
      </c>
      <c r="O299" s="81">
        <v>101.7913231251725</v>
      </c>
      <c r="P299" s="81">
        <v>55.587095555303947</v>
      </c>
      <c r="Q299" s="81">
        <v>17.489989981282218</v>
      </c>
      <c r="R299" s="81">
        <v>0</v>
      </c>
      <c r="S299" s="81">
        <v>27.369008559719202</v>
      </c>
      <c r="T299" s="82"/>
      <c r="U299" s="81">
        <v>1628950</v>
      </c>
      <c r="V299" s="81">
        <v>9375</v>
      </c>
      <c r="W299" s="81">
        <v>315</v>
      </c>
      <c r="X299" s="81">
        <v>110758</v>
      </c>
      <c r="Y299" s="81">
        <v>176700</v>
      </c>
      <c r="Z299" s="81">
        <v>51458</v>
      </c>
      <c r="AA299" s="81">
        <v>11188</v>
      </c>
      <c r="AB299" s="81">
        <v>300009</v>
      </c>
      <c r="AC299" s="81">
        <v>0</v>
      </c>
      <c r="AD299" s="81">
        <v>27.369008559719202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43.18</v>
      </c>
      <c r="BL299" s="81">
        <v>0</v>
      </c>
      <c r="BM299" s="82"/>
      <c r="BN299" s="81">
        <v>0</v>
      </c>
      <c r="BO299" s="81">
        <v>0</v>
      </c>
      <c r="BP299" s="81">
        <v>0</v>
      </c>
      <c r="BQ299" s="81">
        <v>0</v>
      </c>
      <c r="BR299" s="81">
        <v>9</v>
      </c>
      <c r="BS299" s="81">
        <v>0</v>
      </c>
      <c r="BT299"/>
      <c r="BU299" s="80"/>
      <c r="BV299" s="80"/>
      <c r="BW299" s="80"/>
      <c r="BX299" s="80"/>
      <c r="BY299" s="80"/>
      <c r="BZ299" s="80"/>
      <c r="CA299" s="80"/>
      <c r="CB299" s="80"/>
      <c r="CC299" s="80"/>
    </row>
    <row r="300" spans="1:81">
      <c r="A300" s="80" t="s">
        <v>1981</v>
      </c>
      <c r="B300" s="80">
        <v>296</v>
      </c>
      <c r="C300" s="80">
        <v>7</v>
      </c>
      <c r="D300" s="80">
        <v>18</v>
      </c>
      <c r="E300" s="80">
        <v>2010</v>
      </c>
      <c r="F300" s="80" t="s">
        <v>86</v>
      </c>
      <c r="G300" s="80" t="s">
        <v>1974</v>
      </c>
      <c r="H300" s="80" t="s">
        <v>1975</v>
      </c>
      <c r="I300" s="177"/>
      <c r="J300" s="81">
        <v>12.915576835299028</v>
      </c>
      <c r="K300" s="81">
        <v>13.705462473612817</v>
      </c>
      <c r="L300" s="81">
        <v>30.50610373132189</v>
      </c>
      <c r="M300" s="81">
        <v>383.59470748100046</v>
      </c>
      <c r="N300" s="81">
        <v>447.06906726903179</v>
      </c>
      <c r="O300" s="81">
        <v>99.804381454053981</v>
      </c>
      <c r="P300" s="81">
        <v>55.115261012094059</v>
      </c>
      <c r="Q300" s="81">
        <v>18.201701293258335</v>
      </c>
      <c r="R300" s="81">
        <v>0</v>
      </c>
      <c r="S300" s="81">
        <v>30.074913913215589</v>
      </c>
      <c r="T300" s="82"/>
      <c r="U300" s="81">
        <v>1705453</v>
      </c>
      <c r="V300" s="81">
        <v>9375</v>
      </c>
      <c r="W300" s="81">
        <v>315</v>
      </c>
      <c r="X300" s="81">
        <v>110758</v>
      </c>
      <c r="Y300" s="81">
        <v>176936</v>
      </c>
      <c r="Z300" s="81">
        <v>50688</v>
      </c>
      <c r="AA300" s="81">
        <v>10816</v>
      </c>
      <c r="AB300" s="81">
        <v>299167</v>
      </c>
      <c r="AC300" s="81">
        <v>0</v>
      </c>
      <c r="AD300" s="81">
        <v>30.074913913215589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38.402000000000001</v>
      </c>
      <c r="BL300" s="81">
        <v>0</v>
      </c>
      <c r="BM300" s="82"/>
      <c r="BN300" s="81">
        <v>0</v>
      </c>
      <c r="BO300" s="81">
        <v>0</v>
      </c>
      <c r="BP300" s="81">
        <v>0</v>
      </c>
      <c r="BQ300" s="81">
        <v>0</v>
      </c>
      <c r="BR300" s="81">
        <v>8</v>
      </c>
      <c r="BS300" s="81">
        <v>0</v>
      </c>
      <c r="BT300"/>
      <c r="BU300" s="80">
        <v>38.402000000000001</v>
      </c>
      <c r="BV300" s="80">
        <v>0</v>
      </c>
      <c r="BW300" s="80">
        <v>0</v>
      </c>
      <c r="BX300" s="80">
        <v>0</v>
      </c>
      <c r="BY300" s="80">
        <v>0</v>
      </c>
      <c r="BZ300" s="80">
        <v>0</v>
      </c>
      <c r="CA300" s="80">
        <v>0</v>
      </c>
      <c r="CB300" s="80">
        <v>0</v>
      </c>
      <c r="CC300" s="80">
        <v>0</v>
      </c>
    </row>
    <row r="301" spans="1:81">
      <c r="A301" s="80" t="s">
        <v>1982</v>
      </c>
      <c r="B301" s="80">
        <v>297</v>
      </c>
      <c r="C301" s="80">
        <v>8</v>
      </c>
      <c r="D301" s="80">
        <v>18</v>
      </c>
      <c r="E301" s="80">
        <v>2011</v>
      </c>
      <c r="F301" s="80" t="s">
        <v>87</v>
      </c>
      <c r="G301" s="80" t="s">
        <v>1974</v>
      </c>
      <c r="H301" s="80" t="s">
        <v>1975</v>
      </c>
      <c r="I301" s="177"/>
      <c r="J301" s="81">
        <v>20.210000954021833</v>
      </c>
      <c r="K301" s="81">
        <v>20.690469200668488</v>
      </c>
      <c r="L301" s="81">
        <v>13.451009670746453</v>
      </c>
      <c r="M301" s="81">
        <v>487.78710214445829</v>
      </c>
      <c r="N301" s="81">
        <v>520.23587077722107</v>
      </c>
      <c r="O301" s="81">
        <v>96.552937866523777</v>
      </c>
      <c r="P301" s="81">
        <v>52.517979272141098</v>
      </c>
      <c r="Q301" s="81">
        <v>21.030546422070756</v>
      </c>
      <c r="R301" s="81">
        <v>0</v>
      </c>
      <c r="S301" s="81">
        <v>29.305859173689885</v>
      </c>
      <c r="T301" s="82"/>
      <c r="U301" s="81">
        <v>2507369</v>
      </c>
      <c r="V301" s="81">
        <v>9375</v>
      </c>
      <c r="W301" s="81">
        <v>315</v>
      </c>
      <c r="X301" s="81">
        <v>110758</v>
      </c>
      <c r="Y301" s="81">
        <v>178248</v>
      </c>
      <c r="Z301" s="81">
        <v>50102</v>
      </c>
      <c r="AA301" s="81">
        <v>10613</v>
      </c>
      <c r="AB301" s="81">
        <v>299673</v>
      </c>
      <c r="AC301" s="81">
        <v>0</v>
      </c>
      <c r="AD301" s="81">
        <v>29.305859173689885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36.561999999999991</v>
      </c>
      <c r="BL301" s="81">
        <v>0</v>
      </c>
      <c r="BM301" s="82"/>
      <c r="BN301" s="81">
        <v>0</v>
      </c>
      <c r="BO301" s="81">
        <v>0</v>
      </c>
      <c r="BP301" s="81">
        <v>0</v>
      </c>
      <c r="BQ301" s="81">
        <v>0</v>
      </c>
      <c r="BR301" s="81">
        <v>8</v>
      </c>
      <c r="BS301" s="81">
        <v>0</v>
      </c>
      <c r="BT301"/>
      <c r="BU301" s="80">
        <v>36.561999999999998</v>
      </c>
      <c r="BV301" s="80">
        <v>0</v>
      </c>
      <c r="BW301" s="80">
        <v>0</v>
      </c>
      <c r="BX301" s="80">
        <v>0</v>
      </c>
      <c r="BY301" s="80">
        <v>0</v>
      </c>
      <c r="BZ301" s="80">
        <v>0</v>
      </c>
      <c r="CA301" s="80">
        <v>0</v>
      </c>
      <c r="CB301" s="80">
        <v>0</v>
      </c>
      <c r="CC301" s="80">
        <v>0</v>
      </c>
    </row>
    <row r="302" spans="1:81">
      <c r="A302" s="80" t="s">
        <v>1983</v>
      </c>
      <c r="B302" s="80">
        <v>298</v>
      </c>
      <c r="C302" s="80">
        <v>9</v>
      </c>
      <c r="D302" s="80">
        <v>18</v>
      </c>
      <c r="E302" s="80">
        <v>2012</v>
      </c>
      <c r="F302" s="80" t="s">
        <v>88</v>
      </c>
      <c r="G302" s="80" t="s">
        <v>1974</v>
      </c>
      <c r="H302" s="80" t="s">
        <v>1975</v>
      </c>
      <c r="I302" s="177"/>
      <c r="J302" s="81">
        <v>10.750901110398372</v>
      </c>
      <c r="K302" s="81">
        <v>20.409687979995049</v>
      </c>
      <c r="L302" s="81">
        <v>13.317207539124695</v>
      </c>
      <c r="M302" s="81">
        <v>513.59784102299579</v>
      </c>
      <c r="N302" s="81">
        <v>575.92683249654272</v>
      </c>
      <c r="O302" s="81">
        <v>95.378248390219682</v>
      </c>
      <c r="P302" s="81">
        <v>51.925973260828322</v>
      </c>
      <c r="Q302" s="81">
        <v>23.812186419280497</v>
      </c>
      <c r="R302" s="81">
        <v>0</v>
      </c>
      <c r="S302" s="81">
        <v>31.371664779499682</v>
      </c>
      <c r="T302" s="82"/>
      <c r="U302" s="81">
        <v>1438268</v>
      </c>
      <c r="V302" s="81">
        <v>9375</v>
      </c>
      <c r="W302" s="81">
        <v>315</v>
      </c>
      <c r="X302" s="81">
        <v>110758</v>
      </c>
      <c r="Y302" s="81">
        <v>186904</v>
      </c>
      <c r="Z302" s="81">
        <v>49885</v>
      </c>
      <c r="AA302" s="81">
        <v>10434</v>
      </c>
      <c r="AB302" s="81">
        <v>312303</v>
      </c>
      <c r="AC302" s="81">
        <v>0</v>
      </c>
      <c r="AD302" s="81">
        <v>31.371664779499682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50.971999999999994</v>
      </c>
      <c r="BL302" s="81">
        <v>0</v>
      </c>
      <c r="BM302" s="82"/>
      <c r="BN302" s="81">
        <v>0</v>
      </c>
      <c r="BO302" s="81">
        <v>0</v>
      </c>
      <c r="BP302" s="81">
        <v>0</v>
      </c>
      <c r="BQ302" s="81">
        <v>0</v>
      </c>
      <c r="BR302" s="81">
        <v>10</v>
      </c>
      <c r="BS302" s="81">
        <v>0</v>
      </c>
      <c r="BT302"/>
      <c r="BU302" s="80">
        <v>50.972000000000001</v>
      </c>
      <c r="BV302" s="80">
        <v>0</v>
      </c>
      <c r="BW302" s="80">
        <v>0</v>
      </c>
      <c r="BX302" s="80">
        <v>0</v>
      </c>
      <c r="BY302" s="80">
        <v>0</v>
      </c>
      <c r="BZ302" s="80">
        <v>0</v>
      </c>
      <c r="CA302" s="80">
        <v>0</v>
      </c>
      <c r="CB302" s="80">
        <v>0</v>
      </c>
      <c r="CC302" s="80">
        <v>0</v>
      </c>
    </row>
    <row r="303" spans="1:81">
      <c r="A303" s="80" t="s">
        <v>1984</v>
      </c>
      <c r="B303" s="80">
        <v>299</v>
      </c>
      <c r="C303" s="80">
        <v>10</v>
      </c>
      <c r="D303" s="80">
        <v>18</v>
      </c>
      <c r="E303" s="80">
        <v>2013</v>
      </c>
      <c r="F303" s="80" t="s">
        <v>89</v>
      </c>
      <c r="G303" s="80" t="s">
        <v>1974</v>
      </c>
      <c r="H303" s="80" t="s">
        <v>1975</v>
      </c>
      <c r="I303" s="177"/>
      <c r="J303" s="81">
        <v>9.4518913418481105</v>
      </c>
      <c r="K303" s="81">
        <v>17.599851012638634</v>
      </c>
      <c r="L303" s="81">
        <v>12.205552288777412</v>
      </c>
      <c r="M303" s="81">
        <v>546.47806149706651</v>
      </c>
      <c r="N303" s="81">
        <v>556.62586020190679</v>
      </c>
      <c r="O303" s="81">
        <v>91.596460826550114</v>
      </c>
      <c r="P303" s="81">
        <v>51.816907557952867</v>
      </c>
      <c r="Q303" s="81">
        <v>24.263937375844968</v>
      </c>
      <c r="R303" s="81">
        <v>0</v>
      </c>
      <c r="S303" s="81">
        <v>34.513120836275512</v>
      </c>
      <c r="T303" s="82"/>
      <c r="U303" s="81">
        <v>1223538</v>
      </c>
      <c r="V303" s="81">
        <v>9375</v>
      </c>
      <c r="W303" s="81">
        <v>315</v>
      </c>
      <c r="X303" s="81">
        <v>110758</v>
      </c>
      <c r="Y303" s="81">
        <v>187895</v>
      </c>
      <c r="Z303" s="81">
        <v>50046</v>
      </c>
      <c r="AA303" s="81">
        <v>10373</v>
      </c>
      <c r="AB303" s="81">
        <v>313665</v>
      </c>
      <c r="AC303" s="81">
        <v>0</v>
      </c>
      <c r="AD303" s="81">
        <v>34.513120836275512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51.17</v>
      </c>
      <c r="BL303" s="81">
        <v>0</v>
      </c>
      <c r="BM303" s="82"/>
      <c r="BN303" s="81">
        <v>0</v>
      </c>
      <c r="BO303" s="81">
        <v>0</v>
      </c>
      <c r="BP303" s="81">
        <v>0</v>
      </c>
      <c r="BQ303" s="81">
        <v>0</v>
      </c>
      <c r="BR303" s="81">
        <v>10</v>
      </c>
      <c r="BS303" s="81">
        <v>0</v>
      </c>
      <c r="BT303"/>
      <c r="BU303" s="80">
        <v>51.17</v>
      </c>
      <c r="BV303" s="80">
        <v>0</v>
      </c>
      <c r="BW303" s="80">
        <v>0</v>
      </c>
      <c r="BX303" s="80">
        <v>0</v>
      </c>
      <c r="BY303" s="80">
        <v>0</v>
      </c>
      <c r="BZ303" s="80">
        <v>0</v>
      </c>
      <c r="CA303" s="80">
        <v>0</v>
      </c>
      <c r="CB303" s="80">
        <v>0</v>
      </c>
      <c r="CC303" s="80">
        <v>0</v>
      </c>
    </row>
    <row r="304" spans="1:81">
      <c r="A304" s="80" t="s">
        <v>1985</v>
      </c>
      <c r="B304" s="80">
        <v>300</v>
      </c>
      <c r="C304" s="80">
        <v>11</v>
      </c>
      <c r="D304" s="80">
        <v>18</v>
      </c>
      <c r="E304" s="80">
        <v>2014</v>
      </c>
      <c r="F304" s="80" t="s">
        <v>90</v>
      </c>
      <c r="G304" s="80" t="s">
        <v>1974</v>
      </c>
      <c r="H304" s="80" t="s">
        <v>1975</v>
      </c>
      <c r="I304" s="177"/>
      <c r="J304" s="81">
        <v>8.2459864242911838</v>
      </c>
      <c r="K304" s="81">
        <v>13.231356997751023</v>
      </c>
      <c r="L304" s="81">
        <v>0.61945318948807382</v>
      </c>
      <c r="M304" s="81">
        <v>517.92123164036025</v>
      </c>
      <c r="N304" s="81">
        <v>506.73753915666407</v>
      </c>
      <c r="O304" s="81">
        <v>86.831463265039616</v>
      </c>
      <c r="P304" s="81">
        <v>51.62946929674527</v>
      </c>
      <c r="Q304" s="81">
        <v>23.499842851037442</v>
      </c>
      <c r="R304" s="81">
        <v>0</v>
      </c>
      <c r="S304" s="81">
        <v>33.272735422468898</v>
      </c>
      <c r="T304" s="82"/>
      <c r="U304" s="81">
        <v>1224380</v>
      </c>
      <c r="V304" s="81">
        <v>6739</v>
      </c>
      <c r="W304" s="81">
        <v>7</v>
      </c>
      <c r="X304" s="81">
        <v>115923</v>
      </c>
      <c r="Y304" s="81">
        <v>190666</v>
      </c>
      <c r="Z304" s="81">
        <v>49967</v>
      </c>
      <c r="AA304" s="81">
        <v>10282</v>
      </c>
      <c r="AB304" s="81">
        <v>316625</v>
      </c>
      <c r="AC304" s="81">
        <v>0</v>
      </c>
      <c r="AD304" s="81">
        <v>33.272735422468898</v>
      </c>
      <c r="AE304" s="82"/>
      <c r="AF304" s="81">
        <v>11459196.780214556</v>
      </c>
      <c r="AG304" s="81">
        <v>12465918.181259967</v>
      </c>
      <c r="AH304" s="81">
        <v>155910.07414053663</v>
      </c>
      <c r="AI304" s="81">
        <v>711243052.98308134</v>
      </c>
      <c r="AJ304" s="81">
        <v>704172761.86987984</v>
      </c>
      <c r="AK304" s="81">
        <v>0</v>
      </c>
      <c r="AL304" s="81">
        <v>0</v>
      </c>
      <c r="AM304" s="81">
        <v>43467881.104560912</v>
      </c>
      <c r="AN304" s="81">
        <v>0</v>
      </c>
      <c r="AO304" s="81">
        <v>0</v>
      </c>
      <c r="AP304" s="82"/>
      <c r="AQ304" s="81">
        <v>1382</v>
      </c>
      <c r="AR304" s="81">
        <v>71</v>
      </c>
      <c r="AS304" s="81">
        <v>0</v>
      </c>
      <c r="AT304" s="81">
        <v>0</v>
      </c>
      <c r="AU304" s="81">
        <v>0</v>
      </c>
      <c r="AV304" s="81">
        <v>0</v>
      </c>
      <c r="AW304" s="81" t="s">
        <v>564</v>
      </c>
      <c r="AX304" s="82"/>
      <c r="AY304" s="81">
        <v>5098.7</v>
      </c>
      <c r="AZ304" s="81">
        <v>950.5</v>
      </c>
      <c r="BA304" s="81">
        <v>0</v>
      </c>
      <c r="BB304" s="81">
        <v>0</v>
      </c>
      <c r="BC304" s="81">
        <v>0</v>
      </c>
      <c r="BD304" s="81">
        <v>0</v>
      </c>
      <c r="BE304" s="81" t="s">
        <v>564</v>
      </c>
      <c r="BF304" s="82"/>
      <c r="BG304" s="81">
        <v>0</v>
      </c>
      <c r="BH304" s="81">
        <v>0</v>
      </c>
      <c r="BI304" s="81">
        <v>0</v>
      </c>
      <c r="BJ304" s="81">
        <v>0</v>
      </c>
      <c r="BK304" s="81">
        <v>44.298000000000002</v>
      </c>
      <c r="BL304" s="81">
        <v>0</v>
      </c>
      <c r="BM304" s="82"/>
      <c r="BN304" s="81">
        <v>0</v>
      </c>
      <c r="BO304" s="81">
        <v>0</v>
      </c>
      <c r="BP304" s="81">
        <v>0</v>
      </c>
      <c r="BQ304" s="81">
        <v>0</v>
      </c>
      <c r="BR304" s="81">
        <v>9</v>
      </c>
      <c r="BS304" s="81">
        <v>0</v>
      </c>
      <c r="BT304"/>
      <c r="BU304" s="80">
        <v>44.298000000000002</v>
      </c>
      <c r="BV304" s="80">
        <v>0</v>
      </c>
      <c r="BW304" s="80">
        <v>0</v>
      </c>
      <c r="BX304" s="80">
        <v>0</v>
      </c>
      <c r="BY304" s="80">
        <v>0</v>
      </c>
      <c r="BZ304" s="80">
        <v>0</v>
      </c>
      <c r="CA304" s="80">
        <v>0</v>
      </c>
      <c r="CB304" s="80">
        <v>0</v>
      </c>
      <c r="CC304" s="80">
        <v>0</v>
      </c>
    </row>
    <row r="305" spans="1:81">
      <c r="A305" s="80" t="s">
        <v>1986</v>
      </c>
      <c r="B305" s="80">
        <v>301</v>
      </c>
      <c r="C305" s="80">
        <v>12</v>
      </c>
      <c r="D305" s="80">
        <v>18</v>
      </c>
      <c r="E305" s="80">
        <v>2015</v>
      </c>
      <c r="F305" s="80" t="s">
        <v>91</v>
      </c>
      <c r="G305" s="80" t="s">
        <v>1974</v>
      </c>
      <c r="H305" s="80" t="s">
        <v>1975</v>
      </c>
      <c r="I305" s="177"/>
      <c r="J305" s="81">
        <v>13.492949514213379</v>
      </c>
      <c r="K305" s="81">
        <v>14.071728482856598</v>
      </c>
      <c r="L305" s="81">
        <v>0.77213196243992821</v>
      </c>
      <c r="M305" s="81">
        <v>551.03680934636327</v>
      </c>
      <c r="N305" s="81">
        <v>515.51024444271275</v>
      </c>
      <c r="O305" s="81">
        <v>86.082021292492897</v>
      </c>
      <c r="P305" s="81">
        <v>51.167562641712649</v>
      </c>
      <c r="Q305" s="81">
        <v>23.376386682679964</v>
      </c>
      <c r="R305" s="81">
        <v>0</v>
      </c>
      <c r="S305" s="81">
        <v>35.999200970993769</v>
      </c>
      <c r="T305" s="82"/>
      <c r="U305" s="81">
        <v>1817494</v>
      </c>
      <c r="V305" s="81">
        <v>6739</v>
      </c>
      <c r="W305" s="81">
        <v>7</v>
      </c>
      <c r="X305" s="81">
        <v>115923</v>
      </c>
      <c r="Y305" s="81">
        <v>194834</v>
      </c>
      <c r="Z305" s="81">
        <v>50013</v>
      </c>
      <c r="AA305" s="81">
        <v>10182</v>
      </c>
      <c r="AB305" s="81">
        <v>321734</v>
      </c>
      <c r="AC305" s="81">
        <v>0</v>
      </c>
      <c r="AD305" s="81">
        <v>35.999200970993769</v>
      </c>
      <c r="AE305" s="82"/>
      <c r="AF305" s="81">
        <v>18276668.529214729</v>
      </c>
      <c r="AG305" s="81">
        <v>11663625.253023425</v>
      </c>
      <c r="AH305" s="81">
        <v>157367.93110738753</v>
      </c>
      <c r="AI305" s="81">
        <v>678265626.80690849</v>
      </c>
      <c r="AJ305" s="81">
        <v>735531984.01397705</v>
      </c>
      <c r="AK305" s="81">
        <v>0</v>
      </c>
      <c r="AL305" s="81">
        <v>0</v>
      </c>
      <c r="AM305" s="81">
        <v>44092295.076630309</v>
      </c>
      <c r="AN305" s="81">
        <v>0</v>
      </c>
      <c r="AO305" s="81">
        <v>0</v>
      </c>
      <c r="AP305" s="82"/>
      <c r="AQ305" s="81">
        <v>1494</v>
      </c>
      <c r="AR305" s="81">
        <v>86</v>
      </c>
      <c r="AS305" s="81">
        <v>0</v>
      </c>
      <c r="AT305" s="81">
        <v>0</v>
      </c>
      <c r="AU305" s="81">
        <v>0</v>
      </c>
      <c r="AV305" s="81">
        <v>0</v>
      </c>
      <c r="AW305" s="81" t="s">
        <v>564</v>
      </c>
      <c r="AX305" s="82"/>
      <c r="AY305" s="81">
        <v>5597.4</v>
      </c>
      <c r="AZ305" s="81">
        <v>1121.5999999999999</v>
      </c>
      <c r="BA305" s="81">
        <v>0</v>
      </c>
      <c r="BB305" s="81">
        <v>0</v>
      </c>
      <c r="BC305" s="81">
        <v>0</v>
      </c>
      <c r="BD305" s="81">
        <v>0</v>
      </c>
      <c r="BE305" s="81" t="s">
        <v>564</v>
      </c>
      <c r="BF305" s="82"/>
      <c r="BG305" s="81">
        <v>0</v>
      </c>
      <c r="BH305" s="81">
        <v>0</v>
      </c>
      <c r="BI305" s="81">
        <v>0</v>
      </c>
      <c r="BJ305" s="81">
        <v>0</v>
      </c>
      <c r="BK305" s="81">
        <v>49.274000000000001</v>
      </c>
      <c r="BL305" s="81">
        <v>0</v>
      </c>
      <c r="BM305" s="82"/>
      <c r="BN305" s="81">
        <v>0</v>
      </c>
      <c r="BO305" s="81">
        <v>0</v>
      </c>
      <c r="BP305" s="81">
        <v>0</v>
      </c>
      <c r="BQ305" s="81">
        <v>0</v>
      </c>
      <c r="BR305" s="81">
        <v>9</v>
      </c>
      <c r="BS305" s="81">
        <v>0</v>
      </c>
      <c r="BT305"/>
      <c r="BU305" s="80">
        <v>49.274000000000001</v>
      </c>
      <c r="BV305" s="80">
        <v>0</v>
      </c>
      <c r="BW305" s="80">
        <v>0</v>
      </c>
      <c r="BX305" s="80">
        <v>0</v>
      </c>
      <c r="BY305" s="80">
        <v>0</v>
      </c>
      <c r="BZ305" s="80">
        <v>0</v>
      </c>
      <c r="CA305" s="80">
        <v>0</v>
      </c>
      <c r="CB305" s="80">
        <v>0</v>
      </c>
      <c r="CC305" s="80">
        <v>0</v>
      </c>
    </row>
    <row r="306" spans="1:81">
      <c r="A306" s="80" t="s">
        <v>1987</v>
      </c>
      <c r="B306" s="80">
        <v>302</v>
      </c>
      <c r="C306" s="80">
        <v>13</v>
      </c>
      <c r="D306" s="80">
        <v>18</v>
      </c>
      <c r="E306" s="80">
        <v>2016</v>
      </c>
      <c r="F306" s="80" t="s">
        <v>92</v>
      </c>
      <c r="G306" s="80" t="s">
        <v>1974</v>
      </c>
      <c r="H306" s="80" t="s">
        <v>1975</v>
      </c>
      <c r="I306" s="177"/>
      <c r="J306" s="81">
        <v>6.5718831754561542</v>
      </c>
      <c r="K306" s="81">
        <v>14.49371629414664</v>
      </c>
      <c r="L306" s="81">
        <v>0.87254245330584868</v>
      </c>
      <c r="M306" s="81">
        <v>424.4404112513073</v>
      </c>
      <c r="N306" s="81">
        <v>497.98676810413616</v>
      </c>
      <c r="O306" s="81">
        <v>84.44668762773091</v>
      </c>
      <c r="P306" s="81">
        <v>49.47150673260623</v>
      </c>
      <c r="Q306" s="81">
        <v>22.987899784486075</v>
      </c>
      <c r="R306" s="81">
        <v>0</v>
      </c>
      <c r="S306" s="81">
        <v>43.507473038363941</v>
      </c>
      <c r="T306" s="82"/>
      <c r="U306" s="81">
        <v>1035100</v>
      </c>
      <c r="V306" s="81">
        <v>6739</v>
      </c>
      <c r="W306" s="81">
        <v>7</v>
      </c>
      <c r="X306" s="81">
        <v>115923</v>
      </c>
      <c r="Y306" s="81">
        <v>198421</v>
      </c>
      <c r="Z306" s="81">
        <v>49666</v>
      </c>
      <c r="AA306" s="81">
        <v>10182</v>
      </c>
      <c r="AB306" s="81">
        <v>325460</v>
      </c>
      <c r="AC306" s="81">
        <v>0</v>
      </c>
      <c r="AD306" s="81">
        <v>43.507473038363941</v>
      </c>
      <c r="AE306" s="82"/>
      <c r="AF306" s="81">
        <v>9456227.5418774188</v>
      </c>
      <c r="AG306" s="81">
        <v>11465652.980907571</v>
      </c>
      <c r="AH306" s="81">
        <v>135338.92255969651</v>
      </c>
      <c r="AI306" s="81">
        <v>655790966.58771932</v>
      </c>
      <c r="AJ306" s="81">
        <v>718777275.23399889</v>
      </c>
      <c r="AK306" s="81">
        <v>0</v>
      </c>
      <c r="AL306" s="81">
        <v>0</v>
      </c>
      <c r="AM306" s="81">
        <v>44637579.845107257</v>
      </c>
      <c r="AN306" s="81">
        <v>0</v>
      </c>
      <c r="AO306" s="81">
        <v>0</v>
      </c>
      <c r="AP306" s="82"/>
      <c r="AQ306" s="81">
        <v>1575</v>
      </c>
      <c r="AR306" s="81">
        <v>104</v>
      </c>
      <c r="AS306" s="81">
        <v>0</v>
      </c>
      <c r="AT306" s="81">
        <v>0</v>
      </c>
      <c r="AU306" s="81">
        <v>0</v>
      </c>
      <c r="AV306" s="81">
        <v>0</v>
      </c>
      <c r="AW306" s="81" t="s">
        <v>564</v>
      </c>
      <c r="AX306" s="82"/>
      <c r="AY306" s="81">
        <v>5969.6</v>
      </c>
      <c r="AZ306" s="81">
        <v>1343.6</v>
      </c>
      <c r="BA306" s="81">
        <v>0</v>
      </c>
      <c r="BB306" s="81">
        <v>0</v>
      </c>
      <c r="BC306" s="81">
        <v>0</v>
      </c>
      <c r="BD306" s="81">
        <v>0</v>
      </c>
      <c r="BE306" s="81" t="s">
        <v>564</v>
      </c>
      <c r="BF306" s="82"/>
      <c r="BG306" s="81">
        <v>0</v>
      </c>
      <c r="BH306" s="81">
        <v>0</v>
      </c>
      <c r="BI306" s="81">
        <v>0</v>
      </c>
      <c r="BJ306" s="81">
        <v>0</v>
      </c>
      <c r="BK306" s="81">
        <v>47.588000000000008</v>
      </c>
      <c r="BL306" s="81">
        <v>0</v>
      </c>
      <c r="BM306" s="82"/>
      <c r="BN306" s="81">
        <v>0</v>
      </c>
      <c r="BO306" s="81">
        <v>0</v>
      </c>
      <c r="BP306" s="81">
        <v>0</v>
      </c>
      <c r="BQ306" s="81">
        <v>0</v>
      </c>
      <c r="BR306" s="81">
        <v>9</v>
      </c>
      <c r="BS306" s="81">
        <v>0</v>
      </c>
      <c r="BT306"/>
      <c r="BU306" s="80">
        <v>47.588000000000001</v>
      </c>
      <c r="BV306" s="80">
        <v>0</v>
      </c>
      <c r="BW306" s="80">
        <v>0</v>
      </c>
      <c r="BX306" s="80">
        <v>0</v>
      </c>
      <c r="BY306" s="80">
        <v>0</v>
      </c>
      <c r="BZ306" s="80">
        <v>0</v>
      </c>
      <c r="CA306" s="80">
        <v>0</v>
      </c>
      <c r="CB306" s="80">
        <v>0</v>
      </c>
      <c r="CC306" s="80">
        <v>0</v>
      </c>
    </row>
    <row r="307" spans="1:81">
      <c r="A307" s="80" t="s">
        <v>1988</v>
      </c>
      <c r="B307" s="80">
        <v>303</v>
      </c>
      <c r="C307" s="80">
        <v>14</v>
      </c>
      <c r="D307" s="80">
        <v>18</v>
      </c>
      <c r="E307" s="80">
        <v>2017</v>
      </c>
      <c r="F307" s="80" t="s">
        <v>71</v>
      </c>
      <c r="G307" s="80" t="s">
        <v>1974</v>
      </c>
      <c r="H307" s="80" t="s">
        <v>1975</v>
      </c>
      <c r="I307" s="177"/>
      <c r="J307" s="81">
        <v>7.5800336985286147</v>
      </c>
      <c r="K307" s="81">
        <v>14.82732624918051</v>
      </c>
      <c r="L307" s="81">
        <v>0.71862438209216861</v>
      </c>
      <c r="M307" s="81">
        <v>425.82102102181403</v>
      </c>
      <c r="N307" s="81">
        <v>516.57666082394928</v>
      </c>
      <c r="O307" s="81">
        <v>82.536848957040547</v>
      </c>
      <c r="P307" s="81">
        <v>49.08570324810789</v>
      </c>
      <c r="Q307" s="81">
        <v>22.449265457872603</v>
      </c>
      <c r="R307" s="81">
        <v>0</v>
      </c>
      <c r="S307" s="81">
        <v>45.481512146327354</v>
      </c>
      <c r="T307" s="82"/>
      <c r="U307" s="81">
        <v>1289632</v>
      </c>
      <c r="V307" s="81">
        <v>6739</v>
      </c>
      <c r="W307" s="81">
        <v>7</v>
      </c>
      <c r="X307" s="81">
        <v>115923</v>
      </c>
      <c r="Y307" s="81">
        <v>201754</v>
      </c>
      <c r="Z307" s="81">
        <v>49348</v>
      </c>
      <c r="AA307" s="81">
        <v>10167</v>
      </c>
      <c r="AB307" s="81">
        <v>328683</v>
      </c>
      <c r="AC307" s="81">
        <v>0</v>
      </c>
      <c r="AD307" s="81">
        <v>45.481512146327347</v>
      </c>
      <c r="AE307" s="82"/>
      <c r="AF307" s="81">
        <v>11207911.668298529</v>
      </c>
      <c r="AG307" s="81">
        <v>11991100.108213609</v>
      </c>
      <c r="AH307" s="81">
        <v>151458.84372226629</v>
      </c>
      <c r="AI307" s="81">
        <v>686355663.14266038</v>
      </c>
      <c r="AJ307" s="81">
        <v>745996608.68887222</v>
      </c>
      <c r="AK307" s="81">
        <v>0</v>
      </c>
      <c r="AL307" s="81">
        <v>0</v>
      </c>
      <c r="AM307" s="81">
        <v>45150158.934066556</v>
      </c>
      <c r="AN307" s="81">
        <v>0</v>
      </c>
      <c r="AO307" s="81">
        <v>0</v>
      </c>
      <c r="AP307" s="82"/>
      <c r="AQ307" s="81">
        <v>1639</v>
      </c>
      <c r="AR307" s="81">
        <v>119</v>
      </c>
      <c r="AS307" s="81">
        <v>0</v>
      </c>
      <c r="AT307" s="81">
        <v>0</v>
      </c>
      <c r="AU307" s="81">
        <v>0</v>
      </c>
      <c r="AV307" s="81">
        <v>0</v>
      </c>
      <c r="AW307" s="81" t="s">
        <v>564</v>
      </c>
      <c r="AX307" s="82"/>
      <c r="AY307" s="81">
        <v>6249.5</v>
      </c>
      <c r="AZ307" s="81">
        <v>1532.4</v>
      </c>
      <c r="BA307" s="81">
        <v>0</v>
      </c>
      <c r="BB307" s="81">
        <v>0</v>
      </c>
      <c r="BC307" s="81">
        <v>0</v>
      </c>
      <c r="BD307" s="81">
        <v>0</v>
      </c>
      <c r="BE307" s="81" t="s">
        <v>564</v>
      </c>
      <c r="BF307" s="82"/>
      <c r="BG307" s="81">
        <v>0</v>
      </c>
      <c r="BH307" s="81">
        <v>0</v>
      </c>
      <c r="BI307" s="81">
        <v>0</v>
      </c>
      <c r="BJ307" s="81">
        <v>0</v>
      </c>
      <c r="BK307" s="81">
        <v>45.395000000000003</v>
      </c>
      <c r="BL307" s="81">
        <v>0</v>
      </c>
      <c r="BM307" s="82"/>
      <c r="BN307" s="81">
        <v>0</v>
      </c>
      <c r="BO307" s="81">
        <v>0</v>
      </c>
      <c r="BP307" s="81">
        <v>0</v>
      </c>
      <c r="BQ307" s="81">
        <v>0</v>
      </c>
      <c r="BR307" s="81">
        <v>9</v>
      </c>
      <c r="BS307" s="81">
        <v>0</v>
      </c>
      <c r="BT307"/>
      <c r="BU307" s="80">
        <v>45.395000000000003</v>
      </c>
      <c r="BV307" s="80">
        <v>0</v>
      </c>
      <c r="BW307" s="80">
        <v>0</v>
      </c>
      <c r="BX307" s="80">
        <v>0</v>
      </c>
      <c r="BY307" s="80">
        <v>0</v>
      </c>
      <c r="BZ307" s="80">
        <v>0</v>
      </c>
      <c r="CA307" s="80">
        <v>0</v>
      </c>
      <c r="CB307" s="80">
        <v>0</v>
      </c>
      <c r="CC307" s="80">
        <v>0</v>
      </c>
    </row>
    <row r="308" spans="1:81">
      <c r="A308" s="80" t="s">
        <v>1989</v>
      </c>
      <c r="B308" s="80">
        <v>304</v>
      </c>
      <c r="C308" s="80">
        <v>15</v>
      </c>
      <c r="D308" s="80">
        <v>18</v>
      </c>
      <c r="E308" s="80">
        <v>2018</v>
      </c>
      <c r="F308" s="80" t="s">
        <v>93</v>
      </c>
      <c r="G308" s="80" t="s">
        <v>1974</v>
      </c>
      <c r="H308" s="80" t="s">
        <v>1975</v>
      </c>
      <c r="I308" s="177"/>
      <c r="J308" s="81">
        <v>7.6810478297194944</v>
      </c>
      <c r="K308" s="81">
        <v>13.93949993009784</v>
      </c>
      <c r="L308" s="81">
        <v>0.67157607204298253</v>
      </c>
      <c r="M308" s="81">
        <v>422.5741425044427</v>
      </c>
      <c r="N308" s="81">
        <v>498.43423703998593</v>
      </c>
      <c r="O308" s="81">
        <v>80.506953639764845</v>
      </c>
      <c r="P308" s="81">
        <v>48.300739626705052</v>
      </c>
      <c r="Q308" s="81">
        <v>21.020339627562617</v>
      </c>
      <c r="R308" s="81">
        <v>0</v>
      </c>
      <c r="S308" s="81">
        <v>46.416746035619859</v>
      </c>
      <c r="T308" s="82"/>
      <c r="U308" s="81">
        <v>1320295</v>
      </c>
      <c r="V308" s="81">
        <v>6739</v>
      </c>
      <c r="W308" s="81">
        <v>7</v>
      </c>
      <c r="X308" s="81">
        <v>115923</v>
      </c>
      <c r="Y308" s="81">
        <v>204613</v>
      </c>
      <c r="Z308" s="81">
        <v>49056</v>
      </c>
      <c r="AA308" s="81">
        <v>10105</v>
      </c>
      <c r="AB308" s="81">
        <v>331658</v>
      </c>
      <c r="AC308" s="81">
        <v>0</v>
      </c>
      <c r="AD308" s="81">
        <v>46.416746035619859</v>
      </c>
      <c r="AE308" s="82"/>
      <c r="AF308" s="81">
        <v>11160388.523245741</v>
      </c>
      <c r="AG308" s="81">
        <v>10635243.68218876</v>
      </c>
      <c r="AH308" s="81">
        <v>144267.15589057861</v>
      </c>
      <c r="AI308" s="81">
        <v>657258480.04277325</v>
      </c>
      <c r="AJ308" s="81">
        <v>740065089.42470944</v>
      </c>
      <c r="AK308" s="81">
        <v>0</v>
      </c>
      <c r="AL308" s="81">
        <v>0</v>
      </c>
      <c r="AM308" s="81">
        <v>45653092.076404043</v>
      </c>
      <c r="AN308" s="81">
        <v>0</v>
      </c>
      <c r="AO308" s="81">
        <v>0</v>
      </c>
      <c r="AP308" s="82"/>
      <c r="AQ308" s="81">
        <v>1714</v>
      </c>
      <c r="AR308" s="81">
        <v>134</v>
      </c>
      <c r="AS308" s="81">
        <v>0</v>
      </c>
      <c r="AT308" s="81">
        <v>0</v>
      </c>
      <c r="AU308" s="81">
        <v>0</v>
      </c>
      <c r="AV308" s="81">
        <v>0</v>
      </c>
      <c r="AW308" s="81" t="s">
        <v>564</v>
      </c>
      <c r="AX308" s="82"/>
      <c r="AY308" s="81">
        <v>6606.2999999999993</v>
      </c>
      <c r="AZ308" s="81">
        <v>1779.5</v>
      </c>
      <c r="BA308" s="81">
        <v>0</v>
      </c>
      <c r="BB308" s="81">
        <v>0</v>
      </c>
      <c r="BC308" s="81">
        <v>0</v>
      </c>
      <c r="BD308" s="81">
        <v>0</v>
      </c>
      <c r="BE308" s="81" t="s">
        <v>564</v>
      </c>
      <c r="BF308" s="82"/>
      <c r="BG308" s="81">
        <v>0</v>
      </c>
      <c r="BH308" s="81">
        <v>0</v>
      </c>
      <c r="BI308" s="81">
        <v>0</v>
      </c>
      <c r="BJ308" s="81">
        <v>0</v>
      </c>
      <c r="BK308" s="81">
        <v>68.283000000000015</v>
      </c>
      <c r="BL308" s="81">
        <v>0</v>
      </c>
      <c r="BM308" s="82"/>
      <c r="BN308" s="81">
        <v>0</v>
      </c>
      <c r="BO308" s="81">
        <v>0</v>
      </c>
      <c r="BP308" s="81">
        <v>0</v>
      </c>
      <c r="BQ308" s="81">
        <v>0</v>
      </c>
      <c r="BR308" s="81">
        <v>11</v>
      </c>
      <c r="BS308" s="81">
        <v>0</v>
      </c>
      <c r="BT308"/>
      <c r="BU308" s="80">
        <v>68.283000000000001</v>
      </c>
      <c r="BV308" s="80">
        <v>0</v>
      </c>
      <c r="BW308" s="80">
        <v>0</v>
      </c>
      <c r="BX308" s="80">
        <v>0</v>
      </c>
      <c r="BY308" s="80">
        <v>0</v>
      </c>
      <c r="BZ308" s="80">
        <v>0</v>
      </c>
      <c r="CA308" s="80">
        <v>0</v>
      </c>
      <c r="CB308" s="80">
        <v>0</v>
      </c>
      <c r="CC308" s="80">
        <v>0</v>
      </c>
    </row>
    <row r="309" spans="1:81">
      <c r="A309" s="80" t="s">
        <v>1990</v>
      </c>
      <c r="B309" s="80">
        <v>305</v>
      </c>
      <c r="C309" s="80">
        <v>16</v>
      </c>
      <c r="D309" s="80">
        <v>18</v>
      </c>
      <c r="E309" s="80">
        <v>2019</v>
      </c>
      <c r="F309" s="80" t="s">
        <v>73</v>
      </c>
      <c r="G309" s="80" t="s">
        <v>1974</v>
      </c>
      <c r="H309" s="80" t="s">
        <v>1975</v>
      </c>
      <c r="I309" s="177"/>
      <c r="J309" s="81">
        <v>6.2865905714149113</v>
      </c>
      <c r="K309" s="81">
        <v>12.623073502788253</v>
      </c>
      <c r="L309" s="81">
        <v>0.68093617770958015</v>
      </c>
      <c r="M309" s="81">
        <v>408.85931996519616</v>
      </c>
      <c r="N309" s="81">
        <v>474.36633149215993</v>
      </c>
      <c r="O309" s="81">
        <v>77.381306173575197</v>
      </c>
      <c r="P309" s="81">
        <v>48.631258575549886</v>
      </c>
      <c r="Q309" s="81">
        <v>20.686884480306666</v>
      </c>
      <c r="R309" s="81">
        <v>0</v>
      </c>
      <c r="S309" s="81">
        <v>48.578043462140634</v>
      </c>
      <c r="T309" s="82"/>
      <c r="U309" s="81">
        <v>1129916</v>
      </c>
      <c r="V309" s="81">
        <v>6739</v>
      </c>
      <c r="W309" s="81">
        <v>7</v>
      </c>
      <c r="X309" s="81">
        <v>115923</v>
      </c>
      <c r="Y309" s="81">
        <v>207909</v>
      </c>
      <c r="Z309" s="81">
        <v>48446</v>
      </c>
      <c r="AA309" s="81">
        <v>10098</v>
      </c>
      <c r="AB309" s="81">
        <v>335234</v>
      </c>
      <c r="AC309" s="81">
        <v>0</v>
      </c>
      <c r="AD309" s="81">
        <v>48.578043462140627</v>
      </c>
      <c r="AE309" s="82"/>
      <c r="AF309" s="81">
        <v>9609423.0168493576</v>
      </c>
      <c r="AG309" s="81">
        <v>10258039.771396451</v>
      </c>
      <c r="AH309" s="81">
        <v>153352.46688525871</v>
      </c>
      <c r="AI309" s="81">
        <v>663617027.2129097</v>
      </c>
      <c r="AJ309" s="81">
        <v>706465120.33060372</v>
      </c>
      <c r="AK309" s="81">
        <v>0</v>
      </c>
      <c r="AL309" s="81">
        <v>0</v>
      </c>
      <c r="AM309" s="81">
        <v>45656347.159799144</v>
      </c>
      <c r="AN309" s="81">
        <v>0</v>
      </c>
      <c r="AO309" s="81">
        <v>0</v>
      </c>
      <c r="AP309" s="82"/>
      <c r="AQ309" s="81">
        <v>1793</v>
      </c>
      <c r="AR309" s="81">
        <v>141</v>
      </c>
      <c r="AS309" s="81">
        <v>0</v>
      </c>
      <c r="AT309" s="81">
        <v>0</v>
      </c>
      <c r="AU309" s="81">
        <v>0</v>
      </c>
      <c r="AV309" s="81">
        <v>0</v>
      </c>
      <c r="AW309" s="81" t="s">
        <v>564</v>
      </c>
      <c r="AX309" s="82"/>
      <c r="AY309" s="81">
        <v>6949.4999999999982</v>
      </c>
      <c r="AZ309" s="81">
        <v>1856.8</v>
      </c>
      <c r="BA309" s="81">
        <v>0</v>
      </c>
      <c r="BB309" s="81">
        <v>0</v>
      </c>
      <c r="BC309" s="81">
        <v>0</v>
      </c>
      <c r="BD309" s="81">
        <v>0</v>
      </c>
      <c r="BE309" s="81" t="s">
        <v>564</v>
      </c>
      <c r="BF309" s="82"/>
      <c r="BG309" s="81">
        <v>0</v>
      </c>
      <c r="BH309" s="81">
        <v>0</v>
      </c>
      <c r="BI309" s="81">
        <v>0</v>
      </c>
      <c r="BJ309" s="81">
        <v>0</v>
      </c>
      <c r="BK309" s="81">
        <v>76.173000000000016</v>
      </c>
      <c r="BL309" s="81">
        <v>0</v>
      </c>
      <c r="BM309" s="82"/>
      <c r="BN309" s="81">
        <v>0</v>
      </c>
      <c r="BO309" s="81">
        <v>0</v>
      </c>
      <c r="BP309" s="81">
        <v>0</v>
      </c>
      <c r="BQ309" s="81">
        <v>0</v>
      </c>
      <c r="BR309" s="81">
        <v>13</v>
      </c>
      <c r="BS309" s="81">
        <v>0</v>
      </c>
      <c r="BT309"/>
      <c r="BU309" s="80">
        <v>76.173000000000002</v>
      </c>
      <c r="BV309" s="80">
        <v>0</v>
      </c>
      <c r="BW309" s="80">
        <v>0</v>
      </c>
      <c r="BX309" s="80">
        <v>0</v>
      </c>
      <c r="BY309" s="80">
        <v>0</v>
      </c>
      <c r="BZ309" s="80">
        <v>0</v>
      </c>
      <c r="CA309" s="80">
        <v>0</v>
      </c>
      <c r="CB309" s="80">
        <v>0</v>
      </c>
      <c r="CC309" s="80">
        <v>0</v>
      </c>
    </row>
    <row r="310" spans="1:81">
      <c r="A310" s="80" t="s">
        <v>1991</v>
      </c>
      <c r="B310" s="80">
        <v>306</v>
      </c>
      <c r="C310" s="80">
        <v>17</v>
      </c>
      <c r="D310" s="80">
        <v>18</v>
      </c>
      <c r="E310" s="80">
        <v>2020</v>
      </c>
      <c r="F310" s="80" t="s">
        <v>218</v>
      </c>
      <c r="G310" s="80" t="s">
        <v>1974</v>
      </c>
      <c r="H310" s="80" t="s">
        <v>1975</v>
      </c>
      <c r="I310" s="177"/>
      <c r="J310" s="81">
        <v>4.9875386757558298</v>
      </c>
      <c r="K310" s="81">
        <v>15.300709539261943</v>
      </c>
      <c r="L310" s="81">
        <v>0.39618639421762764</v>
      </c>
      <c r="M310" s="81">
        <v>362.95913807195097</v>
      </c>
      <c r="N310" s="81">
        <v>475.63234592868986</v>
      </c>
      <c r="O310" s="81">
        <v>67.437319272807628</v>
      </c>
      <c r="P310" s="81">
        <v>44.94198973036444</v>
      </c>
      <c r="Q310" s="81">
        <v>19.730963855539137</v>
      </c>
      <c r="R310" s="81">
        <v>0</v>
      </c>
      <c r="S310" s="81">
        <v>44.934368714738589</v>
      </c>
      <c r="T310" s="82"/>
      <c r="U310" s="81">
        <v>984546</v>
      </c>
      <c r="V310" s="81">
        <v>8097</v>
      </c>
      <c r="W310" s="81">
        <v>5</v>
      </c>
      <c r="X310" s="81">
        <v>117916</v>
      </c>
      <c r="Y310" s="81">
        <v>207425</v>
      </c>
      <c r="Z310" s="81">
        <v>48189</v>
      </c>
      <c r="AA310" s="81">
        <v>10139</v>
      </c>
      <c r="AB310" s="81">
        <v>334632</v>
      </c>
      <c r="AC310" s="81">
        <v>0</v>
      </c>
      <c r="AD310" s="81">
        <v>44.934368714738589</v>
      </c>
      <c r="AE310" s="82"/>
      <c r="AF310" s="81">
        <v>7843777.0429382036</v>
      </c>
      <c r="AG310" s="81">
        <v>11706040.03959303</v>
      </c>
      <c r="AH310" s="81">
        <v>92679.606381251433</v>
      </c>
      <c r="AI310" s="81">
        <v>598258191.14864826</v>
      </c>
      <c r="AJ310" s="81">
        <v>706425197.00100529</v>
      </c>
      <c r="AK310" s="81"/>
      <c r="AL310" s="81"/>
      <c r="AM310" s="81">
        <v>43673193.839063138</v>
      </c>
      <c r="AN310" s="81"/>
      <c r="AO310" s="81"/>
      <c r="AP310" s="82"/>
      <c r="AQ310" s="81">
        <v>1889</v>
      </c>
      <c r="AR310" s="81">
        <v>145</v>
      </c>
      <c r="AS310" s="81">
        <v>0</v>
      </c>
      <c r="AT310" s="81">
        <v>0</v>
      </c>
      <c r="AU310" s="81">
        <v>0</v>
      </c>
      <c r="AV310" s="81">
        <v>0</v>
      </c>
      <c r="AW310" s="81">
        <v>0</v>
      </c>
      <c r="AX310" s="82"/>
      <c r="AY310" s="81">
        <v>7371.2000000000126</v>
      </c>
      <c r="AZ310" s="81">
        <v>1913</v>
      </c>
      <c r="BA310" s="81">
        <v>0</v>
      </c>
      <c r="BB310" s="81">
        <v>0</v>
      </c>
      <c r="BC310" s="81">
        <v>0</v>
      </c>
      <c r="BD310" s="81">
        <v>0</v>
      </c>
      <c r="BE310" s="81">
        <v>0</v>
      </c>
      <c r="BF310" s="82"/>
      <c r="BG310" s="81">
        <v>0</v>
      </c>
      <c r="BH310" s="81">
        <v>0</v>
      </c>
      <c r="BI310" s="81">
        <v>0</v>
      </c>
      <c r="BJ310" s="81">
        <v>0</v>
      </c>
      <c r="BK310" s="81">
        <v>42.587000000000003</v>
      </c>
      <c r="BL310" s="81">
        <v>0</v>
      </c>
      <c r="BM310" s="82"/>
      <c r="BN310" s="81">
        <v>0</v>
      </c>
      <c r="BO310" s="81">
        <v>0</v>
      </c>
      <c r="BP310" s="81">
        <v>0</v>
      </c>
      <c r="BQ310" s="81">
        <v>0</v>
      </c>
      <c r="BR310" s="81">
        <v>9</v>
      </c>
      <c r="BS310" s="81">
        <v>0</v>
      </c>
      <c r="BT310"/>
      <c r="BU310" s="80">
        <v>42.587000000000003</v>
      </c>
      <c r="BV310" s="80">
        <v>0</v>
      </c>
      <c r="BW310" s="80">
        <v>0</v>
      </c>
      <c r="BX310" s="80">
        <v>0</v>
      </c>
      <c r="BY310" s="80">
        <v>0</v>
      </c>
      <c r="BZ310" s="80">
        <v>0</v>
      </c>
      <c r="CA310" s="80">
        <v>0</v>
      </c>
      <c r="CB310" s="80">
        <v>0</v>
      </c>
      <c r="CC310" s="80">
        <v>0</v>
      </c>
    </row>
    <row r="311" spans="1:81">
      <c r="A311" s="80" t="s">
        <v>1992</v>
      </c>
      <c r="B311" s="80">
        <v>306</v>
      </c>
      <c r="C311" s="80">
        <v>18</v>
      </c>
      <c r="D311" s="80">
        <v>18</v>
      </c>
      <c r="E311" s="80">
        <v>2021</v>
      </c>
      <c r="F311" s="80" t="s">
        <v>75</v>
      </c>
      <c r="G311" s="174" t="s">
        <v>1974</v>
      </c>
      <c r="H311" s="80" t="s">
        <v>1975</v>
      </c>
      <c r="I311" s="177"/>
      <c r="J311" s="81">
        <v>7.1838387606146146</v>
      </c>
      <c r="K311" s="81">
        <v>17.524608299979459</v>
      </c>
      <c r="L311" s="81">
        <v>0.42584547980906839</v>
      </c>
      <c r="M311" s="81">
        <v>395.65891471811148</v>
      </c>
      <c r="N311" s="81">
        <v>452.74123445420497</v>
      </c>
      <c r="O311" s="81">
        <v>65.64535403537829</v>
      </c>
      <c r="P311" s="81">
        <v>46.875595486193482</v>
      </c>
      <c r="Q311" s="81">
        <v>19.811712339958827</v>
      </c>
      <c r="R311" s="81">
        <v>0</v>
      </c>
      <c r="S311" s="81">
        <v>41.642749636795237</v>
      </c>
      <c r="T311" s="82"/>
      <c r="U311" s="81">
        <v>1398979</v>
      </c>
      <c r="V311" s="81">
        <v>8097</v>
      </c>
      <c r="W311" s="81">
        <v>5</v>
      </c>
      <c r="X311" s="81">
        <v>117916</v>
      </c>
      <c r="Y311" s="81">
        <v>206061</v>
      </c>
      <c r="Z311" s="81">
        <v>48301</v>
      </c>
      <c r="AA311" s="81">
        <v>10313</v>
      </c>
      <c r="AB311" s="81">
        <v>332017</v>
      </c>
      <c r="AC311" s="81">
        <v>0</v>
      </c>
      <c r="AD311" s="81">
        <v>41.642749636795237</v>
      </c>
      <c r="AE311" s="82"/>
      <c r="AF311" s="81">
        <v>11113745.025290664</v>
      </c>
      <c r="AG311" s="81">
        <v>13436063.385829302</v>
      </c>
      <c r="AH311" s="81">
        <v>94784.296988559436</v>
      </c>
      <c r="AI311" s="81">
        <v>644595894.93591678</v>
      </c>
      <c r="AJ311" s="81">
        <v>653612159.62564111</v>
      </c>
      <c r="AK311" s="81">
        <v>0</v>
      </c>
      <c r="AL311" s="81">
        <v>0</v>
      </c>
      <c r="AM311" s="81">
        <v>43581842.238283299</v>
      </c>
      <c r="AN311" s="81">
        <v>0</v>
      </c>
      <c r="AO311" s="81">
        <v>0</v>
      </c>
      <c r="AP311" s="82"/>
      <c r="AQ311" s="81">
        <v>1986</v>
      </c>
      <c r="AR311" s="81">
        <v>145</v>
      </c>
      <c r="AS311" s="81">
        <v>0</v>
      </c>
      <c r="AT311" s="81">
        <v>0</v>
      </c>
      <c r="AU311" s="81">
        <v>0</v>
      </c>
      <c r="AV311" s="81">
        <v>0</v>
      </c>
      <c r="AW311" s="81"/>
      <c r="AX311" s="82"/>
      <c r="AY311" s="81">
        <v>7829.7000000000126</v>
      </c>
      <c r="AZ311" s="81">
        <v>1913</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1993</v>
      </c>
      <c r="B312" s="80">
        <v>306</v>
      </c>
      <c r="C312" s="80">
        <v>19</v>
      </c>
      <c r="D312" s="80">
        <v>18</v>
      </c>
      <c r="E312" s="80">
        <v>2022</v>
      </c>
      <c r="F312" s="80" t="s">
        <v>568</v>
      </c>
      <c r="G312" s="174" t="s">
        <v>1974</v>
      </c>
      <c r="H312" s="80" t="s">
        <v>1975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2161</v>
      </c>
      <c r="AR312" s="81">
        <v>145</v>
      </c>
      <c r="AS312" s="81">
        <v>0</v>
      </c>
      <c r="AT312" s="81">
        <v>0</v>
      </c>
      <c r="AU312" s="81">
        <v>0</v>
      </c>
      <c r="AV312" s="81">
        <v>0</v>
      </c>
      <c r="AW312" s="81"/>
      <c r="AX312" s="82"/>
      <c r="AY312" s="81">
        <v>8475.3000000000102</v>
      </c>
      <c r="AZ312" s="81">
        <v>1912.9999999999998</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1994</v>
      </c>
      <c r="B313" s="80">
        <v>256</v>
      </c>
      <c r="C313" s="80">
        <v>1</v>
      </c>
      <c r="D313" s="80">
        <v>16</v>
      </c>
      <c r="E313" s="80">
        <v>1990</v>
      </c>
      <c r="F313" s="80" t="s">
        <v>562</v>
      </c>
      <c r="G313" s="80" t="s">
        <v>1995</v>
      </c>
      <c r="H313" s="80" t="s">
        <v>1996</v>
      </c>
      <c r="I313" s="177"/>
      <c r="J313" s="81">
        <v>372.36823925085292</v>
      </c>
      <c r="K313" s="81">
        <v>55.737778312201023</v>
      </c>
      <c r="L313" s="81">
        <v>78.095712050120071</v>
      </c>
      <c r="M313" s="81">
        <v>310.76008531900442</v>
      </c>
      <c r="N313" s="81">
        <v>306.13072946403616</v>
      </c>
      <c r="O313" s="81">
        <v>338.75039810422322</v>
      </c>
      <c r="P313" s="81">
        <v>349.06148153115998</v>
      </c>
      <c r="Q313" s="81">
        <v>20.675753165788436</v>
      </c>
      <c r="R313" s="81">
        <v>0</v>
      </c>
      <c r="S313" s="81">
        <v>21.9612048479325</v>
      </c>
      <c r="T313" s="82"/>
      <c r="U313" s="81">
        <v>72115168</v>
      </c>
      <c r="V313" s="81">
        <v>19651</v>
      </c>
      <c r="W313" s="81">
        <v>1070</v>
      </c>
      <c r="X313" s="81">
        <v>123553</v>
      </c>
      <c r="Y313" s="81">
        <v>107071</v>
      </c>
      <c r="Z313" s="81">
        <v>139332</v>
      </c>
      <c r="AA313" s="81">
        <v>84756</v>
      </c>
      <c r="AB313" s="81">
        <v>335704</v>
      </c>
      <c r="AC313" s="81">
        <v>0</v>
      </c>
      <c r="AD313" s="81">
        <v>21.9612048479325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1997</v>
      </c>
      <c r="B314" s="80">
        <v>257</v>
      </c>
      <c r="C314" s="80">
        <v>2</v>
      </c>
      <c r="D314" s="80">
        <v>16</v>
      </c>
      <c r="E314" s="80">
        <v>2005</v>
      </c>
      <c r="F314" s="80" t="s">
        <v>565</v>
      </c>
      <c r="G314" s="80" t="s">
        <v>1995</v>
      </c>
      <c r="H314" s="80" t="s">
        <v>1996</v>
      </c>
      <c r="I314" s="177"/>
      <c r="J314" s="81">
        <v>338.26634194533511</v>
      </c>
      <c r="K314" s="81">
        <v>33.319199814170602</v>
      </c>
      <c r="L314" s="81">
        <v>79.152381776318663</v>
      </c>
      <c r="M314" s="81">
        <v>493.87967219055366</v>
      </c>
      <c r="N314" s="81">
        <v>447.00765300851407</v>
      </c>
      <c r="O314" s="81">
        <v>461.53081276096987</v>
      </c>
      <c r="P314" s="81">
        <v>328.27115380447395</v>
      </c>
      <c r="Q314" s="81">
        <v>20.184859534167362</v>
      </c>
      <c r="R314" s="81">
        <v>0</v>
      </c>
      <c r="S314" s="81">
        <v>39.018940984000004</v>
      </c>
      <c r="T314" s="82"/>
      <c r="U314" s="81">
        <v>60073910</v>
      </c>
      <c r="V314" s="81">
        <v>14793</v>
      </c>
      <c r="W314" s="81">
        <v>1012</v>
      </c>
      <c r="X314" s="81">
        <v>107472</v>
      </c>
      <c r="Y314" s="81">
        <v>130704</v>
      </c>
      <c r="Z314" s="81">
        <v>219673</v>
      </c>
      <c r="AA314" s="81">
        <v>65280</v>
      </c>
      <c r="AB314" s="81">
        <v>342611</v>
      </c>
      <c r="AC314" s="81">
        <v>0</v>
      </c>
      <c r="AD314" s="81">
        <v>39.018940984000004</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1998</v>
      </c>
      <c r="B315" s="80">
        <v>258</v>
      </c>
      <c r="C315" s="80">
        <v>3</v>
      </c>
      <c r="D315" s="80">
        <v>16</v>
      </c>
      <c r="E315" s="80">
        <v>2006</v>
      </c>
      <c r="F315" s="80" t="s">
        <v>566</v>
      </c>
      <c r="G315" s="80" t="s">
        <v>1995</v>
      </c>
      <c r="H315" s="80" t="s">
        <v>1996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1999</v>
      </c>
      <c r="B316" s="80">
        <v>259</v>
      </c>
      <c r="C316" s="80">
        <v>4</v>
      </c>
      <c r="D316" s="80">
        <v>16</v>
      </c>
      <c r="E316" s="80">
        <v>2007</v>
      </c>
      <c r="F316" s="80" t="s">
        <v>567</v>
      </c>
      <c r="G316" s="80" t="s">
        <v>1995</v>
      </c>
      <c r="H316" s="80" t="s">
        <v>1996</v>
      </c>
      <c r="I316" s="177"/>
      <c r="J316" s="81">
        <v>338.71790976285649</v>
      </c>
      <c r="K316" s="81">
        <v>31.307926354169901</v>
      </c>
      <c r="L316" s="81">
        <v>45.224179128691581</v>
      </c>
      <c r="M316" s="81">
        <v>563.07787082508275</v>
      </c>
      <c r="N316" s="81">
        <v>448.76645133209149</v>
      </c>
      <c r="O316" s="81">
        <v>447.71403415583802</v>
      </c>
      <c r="P316" s="81">
        <v>323.2926042916506</v>
      </c>
      <c r="Q316" s="81">
        <v>21.249370493564776</v>
      </c>
      <c r="R316" s="81">
        <v>0</v>
      </c>
      <c r="S316" s="81">
        <v>37.688033084840008</v>
      </c>
      <c r="T316" s="82"/>
      <c r="U316" s="81">
        <v>60672710</v>
      </c>
      <c r="V316" s="81">
        <v>13370</v>
      </c>
      <c r="W316" s="81">
        <v>1074</v>
      </c>
      <c r="X316" s="81">
        <v>131309</v>
      </c>
      <c r="Y316" s="81">
        <v>133421</v>
      </c>
      <c r="Z316" s="81">
        <v>221525</v>
      </c>
      <c r="AA316" s="81">
        <v>63310</v>
      </c>
      <c r="AB316" s="81">
        <v>341605</v>
      </c>
      <c r="AC316" s="81">
        <v>0</v>
      </c>
      <c r="AD316" s="81">
        <v>37.688033084840008</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2000</v>
      </c>
      <c r="B317" s="80">
        <v>260</v>
      </c>
      <c r="C317" s="80">
        <v>5</v>
      </c>
      <c r="D317" s="80">
        <v>16</v>
      </c>
      <c r="E317" s="80">
        <v>2008</v>
      </c>
      <c r="F317" s="80" t="s">
        <v>84</v>
      </c>
      <c r="G317" s="80" t="s">
        <v>1995</v>
      </c>
      <c r="H317" s="80" t="s">
        <v>1996</v>
      </c>
      <c r="I317" s="177"/>
      <c r="J317" s="81">
        <v>320.98428923753215</v>
      </c>
      <c r="K317" s="81">
        <v>23.389303150944734</v>
      </c>
      <c r="L317" s="81">
        <v>39.856901938967759</v>
      </c>
      <c r="M317" s="81">
        <v>596.95106807552565</v>
      </c>
      <c r="N317" s="81">
        <v>467.55121436159197</v>
      </c>
      <c r="O317" s="81">
        <v>433.39199837764545</v>
      </c>
      <c r="P317" s="81">
        <v>313.58481614621866</v>
      </c>
      <c r="Q317" s="81">
        <v>20.860555079543541</v>
      </c>
      <c r="R317" s="81">
        <v>0</v>
      </c>
      <c r="S317" s="81">
        <v>44.901920650329998</v>
      </c>
      <c r="T317" s="82"/>
      <c r="U317" s="81">
        <v>60293982</v>
      </c>
      <c r="V317" s="81">
        <v>13370</v>
      </c>
      <c r="W317" s="81">
        <v>1074</v>
      </c>
      <c r="X317" s="81">
        <v>131309</v>
      </c>
      <c r="Y317" s="81">
        <v>134517</v>
      </c>
      <c r="Z317" s="81">
        <v>221965</v>
      </c>
      <c r="AA317" s="81">
        <v>61479</v>
      </c>
      <c r="AB317" s="81">
        <v>340865</v>
      </c>
      <c r="AC317" s="81">
        <v>0</v>
      </c>
      <c r="AD317" s="81">
        <v>44.901920650329998</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2001</v>
      </c>
      <c r="B318" s="80">
        <v>261</v>
      </c>
      <c r="C318" s="80">
        <v>6</v>
      </c>
      <c r="D318" s="80">
        <v>16</v>
      </c>
      <c r="E318" s="80">
        <v>2009</v>
      </c>
      <c r="F318" s="80" t="s">
        <v>85</v>
      </c>
      <c r="G318" s="80" t="s">
        <v>1995</v>
      </c>
      <c r="H318" s="80" t="s">
        <v>1996</v>
      </c>
      <c r="I318" s="177"/>
      <c r="J318" s="81">
        <v>317.60588614071179</v>
      </c>
      <c r="K318" s="81">
        <v>23.281573688483373</v>
      </c>
      <c r="L318" s="81">
        <v>46.344664723765149</v>
      </c>
      <c r="M318" s="81">
        <v>603.52094403051194</v>
      </c>
      <c r="N318" s="81">
        <v>417.70558614283203</v>
      </c>
      <c r="O318" s="81">
        <v>441.71753007361133</v>
      </c>
      <c r="P318" s="81">
        <v>297.61056701490048</v>
      </c>
      <c r="Q318" s="81">
        <v>19.843722220995982</v>
      </c>
      <c r="R318" s="81">
        <v>0</v>
      </c>
      <c r="S318" s="81">
        <v>41.631852478019994</v>
      </c>
      <c r="T318" s="82"/>
      <c r="U318" s="81">
        <v>53730875</v>
      </c>
      <c r="V318" s="81">
        <v>14068</v>
      </c>
      <c r="W318" s="81">
        <v>1808</v>
      </c>
      <c r="X318" s="81">
        <v>142041</v>
      </c>
      <c r="Y318" s="81">
        <v>135520</v>
      </c>
      <c r="Z318" s="81">
        <v>223299</v>
      </c>
      <c r="AA318" s="81">
        <v>59900</v>
      </c>
      <c r="AB318" s="81">
        <v>340383</v>
      </c>
      <c r="AC318" s="81">
        <v>0</v>
      </c>
      <c r="AD318" s="81">
        <v>41.631852478019994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240.60899999999998</v>
      </c>
      <c r="BJ318" s="81">
        <v>0</v>
      </c>
      <c r="BK318" s="81">
        <v>115.61999999999999</v>
      </c>
      <c r="BL318" s="81">
        <v>0</v>
      </c>
      <c r="BM318" s="82"/>
      <c r="BN318" s="81">
        <v>0</v>
      </c>
      <c r="BO318" s="81">
        <v>0</v>
      </c>
      <c r="BP318" s="81">
        <v>26</v>
      </c>
      <c r="BQ318" s="81">
        <v>0</v>
      </c>
      <c r="BR318" s="81">
        <v>15</v>
      </c>
      <c r="BS318" s="81">
        <v>0</v>
      </c>
      <c r="BT318"/>
      <c r="BU318" s="80"/>
      <c r="BV318" s="80"/>
      <c r="BW318" s="80"/>
      <c r="BX318" s="80"/>
      <c r="BY318" s="80"/>
      <c r="BZ318" s="80"/>
      <c r="CA318" s="80"/>
      <c r="CB318" s="80"/>
      <c r="CC318" s="80"/>
    </row>
    <row r="319" spans="1:81">
      <c r="A319" s="80" t="s">
        <v>2002</v>
      </c>
      <c r="B319" s="80">
        <v>262</v>
      </c>
      <c r="C319" s="80">
        <v>7</v>
      </c>
      <c r="D319" s="80">
        <v>16</v>
      </c>
      <c r="E319" s="80">
        <v>2010</v>
      </c>
      <c r="F319" s="80" t="s">
        <v>86</v>
      </c>
      <c r="G319" s="80" t="s">
        <v>1995</v>
      </c>
      <c r="H319" s="80" t="s">
        <v>1996</v>
      </c>
      <c r="I319" s="177"/>
      <c r="J319" s="81">
        <v>316.40085510655172</v>
      </c>
      <c r="K319" s="81">
        <v>24.826378365593012</v>
      </c>
      <c r="L319" s="81">
        <v>44.539336065043592</v>
      </c>
      <c r="M319" s="81">
        <v>624.77882204210721</v>
      </c>
      <c r="N319" s="81">
        <v>447.69569048771604</v>
      </c>
      <c r="O319" s="81">
        <v>441.6395073192856</v>
      </c>
      <c r="P319" s="81">
        <v>301.87019807289681</v>
      </c>
      <c r="Q319" s="81">
        <v>20.656159952042987</v>
      </c>
      <c r="R319" s="81">
        <v>0</v>
      </c>
      <c r="S319" s="81">
        <v>45.500632763799999</v>
      </c>
      <c r="T319" s="82"/>
      <c r="U319" s="81">
        <v>57561142</v>
      </c>
      <c r="V319" s="81">
        <v>14068</v>
      </c>
      <c r="W319" s="81">
        <v>1808</v>
      </c>
      <c r="X319" s="81">
        <v>142041</v>
      </c>
      <c r="Y319" s="81">
        <v>136490</v>
      </c>
      <c r="Z319" s="81">
        <v>224297</v>
      </c>
      <c r="AA319" s="81">
        <v>59240</v>
      </c>
      <c r="AB319" s="81">
        <v>339509</v>
      </c>
      <c r="AC319" s="81">
        <v>0</v>
      </c>
      <c r="AD319" s="81">
        <v>45.500632763799999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257.44</v>
      </c>
      <c r="BJ319" s="81">
        <v>0</v>
      </c>
      <c r="BK319" s="81">
        <v>121.36099999999999</v>
      </c>
      <c r="BL319" s="81">
        <v>0</v>
      </c>
      <c r="BM319" s="82"/>
      <c r="BN319" s="81">
        <v>0</v>
      </c>
      <c r="BO319" s="81">
        <v>0</v>
      </c>
      <c r="BP319" s="81">
        <v>28</v>
      </c>
      <c r="BQ319" s="81">
        <v>0</v>
      </c>
      <c r="BR319" s="81">
        <v>15</v>
      </c>
      <c r="BS319" s="81">
        <v>0</v>
      </c>
      <c r="BT319"/>
      <c r="BU319" s="80">
        <v>336.45100000000002</v>
      </c>
      <c r="BV319" s="80">
        <v>42.35</v>
      </c>
      <c r="BW319" s="80">
        <v>0</v>
      </c>
      <c r="BX319" s="80">
        <v>0</v>
      </c>
      <c r="BY319" s="80">
        <v>0</v>
      </c>
      <c r="BZ319" s="80">
        <v>0</v>
      </c>
      <c r="CA319" s="80">
        <v>0</v>
      </c>
      <c r="CB319" s="80">
        <v>0</v>
      </c>
      <c r="CC319" s="80">
        <v>0</v>
      </c>
    </row>
    <row r="320" spans="1:81">
      <c r="A320" s="80" t="s">
        <v>2003</v>
      </c>
      <c r="B320" s="80">
        <v>263</v>
      </c>
      <c r="C320" s="80">
        <v>8</v>
      </c>
      <c r="D320" s="80">
        <v>16</v>
      </c>
      <c r="E320" s="80">
        <v>2011</v>
      </c>
      <c r="F320" s="80" t="s">
        <v>87</v>
      </c>
      <c r="G320" s="80" t="s">
        <v>1995</v>
      </c>
      <c r="H320" s="80" t="s">
        <v>1996</v>
      </c>
      <c r="I320" s="177"/>
      <c r="J320" s="81">
        <v>333.83130540469608</v>
      </c>
      <c r="K320" s="81">
        <v>32.448342589471238</v>
      </c>
      <c r="L320" s="81">
        <v>70.133736855452014</v>
      </c>
      <c r="M320" s="81">
        <v>737.40503285414775</v>
      </c>
      <c r="N320" s="81">
        <v>477.99532238071748</v>
      </c>
      <c r="O320" s="81">
        <v>437.28833653683773</v>
      </c>
      <c r="P320" s="81">
        <v>291.25136210500409</v>
      </c>
      <c r="Q320" s="81">
        <v>23.728551771890427</v>
      </c>
      <c r="R320" s="81">
        <v>0</v>
      </c>
      <c r="S320" s="81">
        <v>47.399153825760003</v>
      </c>
      <c r="T320" s="82"/>
      <c r="U320" s="81">
        <v>53919249</v>
      </c>
      <c r="V320" s="81">
        <v>14068</v>
      </c>
      <c r="W320" s="81">
        <v>1808</v>
      </c>
      <c r="X320" s="81">
        <v>142041</v>
      </c>
      <c r="Y320" s="81">
        <v>137319</v>
      </c>
      <c r="Z320" s="81">
        <v>226912</v>
      </c>
      <c r="AA320" s="81">
        <v>58857</v>
      </c>
      <c r="AB320" s="81">
        <v>338118</v>
      </c>
      <c r="AC320" s="81">
        <v>0</v>
      </c>
      <c r="AD320" s="81">
        <v>47.399153825760003</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237.023</v>
      </c>
      <c r="BJ320" s="81">
        <v>0</v>
      </c>
      <c r="BK320" s="81">
        <v>74.087999999999994</v>
      </c>
      <c r="BL320" s="81">
        <v>0</v>
      </c>
      <c r="BM320" s="82"/>
      <c r="BN320" s="81">
        <v>0</v>
      </c>
      <c r="BO320" s="81">
        <v>0</v>
      </c>
      <c r="BP320" s="81">
        <v>26</v>
      </c>
      <c r="BQ320" s="81">
        <v>0</v>
      </c>
      <c r="BR320" s="81">
        <v>12</v>
      </c>
      <c r="BS320" s="81">
        <v>0</v>
      </c>
      <c r="BT320"/>
      <c r="BU320" s="80">
        <v>305.86399999999998</v>
      </c>
      <c r="BV320" s="80">
        <v>0</v>
      </c>
      <c r="BW320" s="80">
        <v>0</v>
      </c>
      <c r="BX320" s="80">
        <v>0</v>
      </c>
      <c r="BY320" s="80">
        <v>0</v>
      </c>
      <c r="BZ320" s="80">
        <v>0</v>
      </c>
      <c r="CA320" s="80">
        <v>0</v>
      </c>
      <c r="CB320" s="80">
        <v>5.2469999999999999</v>
      </c>
      <c r="CC320" s="80">
        <v>0</v>
      </c>
    </row>
    <row r="321" spans="1:81">
      <c r="A321" s="80" t="s">
        <v>2004</v>
      </c>
      <c r="B321" s="80">
        <v>264</v>
      </c>
      <c r="C321" s="80">
        <v>9</v>
      </c>
      <c r="D321" s="80">
        <v>16</v>
      </c>
      <c r="E321" s="80">
        <v>2012</v>
      </c>
      <c r="F321" s="80" t="s">
        <v>88</v>
      </c>
      <c r="G321" s="80" t="s">
        <v>1995</v>
      </c>
      <c r="H321" s="80" t="s">
        <v>1996</v>
      </c>
      <c r="I321" s="177"/>
      <c r="J321" s="81">
        <v>376.27206394305188</v>
      </c>
      <c r="K321" s="81">
        <v>30.873603012247763</v>
      </c>
      <c r="L321" s="81">
        <v>69.433681368836233</v>
      </c>
      <c r="M321" s="81">
        <v>751.67407995116469</v>
      </c>
      <c r="N321" s="81">
        <v>572.23932372655008</v>
      </c>
      <c r="O321" s="81">
        <v>439.16631022838772</v>
      </c>
      <c r="P321" s="81">
        <v>288.82267434976347</v>
      </c>
      <c r="Q321" s="81">
        <v>25.996054788847974</v>
      </c>
      <c r="R321" s="81">
        <v>0</v>
      </c>
      <c r="S321" s="81">
        <v>55.408268996690012</v>
      </c>
      <c r="T321" s="82"/>
      <c r="U321" s="81">
        <v>57486907</v>
      </c>
      <c r="V321" s="81">
        <v>14068</v>
      </c>
      <c r="W321" s="81">
        <v>1808</v>
      </c>
      <c r="X321" s="81">
        <v>142041</v>
      </c>
      <c r="Y321" s="81">
        <v>140066</v>
      </c>
      <c r="Z321" s="81">
        <v>229694</v>
      </c>
      <c r="AA321" s="81">
        <v>58036</v>
      </c>
      <c r="AB321" s="81">
        <v>340945</v>
      </c>
      <c r="AC321" s="81">
        <v>0</v>
      </c>
      <c r="AD321" s="81">
        <v>55.408268996690012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293.589</v>
      </c>
      <c r="BJ321" s="81">
        <v>0</v>
      </c>
      <c r="BK321" s="81">
        <v>91.162000000000006</v>
      </c>
      <c r="BL321" s="81">
        <v>0</v>
      </c>
      <c r="BM321" s="82"/>
      <c r="BN321" s="81">
        <v>0</v>
      </c>
      <c r="BO321" s="81">
        <v>0</v>
      </c>
      <c r="BP321" s="81">
        <v>29</v>
      </c>
      <c r="BQ321" s="81">
        <v>0</v>
      </c>
      <c r="BR321" s="81">
        <v>14</v>
      </c>
      <c r="BS321" s="81">
        <v>0</v>
      </c>
      <c r="BT321"/>
      <c r="BU321" s="80">
        <v>374.59300000000002</v>
      </c>
      <c r="BV321" s="80">
        <v>0</v>
      </c>
      <c r="BW321" s="80">
        <v>0</v>
      </c>
      <c r="BX321" s="80">
        <v>0</v>
      </c>
      <c r="BY321" s="80">
        <v>0</v>
      </c>
      <c r="BZ321" s="80">
        <v>0</v>
      </c>
      <c r="CA321" s="80">
        <v>0</v>
      </c>
      <c r="CB321" s="80">
        <v>10.157999999999999</v>
      </c>
      <c r="CC321" s="80">
        <v>0</v>
      </c>
    </row>
    <row r="322" spans="1:81">
      <c r="A322" s="80" t="s">
        <v>2005</v>
      </c>
      <c r="B322" s="80">
        <v>265</v>
      </c>
      <c r="C322" s="80">
        <v>10</v>
      </c>
      <c r="D322" s="80">
        <v>16</v>
      </c>
      <c r="E322" s="80">
        <v>2013</v>
      </c>
      <c r="F322" s="80" t="s">
        <v>89</v>
      </c>
      <c r="G322" s="80" t="s">
        <v>1995</v>
      </c>
      <c r="H322" s="80" t="s">
        <v>1996</v>
      </c>
      <c r="I322" s="177"/>
      <c r="J322" s="81">
        <v>374.21364283339227</v>
      </c>
      <c r="K322" s="81">
        <v>26.588781142066384</v>
      </c>
      <c r="L322" s="81">
        <v>67.108753845221699</v>
      </c>
      <c r="M322" s="81">
        <v>714.53452660835444</v>
      </c>
      <c r="N322" s="81">
        <v>476.3401885049459</v>
      </c>
      <c r="O322" s="81">
        <v>425.4899577103842</v>
      </c>
      <c r="P322" s="81">
        <v>286.84377381594226</v>
      </c>
      <c r="Q322" s="81">
        <v>26.373364019882128</v>
      </c>
      <c r="R322" s="81">
        <v>0</v>
      </c>
      <c r="S322" s="81">
        <v>50.232861650480011</v>
      </c>
      <c r="T322" s="82"/>
      <c r="U322" s="81">
        <v>55044341</v>
      </c>
      <c r="V322" s="81">
        <v>14068</v>
      </c>
      <c r="W322" s="81">
        <v>1808</v>
      </c>
      <c r="X322" s="81">
        <v>142041</v>
      </c>
      <c r="Y322" s="81">
        <v>141215</v>
      </c>
      <c r="Z322" s="81">
        <v>232477</v>
      </c>
      <c r="AA322" s="81">
        <v>57422</v>
      </c>
      <c r="AB322" s="81">
        <v>340934</v>
      </c>
      <c r="AC322" s="81">
        <v>0</v>
      </c>
      <c r="AD322" s="81">
        <v>50.232861650480011</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311.43900000000002</v>
      </c>
      <c r="BJ322" s="81">
        <v>0</v>
      </c>
      <c r="BK322" s="81">
        <v>94.77</v>
      </c>
      <c r="BL322" s="81">
        <v>0</v>
      </c>
      <c r="BM322" s="82"/>
      <c r="BN322" s="81">
        <v>0</v>
      </c>
      <c r="BO322" s="81">
        <v>0</v>
      </c>
      <c r="BP322" s="81">
        <v>29</v>
      </c>
      <c r="BQ322" s="81">
        <v>0</v>
      </c>
      <c r="BR322" s="81">
        <v>13</v>
      </c>
      <c r="BS322" s="81">
        <v>0</v>
      </c>
      <c r="BT322"/>
      <c r="BU322" s="80">
        <v>397.86799999999999</v>
      </c>
      <c r="BV322" s="80">
        <v>0</v>
      </c>
      <c r="BW322" s="80">
        <v>0</v>
      </c>
      <c r="BX322" s="80">
        <v>0</v>
      </c>
      <c r="BY322" s="80">
        <v>0</v>
      </c>
      <c r="BZ322" s="80">
        <v>0</v>
      </c>
      <c r="CA322" s="80">
        <v>0</v>
      </c>
      <c r="CB322" s="80">
        <v>8.3409999999999993</v>
      </c>
      <c r="CC322" s="80">
        <v>0</v>
      </c>
    </row>
    <row r="323" spans="1:81">
      <c r="A323" s="80" t="s">
        <v>2006</v>
      </c>
      <c r="B323" s="80">
        <v>266</v>
      </c>
      <c r="C323" s="80">
        <v>11</v>
      </c>
      <c r="D323" s="80">
        <v>16</v>
      </c>
      <c r="E323" s="80">
        <v>2014</v>
      </c>
      <c r="F323" s="80" t="s">
        <v>90</v>
      </c>
      <c r="G323" s="80" t="s">
        <v>1995</v>
      </c>
      <c r="H323" s="80" t="s">
        <v>1996</v>
      </c>
      <c r="I323" s="177"/>
      <c r="J323" s="81">
        <v>324.806086182618</v>
      </c>
      <c r="K323" s="81">
        <v>26.909634902917094</v>
      </c>
      <c r="L323" s="81">
        <v>47.350836269811374</v>
      </c>
      <c r="M323" s="81">
        <v>678.44664486873944</v>
      </c>
      <c r="N323" s="81">
        <v>496.42426975368369</v>
      </c>
      <c r="O323" s="81">
        <v>405.89933757616751</v>
      </c>
      <c r="P323" s="81">
        <v>285.77980802233651</v>
      </c>
      <c r="Q323" s="81">
        <v>25.231464907279225</v>
      </c>
      <c r="R323" s="81">
        <v>0</v>
      </c>
      <c r="S323" s="81">
        <v>46.216374115900003</v>
      </c>
      <c r="T323" s="82"/>
      <c r="U323" s="81">
        <v>57197693</v>
      </c>
      <c r="V323" s="81">
        <v>12666</v>
      </c>
      <c r="W323" s="81">
        <v>2011</v>
      </c>
      <c r="X323" s="81">
        <v>139090</v>
      </c>
      <c r="Y323" s="81">
        <v>142341</v>
      </c>
      <c r="Z323" s="81">
        <v>233574</v>
      </c>
      <c r="AA323" s="81">
        <v>56913</v>
      </c>
      <c r="AB323" s="81">
        <v>339956</v>
      </c>
      <c r="AC323" s="81">
        <v>0</v>
      </c>
      <c r="AD323" s="81">
        <v>46.216374115900003</v>
      </c>
      <c r="AE323" s="82"/>
      <c r="AF323" s="81">
        <v>431967604.98446983</v>
      </c>
      <c r="AG323" s="81">
        <v>23086533.067095615</v>
      </c>
      <c r="AH323" s="81">
        <v>11873616.244740382</v>
      </c>
      <c r="AI323" s="81">
        <v>899715248.66964304</v>
      </c>
      <c r="AJ323" s="81">
        <v>640902889.61841345</v>
      </c>
      <c r="AK323" s="81">
        <v>0</v>
      </c>
      <c r="AL323" s="81">
        <v>0</v>
      </c>
      <c r="AM323" s="81">
        <v>46670878.7644125</v>
      </c>
      <c r="AN323" s="81">
        <v>0</v>
      </c>
      <c r="AO323" s="81">
        <v>0</v>
      </c>
      <c r="AP323" s="82"/>
      <c r="AQ323" s="81">
        <v>7970</v>
      </c>
      <c r="AR323" s="81">
        <v>1442</v>
      </c>
      <c r="AS323" s="81">
        <v>0</v>
      </c>
      <c r="AT323" s="81">
        <v>1</v>
      </c>
      <c r="AU323" s="81">
        <v>0</v>
      </c>
      <c r="AV323" s="81">
        <v>0</v>
      </c>
      <c r="AW323" s="81" t="s">
        <v>564</v>
      </c>
      <c r="AX323" s="82"/>
      <c r="AY323" s="81">
        <v>33100.6</v>
      </c>
      <c r="AZ323" s="81">
        <v>64574.200000000004</v>
      </c>
      <c r="BA323" s="81">
        <v>0</v>
      </c>
      <c r="BB323" s="81">
        <v>110</v>
      </c>
      <c r="BC323" s="81">
        <v>0</v>
      </c>
      <c r="BD323" s="81">
        <v>0</v>
      </c>
      <c r="BE323" s="81" t="s">
        <v>564</v>
      </c>
      <c r="BF323" s="82"/>
      <c r="BG323" s="81">
        <v>0</v>
      </c>
      <c r="BH323" s="81">
        <v>0</v>
      </c>
      <c r="BI323" s="81">
        <v>308.92700000000002</v>
      </c>
      <c r="BJ323" s="81">
        <v>0</v>
      </c>
      <c r="BK323" s="81">
        <v>149.87799999999999</v>
      </c>
      <c r="BL323" s="81">
        <v>0</v>
      </c>
      <c r="BM323" s="82"/>
      <c r="BN323" s="81">
        <v>0</v>
      </c>
      <c r="BO323" s="81">
        <v>0</v>
      </c>
      <c r="BP323" s="81">
        <v>30</v>
      </c>
      <c r="BQ323" s="81">
        <v>0</v>
      </c>
      <c r="BR323" s="81">
        <v>17</v>
      </c>
      <c r="BS323" s="81">
        <v>0</v>
      </c>
      <c r="BT323"/>
      <c r="BU323" s="80">
        <v>402.01600000000002</v>
      </c>
      <c r="BV323" s="80">
        <v>47.69</v>
      </c>
      <c r="BW323" s="80">
        <v>0</v>
      </c>
      <c r="BX323" s="80">
        <v>0</v>
      </c>
      <c r="BY323" s="80">
        <v>0</v>
      </c>
      <c r="BZ323" s="80">
        <v>0</v>
      </c>
      <c r="CA323" s="80">
        <v>0</v>
      </c>
      <c r="CB323" s="80">
        <v>9.0990000000000002</v>
      </c>
      <c r="CC323" s="80">
        <v>0</v>
      </c>
    </row>
    <row r="324" spans="1:81">
      <c r="A324" s="80" t="s">
        <v>2007</v>
      </c>
      <c r="B324" s="80">
        <v>267</v>
      </c>
      <c r="C324" s="80">
        <v>12</v>
      </c>
      <c r="D324" s="80">
        <v>16</v>
      </c>
      <c r="E324" s="80">
        <v>2015</v>
      </c>
      <c r="F324" s="80" t="s">
        <v>91</v>
      </c>
      <c r="G324" s="80" t="s">
        <v>1995</v>
      </c>
      <c r="H324" s="80" t="s">
        <v>1996</v>
      </c>
      <c r="I324" s="177"/>
      <c r="J324" s="81">
        <v>291.47765001284444</v>
      </c>
      <c r="K324" s="81">
        <v>27.017746208965342</v>
      </c>
      <c r="L324" s="81">
        <v>50.913465541953492</v>
      </c>
      <c r="M324" s="81">
        <v>674.49326492809803</v>
      </c>
      <c r="N324" s="81">
        <v>461.92009715652023</v>
      </c>
      <c r="O324" s="81">
        <v>404.18601119898454</v>
      </c>
      <c r="P324" s="81">
        <v>283.79855948026716</v>
      </c>
      <c r="Q324" s="81">
        <v>24.657483644732512</v>
      </c>
      <c r="R324" s="81">
        <v>0</v>
      </c>
      <c r="S324" s="81">
        <v>55.907040695660008</v>
      </c>
      <c r="T324" s="82"/>
      <c r="U324" s="81">
        <v>58981153</v>
      </c>
      <c r="V324" s="81">
        <v>12666</v>
      </c>
      <c r="W324" s="81">
        <v>2011</v>
      </c>
      <c r="X324" s="81">
        <v>139090</v>
      </c>
      <c r="Y324" s="81">
        <v>143747</v>
      </c>
      <c r="Z324" s="81">
        <v>234829</v>
      </c>
      <c r="AA324" s="81">
        <v>56474</v>
      </c>
      <c r="AB324" s="81">
        <v>339366</v>
      </c>
      <c r="AC324" s="81">
        <v>0</v>
      </c>
      <c r="AD324" s="81">
        <v>55.907040695660008</v>
      </c>
      <c r="AE324" s="82"/>
      <c r="AF324" s="81">
        <v>402327785.71518219</v>
      </c>
      <c r="AG324" s="81">
        <v>21084991.693536952</v>
      </c>
      <c r="AH324" s="81">
        <v>10750366.163217649</v>
      </c>
      <c r="AI324" s="81">
        <v>886417190.97442043</v>
      </c>
      <c r="AJ324" s="81">
        <v>642781787.27261984</v>
      </c>
      <c r="AK324" s="81">
        <v>0</v>
      </c>
      <c r="AL324" s="81">
        <v>0</v>
      </c>
      <c r="AM324" s="81">
        <v>46508686.713172123</v>
      </c>
      <c r="AN324" s="81">
        <v>0</v>
      </c>
      <c r="AO324" s="81">
        <v>0</v>
      </c>
      <c r="AP324" s="82"/>
      <c r="AQ324" s="81">
        <v>8787</v>
      </c>
      <c r="AR324" s="81">
        <v>2559</v>
      </c>
      <c r="AS324" s="81">
        <v>0</v>
      </c>
      <c r="AT324" s="81">
        <v>1</v>
      </c>
      <c r="AU324" s="81">
        <v>0</v>
      </c>
      <c r="AV324" s="81">
        <v>0</v>
      </c>
      <c r="AW324" s="81" t="s">
        <v>564</v>
      </c>
      <c r="AX324" s="82"/>
      <c r="AY324" s="81">
        <v>36963.5</v>
      </c>
      <c r="AZ324" s="81">
        <v>126554.1</v>
      </c>
      <c r="BA324" s="81">
        <v>0</v>
      </c>
      <c r="BB324" s="81">
        <v>110</v>
      </c>
      <c r="BC324" s="81">
        <v>0</v>
      </c>
      <c r="BD324" s="81">
        <v>0</v>
      </c>
      <c r="BE324" s="81" t="s">
        <v>564</v>
      </c>
      <c r="BF324" s="82"/>
      <c r="BG324" s="81">
        <v>0</v>
      </c>
      <c r="BH324" s="81">
        <v>0</v>
      </c>
      <c r="BI324" s="81">
        <v>287.58100000000002</v>
      </c>
      <c r="BJ324" s="81">
        <v>0</v>
      </c>
      <c r="BK324" s="81">
        <v>158.94200000000001</v>
      </c>
      <c r="BL324" s="81">
        <v>0</v>
      </c>
      <c r="BM324" s="82"/>
      <c r="BN324" s="81">
        <v>0</v>
      </c>
      <c r="BO324" s="81">
        <v>0</v>
      </c>
      <c r="BP324" s="81">
        <v>29</v>
      </c>
      <c r="BQ324" s="81">
        <v>0</v>
      </c>
      <c r="BR324" s="81">
        <v>17</v>
      </c>
      <c r="BS324" s="81">
        <v>0</v>
      </c>
      <c r="BT324"/>
      <c r="BU324" s="80">
        <v>389.39800000000002</v>
      </c>
      <c r="BV324" s="80">
        <v>56.02</v>
      </c>
      <c r="BW324" s="80">
        <v>0</v>
      </c>
      <c r="BX324" s="80">
        <v>0</v>
      </c>
      <c r="BY324" s="80">
        <v>1.105</v>
      </c>
      <c r="BZ324" s="80">
        <v>0</v>
      </c>
      <c r="CA324" s="80">
        <v>0</v>
      </c>
      <c r="CB324" s="80">
        <v>0</v>
      </c>
      <c r="CC324" s="80">
        <v>0</v>
      </c>
    </row>
    <row r="325" spans="1:81">
      <c r="A325" s="80" t="s">
        <v>2008</v>
      </c>
      <c r="B325" s="80">
        <v>268</v>
      </c>
      <c r="C325" s="80">
        <v>13</v>
      </c>
      <c r="D325" s="80">
        <v>16</v>
      </c>
      <c r="E325" s="80">
        <v>2016</v>
      </c>
      <c r="F325" s="80" t="s">
        <v>92</v>
      </c>
      <c r="G325" s="80" t="s">
        <v>1995</v>
      </c>
      <c r="H325" s="80" t="s">
        <v>1996</v>
      </c>
      <c r="I325" s="177"/>
      <c r="J325" s="81">
        <v>280.65607498642248</v>
      </c>
      <c r="K325" s="81">
        <v>26.980326017712706</v>
      </c>
      <c r="L325" s="81">
        <v>54.997401439646318</v>
      </c>
      <c r="M325" s="81">
        <v>564.87642548494625</v>
      </c>
      <c r="N325" s="81">
        <v>460.93137595181202</v>
      </c>
      <c r="O325" s="81">
        <v>401.92855464390232</v>
      </c>
      <c r="P325" s="81">
        <v>275.33405455935275</v>
      </c>
      <c r="Q325" s="81">
        <v>23.938324351253254</v>
      </c>
      <c r="R325" s="81">
        <v>0</v>
      </c>
      <c r="S325" s="81">
        <v>45.195985212280007</v>
      </c>
      <c r="T325" s="82"/>
      <c r="U325" s="81">
        <v>55288631.999999993</v>
      </c>
      <c r="V325" s="81">
        <v>12666</v>
      </c>
      <c r="W325" s="81">
        <v>2011</v>
      </c>
      <c r="X325" s="81">
        <v>139090</v>
      </c>
      <c r="Y325" s="81">
        <v>145307</v>
      </c>
      <c r="Z325" s="81">
        <v>236388</v>
      </c>
      <c r="AA325" s="81">
        <v>56668</v>
      </c>
      <c r="AB325" s="81">
        <v>338916</v>
      </c>
      <c r="AC325" s="81">
        <v>0</v>
      </c>
      <c r="AD325" s="81">
        <v>45.195985212280007</v>
      </c>
      <c r="AE325" s="82"/>
      <c r="AF325" s="81">
        <v>385107853.89009088</v>
      </c>
      <c r="AG325" s="81">
        <v>20274884.8329967</v>
      </c>
      <c r="AH325" s="81">
        <v>8927305.4476592913</v>
      </c>
      <c r="AI325" s="81">
        <v>875228353.10392404</v>
      </c>
      <c r="AJ325" s="81">
        <v>651626903.00407588</v>
      </c>
      <c r="AK325" s="81">
        <v>0</v>
      </c>
      <c r="AL325" s="81">
        <v>0</v>
      </c>
      <c r="AM325" s="81">
        <v>46483100.875021122</v>
      </c>
      <c r="AN325" s="81">
        <v>0</v>
      </c>
      <c r="AO325" s="81">
        <v>0</v>
      </c>
      <c r="AP325" s="82"/>
      <c r="AQ325" s="81">
        <v>9553</v>
      </c>
      <c r="AR325" s="81">
        <v>3021</v>
      </c>
      <c r="AS325" s="81">
        <v>1</v>
      </c>
      <c r="AT325" s="81">
        <v>1</v>
      </c>
      <c r="AU325" s="81">
        <v>0</v>
      </c>
      <c r="AV325" s="81">
        <v>1</v>
      </c>
      <c r="AW325" s="81" t="s">
        <v>564</v>
      </c>
      <c r="AX325" s="82"/>
      <c r="AY325" s="81">
        <v>40980.400000000001</v>
      </c>
      <c r="AZ325" s="81">
        <v>151513.60000000001</v>
      </c>
      <c r="BA325" s="81">
        <v>3</v>
      </c>
      <c r="BB325" s="81">
        <v>110</v>
      </c>
      <c r="BC325" s="81">
        <v>0</v>
      </c>
      <c r="BD325" s="81">
        <v>75</v>
      </c>
      <c r="BE325" s="81" t="s">
        <v>564</v>
      </c>
      <c r="BF325" s="82"/>
      <c r="BG325" s="81">
        <v>0</v>
      </c>
      <c r="BH325" s="81">
        <v>0</v>
      </c>
      <c r="BI325" s="81">
        <v>298.09199999999998</v>
      </c>
      <c r="BJ325" s="81">
        <v>0</v>
      </c>
      <c r="BK325" s="81">
        <v>137.12099999999998</v>
      </c>
      <c r="BL325" s="81">
        <v>0</v>
      </c>
      <c r="BM325" s="82"/>
      <c r="BN325" s="81">
        <v>0</v>
      </c>
      <c r="BO325" s="81">
        <v>0</v>
      </c>
      <c r="BP325" s="81">
        <v>30</v>
      </c>
      <c r="BQ325" s="81">
        <v>0</v>
      </c>
      <c r="BR325" s="81">
        <v>17</v>
      </c>
      <c r="BS325" s="81">
        <v>0</v>
      </c>
      <c r="BT325"/>
      <c r="BU325" s="80">
        <v>382.726</v>
      </c>
      <c r="BV325" s="80">
        <v>42.34</v>
      </c>
      <c r="BW325" s="80">
        <v>0</v>
      </c>
      <c r="BX325" s="80">
        <v>0</v>
      </c>
      <c r="BY325" s="80">
        <v>1.004</v>
      </c>
      <c r="BZ325" s="80">
        <v>0</v>
      </c>
      <c r="CA325" s="80">
        <v>0</v>
      </c>
      <c r="CB325" s="80">
        <v>9.1430000000000007</v>
      </c>
      <c r="CC325" s="80">
        <v>0</v>
      </c>
    </row>
    <row r="326" spans="1:81">
      <c r="A326" s="80" t="s">
        <v>2009</v>
      </c>
      <c r="B326" s="80">
        <v>269</v>
      </c>
      <c r="C326" s="80">
        <v>14</v>
      </c>
      <c r="D326" s="80">
        <v>16</v>
      </c>
      <c r="E326" s="80">
        <v>2017</v>
      </c>
      <c r="F326" s="80" t="s">
        <v>71</v>
      </c>
      <c r="G326" s="80" t="s">
        <v>1995</v>
      </c>
      <c r="H326" s="80" t="s">
        <v>1996</v>
      </c>
      <c r="I326" s="177"/>
      <c r="J326" s="81">
        <v>268.74419990730183</v>
      </c>
      <c r="K326" s="81">
        <v>27.197317498543224</v>
      </c>
      <c r="L326" s="81">
        <v>48.519810655548852</v>
      </c>
      <c r="M326" s="81">
        <v>533.38058800101953</v>
      </c>
      <c r="N326" s="81">
        <v>448.87182001952965</v>
      </c>
      <c r="O326" s="81">
        <v>397.49250045763523</v>
      </c>
      <c r="P326" s="81">
        <v>272.46017282420775</v>
      </c>
      <c r="Q326" s="81">
        <v>23.101058645425589</v>
      </c>
      <c r="R326" s="81">
        <v>0</v>
      </c>
      <c r="S326" s="81">
        <v>38.619719432309999</v>
      </c>
      <c r="T326" s="82"/>
      <c r="U326" s="81">
        <v>55695248</v>
      </c>
      <c r="V326" s="81">
        <v>12666</v>
      </c>
      <c r="W326" s="81">
        <v>2011</v>
      </c>
      <c r="X326" s="81">
        <v>139090</v>
      </c>
      <c r="Y326" s="81">
        <v>147167</v>
      </c>
      <c r="Z326" s="81">
        <v>237657</v>
      </c>
      <c r="AA326" s="81">
        <v>56434</v>
      </c>
      <c r="AB326" s="81">
        <v>338226</v>
      </c>
      <c r="AC326" s="81">
        <v>0</v>
      </c>
      <c r="AD326" s="81">
        <v>38.619719432309999</v>
      </c>
      <c r="AE326" s="82"/>
      <c r="AF326" s="81">
        <v>385108075.12597108</v>
      </c>
      <c r="AG326" s="81">
        <v>20560129.49795182</v>
      </c>
      <c r="AH326" s="81">
        <v>10386431.928815451</v>
      </c>
      <c r="AI326" s="81">
        <v>860257784.89986885</v>
      </c>
      <c r="AJ326" s="81">
        <v>633971973.49988782</v>
      </c>
      <c r="AK326" s="81">
        <v>0</v>
      </c>
      <c r="AL326" s="81">
        <v>0</v>
      </c>
      <c r="AM326" s="81">
        <v>46461051.090666667</v>
      </c>
      <c r="AN326" s="81">
        <v>0</v>
      </c>
      <c r="AO326" s="81">
        <v>0</v>
      </c>
      <c r="AP326" s="82"/>
      <c r="AQ326" s="81">
        <v>10138</v>
      </c>
      <c r="AR326" s="81">
        <v>3586</v>
      </c>
      <c r="AS326" s="81">
        <v>1</v>
      </c>
      <c r="AT326" s="81">
        <v>1</v>
      </c>
      <c r="AU326" s="81">
        <v>0</v>
      </c>
      <c r="AV326" s="81">
        <v>2</v>
      </c>
      <c r="AW326" s="81" t="s">
        <v>564</v>
      </c>
      <c r="AX326" s="82"/>
      <c r="AY326" s="81">
        <v>43969.600000000013</v>
      </c>
      <c r="AZ326" s="81">
        <v>186266.99999999939</v>
      </c>
      <c r="BA326" s="81">
        <v>3</v>
      </c>
      <c r="BB326" s="81">
        <v>110</v>
      </c>
      <c r="BC326" s="81">
        <v>0</v>
      </c>
      <c r="BD326" s="81">
        <v>6825</v>
      </c>
      <c r="BE326" s="81" t="s">
        <v>564</v>
      </c>
      <c r="BF326" s="82"/>
      <c r="BG326" s="81">
        <v>0</v>
      </c>
      <c r="BH326" s="81">
        <v>0</v>
      </c>
      <c r="BI326" s="81">
        <v>295.548</v>
      </c>
      <c r="BJ326" s="81">
        <v>0</v>
      </c>
      <c r="BK326" s="81">
        <v>128.88499999999999</v>
      </c>
      <c r="BL326" s="81">
        <v>0</v>
      </c>
      <c r="BM326" s="82"/>
      <c r="BN326" s="81">
        <v>0</v>
      </c>
      <c r="BO326" s="81">
        <v>0</v>
      </c>
      <c r="BP326" s="81">
        <v>29</v>
      </c>
      <c r="BQ326" s="81">
        <v>0</v>
      </c>
      <c r="BR326" s="81">
        <v>17</v>
      </c>
      <c r="BS326" s="81">
        <v>0</v>
      </c>
      <c r="BT326"/>
      <c r="BU326" s="80">
        <v>378.14800000000002</v>
      </c>
      <c r="BV326" s="80">
        <v>35.99</v>
      </c>
      <c r="BW326" s="80">
        <v>0</v>
      </c>
      <c r="BX326" s="80">
        <v>0</v>
      </c>
      <c r="BY326" s="80">
        <v>1.0149999999999999</v>
      </c>
      <c r="BZ326" s="80">
        <v>0</v>
      </c>
      <c r="CA326" s="80">
        <v>0</v>
      </c>
      <c r="CB326" s="80">
        <v>9.2799999999999994</v>
      </c>
      <c r="CC326" s="80">
        <v>0</v>
      </c>
    </row>
    <row r="327" spans="1:81">
      <c r="A327" s="80" t="s">
        <v>2010</v>
      </c>
      <c r="B327" s="80">
        <v>270</v>
      </c>
      <c r="C327" s="80">
        <v>15</v>
      </c>
      <c r="D327" s="80">
        <v>16</v>
      </c>
      <c r="E327" s="80">
        <v>2018</v>
      </c>
      <c r="F327" s="80" t="s">
        <v>93</v>
      </c>
      <c r="G327" s="80" t="s">
        <v>1995</v>
      </c>
      <c r="H327" s="80" t="s">
        <v>1996</v>
      </c>
      <c r="I327" s="177"/>
      <c r="J327" s="81">
        <v>259.04611453031299</v>
      </c>
      <c r="K327" s="81">
        <v>25.561278057444586</v>
      </c>
      <c r="L327" s="81">
        <v>43.724308770044537</v>
      </c>
      <c r="M327" s="81">
        <v>525.9789210315007</v>
      </c>
      <c r="N327" s="81">
        <v>471.08107799874978</v>
      </c>
      <c r="O327" s="81">
        <v>391.34066491325592</v>
      </c>
      <c r="P327" s="81">
        <v>269.18879302891133</v>
      </c>
      <c r="Q327" s="81">
        <v>21.390729802934462</v>
      </c>
      <c r="R327" s="81">
        <v>0</v>
      </c>
      <c r="S327" s="81">
        <v>54.238498021630008</v>
      </c>
      <c r="T327" s="82"/>
      <c r="U327" s="81">
        <v>53048619.999999993</v>
      </c>
      <c r="V327" s="81">
        <v>12666</v>
      </c>
      <c r="W327" s="81">
        <v>2011</v>
      </c>
      <c r="X327" s="81">
        <v>139090</v>
      </c>
      <c r="Y327" s="81">
        <v>148670</v>
      </c>
      <c r="Z327" s="81">
        <v>238459</v>
      </c>
      <c r="AA327" s="81">
        <v>56317</v>
      </c>
      <c r="AB327" s="81">
        <v>337502</v>
      </c>
      <c r="AC327" s="81">
        <v>0</v>
      </c>
      <c r="AD327" s="81">
        <v>54.238498021630008</v>
      </c>
      <c r="AE327" s="82"/>
      <c r="AF327" s="81">
        <v>373816847.50354773</v>
      </c>
      <c r="AG327" s="81">
        <v>18180616.503936529</v>
      </c>
      <c r="AH327" s="81">
        <v>9827506.2000640985</v>
      </c>
      <c r="AI327" s="81">
        <v>824549813.0260334</v>
      </c>
      <c r="AJ327" s="81">
        <v>666046297.82762146</v>
      </c>
      <c r="AK327" s="81">
        <v>0</v>
      </c>
      <c r="AL327" s="81">
        <v>0</v>
      </c>
      <c r="AM327" s="81">
        <v>46457525.167402923</v>
      </c>
      <c r="AN327" s="81">
        <v>0</v>
      </c>
      <c r="AO327" s="81">
        <v>0</v>
      </c>
      <c r="AP327" s="82"/>
      <c r="AQ327" s="81">
        <v>10772</v>
      </c>
      <c r="AR327" s="81">
        <v>4062</v>
      </c>
      <c r="AS327" s="81">
        <v>1</v>
      </c>
      <c r="AT327" s="81">
        <v>4</v>
      </c>
      <c r="AU327" s="81">
        <v>0</v>
      </c>
      <c r="AV327" s="81">
        <v>2</v>
      </c>
      <c r="AW327" s="81" t="s">
        <v>564</v>
      </c>
      <c r="AX327" s="82"/>
      <c r="AY327" s="81">
        <v>47149.599999999919</v>
      </c>
      <c r="AZ327" s="81">
        <v>215888.6</v>
      </c>
      <c r="BA327" s="81">
        <v>3</v>
      </c>
      <c r="BB327" s="81">
        <v>3759</v>
      </c>
      <c r="BC327" s="81">
        <v>0</v>
      </c>
      <c r="BD327" s="81">
        <v>6825</v>
      </c>
      <c r="BE327" s="81" t="s">
        <v>564</v>
      </c>
      <c r="BF327" s="82"/>
      <c r="BG327" s="81">
        <v>0</v>
      </c>
      <c r="BH327" s="81">
        <v>0</v>
      </c>
      <c r="BI327" s="81">
        <v>298.72300000000001</v>
      </c>
      <c r="BJ327" s="81">
        <v>0</v>
      </c>
      <c r="BK327" s="81">
        <v>146.673</v>
      </c>
      <c r="BL327" s="81">
        <v>0</v>
      </c>
      <c r="BM327" s="82"/>
      <c r="BN327" s="81">
        <v>0</v>
      </c>
      <c r="BO327" s="81">
        <v>0</v>
      </c>
      <c r="BP327" s="81">
        <v>29</v>
      </c>
      <c r="BQ327" s="81">
        <v>0</v>
      </c>
      <c r="BR327" s="81">
        <v>17</v>
      </c>
      <c r="BS327" s="81">
        <v>0</v>
      </c>
      <c r="BT327"/>
      <c r="BU327" s="80">
        <v>382.363</v>
      </c>
      <c r="BV327" s="80">
        <v>52.99</v>
      </c>
      <c r="BW327" s="80">
        <v>0</v>
      </c>
      <c r="BX327" s="80">
        <v>0</v>
      </c>
      <c r="BY327" s="80">
        <v>0</v>
      </c>
      <c r="BZ327" s="80">
        <v>0</v>
      </c>
      <c r="CA327" s="80">
        <v>0</v>
      </c>
      <c r="CB327" s="80">
        <v>10.042999999999999</v>
      </c>
      <c r="CC327" s="80">
        <v>0</v>
      </c>
    </row>
    <row r="328" spans="1:81">
      <c r="A328" s="80" t="s">
        <v>2011</v>
      </c>
      <c r="B328" s="80">
        <v>271</v>
      </c>
      <c r="C328" s="80">
        <v>16</v>
      </c>
      <c r="D328" s="80">
        <v>16</v>
      </c>
      <c r="E328" s="80">
        <v>2019</v>
      </c>
      <c r="F328" s="80" t="s">
        <v>73</v>
      </c>
      <c r="G328" s="80" t="s">
        <v>1995</v>
      </c>
      <c r="H328" s="80" t="s">
        <v>1996</v>
      </c>
      <c r="I328" s="177"/>
      <c r="J328" s="81">
        <v>239.69509741348568</v>
      </c>
      <c r="K328" s="81">
        <v>23.417228636806168</v>
      </c>
      <c r="L328" s="81">
        <v>44.074066284361209</v>
      </c>
      <c r="M328" s="81">
        <v>497.20154738414578</v>
      </c>
      <c r="N328" s="81">
        <v>415.92976742932979</v>
      </c>
      <c r="O328" s="81">
        <v>381.63075052912114</v>
      </c>
      <c r="P328" s="81">
        <v>265.84413791136154</v>
      </c>
      <c r="Q328" s="81">
        <v>20.741249924226885</v>
      </c>
      <c r="R328" s="81">
        <v>0</v>
      </c>
      <c r="S328" s="81">
        <v>52.856915878900011</v>
      </c>
      <c r="T328" s="82"/>
      <c r="U328" s="81">
        <v>51250226</v>
      </c>
      <c r="V328" s="81">
        <v>12666</v>
      </c>
      <c r="W328" s="81">
        <v>2011</v>
      </c>
      <c r="X328" s="81">
        <v>139090</v>
      </c>
      <c r="Y328" s="81">
        <v>149949</v>
      </c>
      <c r="Z328" s="81">
        <v>238927</v>
      </c>
      <c r="AA328" s="81">
        <v>55201</v>
      </c>
      <c r="AB328" s="81">
        <v>336115</v>
      </c>
      <c r="AC328" s="81">
        <v>0</v>
      </c>
      <c r="AD328" s="81">
        <v>52.856915878900011</v>
      </c>
      <c r="AE328" s="82"/>
      <c r="AF328" s="81">
        <v>353517947.77817792</v>
      </c>
      <c r="AG328" s="81">
        <v>17578933.827485889</v>
      </c>
      <c r="AH328" s="81">
        <v>10379741.40257418</v>
      </c>
      <c r="AI328" s="81">
        <v>809338867.28322947</v>
      </c>
      <c r="AJ328" s="81">
        <v>587264832.22473121</v>
      </c>
      <c r="AK328" s="81">
        <v>0</v>
      </c>
      <c r="AL328" s="81">
        <v>0</v>
      </c>
      <c r="AM328" s="81">
        <v>45776332.727634706</v>
      </c>
      <c r="AN328" s="81">
        <v>0</v>
      </c>
      <c r="AO328" s="81">
        <v>0</v>
      </c>
      <c r="AP328" s="82"/>
      <c r="AQ328" s="81">
        <v>11484</v>
      </c>
      <c r="AR328" s="81">
        <v>4411</v>
      </c>
      <c r="AS328" s="81">
        <v>2</v>
      </c>
      <c r="AT328" s="81">
        <v>4</v>
      </c>
      <c r="AU328" s="81">
        <v>0</v>
      </c>
      <c r="AV328" s="81">
        <v>2</v>
      </c>
      <c r="AW328" s="81" t="s">
        <v>564</v>
      </c>
      <c r="AX328" s="82"/>
      <c r="AY328" s="81">
        <v>50827.200000000194</v>
      </c>
      <c r="AZ328" s="81">
        <v>233147.49999999971</v>
      </c>
      <c r="BA328" s="81">
        <v>12.8</v>
      </c>
      <c r="BB328" s="81">
        <v>3758.8</v>
      </c>
      <c r="BC328" s="81">
        <v>0</v>
      </c>
      <c r="BD328" s="81">
        <v>6825</v>
      </c>
      <c r="BE328" s="81" t="s">
        <v>564</v>
      </c>
      <c r="BF328" s="82"/>
      <c r="BG328" s="81">
        <v>0</v>
      </c>
      <c r="BH328" s="81">
        <v>3.016</v>
      </c>
      <c r="BI328" s="81">
        <v>283.68400000000003</v>
      </c>
      <c r="BJ328" s="81">
        <v>0</v>
      </c>
      <c r="BK328" s="81">
        <v>92.771999999999991</v>
      </c>
      <c r="BL328" s="81">
        <v>0</v>
      </c>
      <c r="BM328" s="82"/>
      <c r="BN328" s="81">
        <v>0</v>
      </c>
      <c r="BO328" s="81">
        <v>1</v>
      </c>
      <c r="BP328" s="81">
        <v>28</v>
      </c>
      <c r="BQ328" s="81">
        <v>0</v>
      </c>
      <c r="BR328" s="81">
        <v>15</v>
      </c>
      <c r="BS328" s="81">
        <v>0</v>
      </c>
      <c r="BT328"/>
      <c r="BU328" s="80">
        <v>378.40199999999999</v>
      </c>
      <c r="BV328" s="80">
        <v>0</v>
      </c>
      <c r="BW328" s="80">
        <v>0</v>
      </c>
      <c r="BX328" s="80">
        <v>0</v>
      </c>
      <c r="BY328" s="80">
        <v>1.07</v>
      </c>
      <c r="BZ328" s="80">
        <v>0</v>
      </c>
      <c r="CA328" s="80">
        <v>0</v>
      </c>
      <c r="CB328" s="80">
        <v>0</v>
      </c>
      <c r="CC328" s="80">
        <v>0</v>
      </c>
    </row>
    <row r="329" spans="1:81">
      <c r="A329" s="80" t="s">
        <v>2012</v>
      </c>
      <c r="B329" s="80">
        <v>272</v>
      </c>
      <c r="C329" s="80">
        <v>17</v>
      </c>
      <c r="D329" s="80">
        <v>16</v>
      </c>
      <c r="E329" s="80">
        <v>2020</v>
      </c>
      <c r="F329" s="80" t="s">
        <v>218</v>
      </c>
      <c r="G329" s="174" t="s">
        <v>1995</v>
      </c>
      <c r="H329" s="80" t="s">
        <v>1996</v>
      </c>
      <c r="I329" s="177"/>
      <c r="J329" s="81">
        <v>252.1528649587263</v>
      </c>
      <c r="K329" s="81">
        <v>25.626825874299378</v>
      </c>
      <c r="L329" s="81">
        <v>49.91450805145773</v>
      </c>
      <c r="M329" s="81">
        <v>483.57850827030325</v>
      </c>
      <c r="N329" s="81">
        <v>395.92984049589154</v>
      </c>
      <c r="O329" s="81">
        <v>335.29316232357024</v>
      </c>
      <c r="P329" s="81">
        <v>247.08564291741837</v>
      </c>
      <c r="Q329" s="81">
        <v>19.755905276894214</v>
      </c>
      <c r="R329" s="81">
        <v>0</v>
      </c>
      <c r="S329" s="81">
        <v>46.716945428140001</v>
      </c>
      <c r="T329" s="82"/>
      <c r="U329" s="81">
        <v>48489354</v>
      </c>
      <c r="V329" s="81">
        <v>11961</v>
      </c>
      <c r="W329" s="81">
        <v>2794</v>
      </c>
      <c r="X329" s="81">
        <v>141579</v>
      </c>
      <c r="Y329" s="81">
        <v>151431</v>
      </c>
      <c r="Z329" s="81">
        <v>239592</v>
      </c>
      <c r="AA329" s="81">
        <v>55743</v>
      </c>
      <c r="AB329" s="81">
        <v>335055</v>
      </c>
      <c r="AC329" s="81">
        <v>0</v>
      </c>
      <c r="AD329" s="81">
        <v>46.716945428140001</v>
      </c>
      <c r="AE329" s="82"/>
      <c r="AF329" s="81">
        <v>377359092.97313547</v>
      </c>
      <c r="AG329" s="81">
        <v>18098945.780032355</v>
      </c>
      <c r="AH329" s="81">
        <v>12549118.786652697</v>
      </c>
      <c r="AI329" s="81">
        <v>801098375.06604123</v>
      </c>
      <c r="AJ329" s="81">
        <v>585577872.19258118</v>
      </c>
      <c r="AK329" s="81"/>
      <c r="AL329" s="81"/>
      <c r="AM329" s="81">
        <v>43728400.038691163</v>
      </c>
      <c r="AN329" s="81"/>
      <c r="AO329" s="81"/>
      <c r="AP329" s="82"/>
      <c r="AQ329" s="81">
        <v>12119</v>
      </c>
      <c r="AR329" s="81">
        <v>4626</v>
      </c>
      <c r="AS329" s="81">
        <v>2</v>
      </c>
      <c r="AT329" s="81">
        <v>5</v>
      </c>
      <c r="AU329" s="81">
        <v>0</v>
      </c>
      <c r="AV329" s="81">
        <v>2</v>
      </c>
      <c r="AW329" s="81">
        <v>2</v>
      </c>
      <c r="AX329" s="82"/>
      <c r="AY329" s="81">
        <v>54534.700000000383</v>
      </c>
      <c r="AZ329" s="81">
        <v>245975.10000000079</v>
      </c>
      <c r="BA329" s="81">
        <v>12.8</v>
      </c>
      <c r="BB329" s="81">
        <v>4583</v>
      </c>
      <c r="BC329" s="81">
        <v>0</v>
      </c>
      <c r="BD329" s="81">
        <v>6825</v>
      </c>
      <c r="BE329" s="81">
        <v>12.8</v>
      </c>
      <c r="BF329" s="82"/>
      <c r="BG329" s="81">
        <v>0</v>
      </c>
      <c r="BH329" s="81">
        <v>0</v>
      </c>
      <c r="BI329" s="81">
        <v>267.61900000000003</v>
      </c>
      <c r="BJ329" s="81">
        <v>0</v>
      </c>
      <c r="BK329" s="81">
        <v>85.261999999999986</v>
      </c>
      <c r="BL329" s="81">
        <v>0</v>
      </c>
      <c r="BM329" s="82"/>
      <c r="BN329" s="81">
        <v>0</v>
      </c>
      <c r="BO329" s="81">
        <v>0</v>
      </c>
      <c r="BP329" s="81">
        <v>29</v>
      </c>
      <c r="BQ329" s="81">
        <v>0</v>
      </c>
      <c r="BR329" s="81">
        <v>15</v>
      </c>
      <c r="BS329" s="81">
        <v>0</v>
      </c>
      <c r="BT329"/>
      <c r="BU329" s="80">
        <v>343.82299999999998</v>
      </c>
      <c r="BV329" s="80">
        <v>0</v>
      </c>
      <c r="BW329" s="80">
        <v>0</v>
      </c>
      <c r="BX329" s="80">
        <v>0</v>
      </c>
      <c r="BY329" s="80">
        <v>0</v>
      </c>
      <c r="BZ329" s="80">
        <v>0</v>
      </c>
      <c r="CA329" s="80">
        <v>0</v>
      </c>
      <c r="CB329" s="80">
        <v>9.0579999999999998</v>
      </c>
      <c r="CC329" s="80">
        <v>0</v>
      </c>
    </row>
    <row r="330" spans="1:81">
      <c r="A330" s="80" t="s">
        <v>2013</v>
      </c>
      <c r="B330" s="80">
        <v>272</v>
      </c>
      <c r="C330" s="80">
        <v>18</v>
      </c>
      <c r="D330" s="80">
        <v>16</v>
      </c>
      <c r="E330" s="80">
        <v>2021</v>
      </c>
      <c r="F330" s="80" t="s">
        <v>75</v>
      </c>
      <c r="G330" s="174" t="s">
        <v>1995</v>
      </c>
      <c r="H330" s="80" t="s">
        <v>1996</v>
      </c>
      <c r="I330" s="177"/>
      <c r="J330" s="81">
        <v>256.3468594462787</v>
      </c>
      <c r="K330" s="81">
        <v>28.12838973592147</v>
      </c>
      <c r="L330" s="81">
        <v>48.886905905561079</v>
      </c>
      <c r="M330" s="81">
        <v>535.28067907127172</v>
      </c>
      <c r="N330" s="81">
        <v>418.73679205109551</v>
      </c>
      <c r="O330" s="81">
        <v>326.34986837521336</v>
      </c>
      <c r="P330" s="81">
        <v>253.16366890235673</v>
      </c>
      <c r="Q330" s="81">
        <v>19.88606212799856</v>
      </c>
      <c r="R330" s="81">
        <v>0</v>
      </c>
      <c r="S330" s="81">
        <v>52.354781139499998</v>
      </c>
      <c r="T330" s="82"/>
      <c r="U330" s="81">
        <v>52356007</v>
      </c>
      <c r="V330" s="81">
        <v>11961</v>
      </c>
      <c r="W330" s="81">
        <v>2794</v>
      </c>
      <c r="X330" s="81">
        <v>141579</v>
      </c>
      <c r="Y330" s="81">
        <v>152297</v>
      </c>
      <c r="Z330" s="81">
        <v>240124</v>
      </c>
      <c r="AA330" s="81">
        <v>55698</v>
      </c>
      <c r="AB330" s="81">
        <v>333263</v>
      </c>
      <c r="AC330" s="81">
        <v>0</v>
      </c>
      <c r="AD330" s="81">
        <v>52.354781139499998</v>
      </c>
      <c r="AE330" s="82"/>
      <c r="AF330" s="81">
        <v>377180257.82013583</v>
      </c>
      <c r="AG330" s="81">
        <v>19559437.325947836</v>
      </c>
      <c r="AH330" s="81">
        <v>11730321.966893906</v>
      </c>
      <c r="AI330" s="81">
        <v>876950162.36620903</v>
      </c>
      <c r="AJ330" s="81">
        <v>606895817.48332334</v>
      </c>
      <c r="AK330" s="81">
        <v>0</v>
      </c>
      <c r="AL330" s="81">
        <v>0</v>
      </c>
      <c r="AM330" s="81">
        <v>43745397.042491823</v>
      </c>
      <c r="AN330" s="81">
        <v>0</v>
      </c>
      <c r="AO330" s="81">
        <v>0</v>
      </c>
      <c r="AP330" s="82"/>
      <c r="AQ330" s="81">
        <v>12800</v>
      </c>
      <c r="AR330" s="81">
        <v>4752</v>
      </c>
      <c r="AS330" s="81">
        <v>2</v>
      </c>
      <c r="AT330" s="81">
        <v>5</v>
      </c>
      <c r="AU330" s="81">
        <v>0</v>
      </c>
      <c r="AV330" s="81">
        <v>2</v>
      </c>
      <c r="AW330" s="81"/>
      <c r="AX330" s="82"/>
      <c r="AY330" s="81">
        <v>58626.500000000611</v>
      </c>
      <c r="AZ330" s="81">
        <v>256817.5000000009</v>
      </c>
      <c r="BA330" s="81">
        <v>12.8</v>
      </c>
      <c r="BB330" s="81">
        <v>4583</v>
      </c>
      <c r="BC330" s="81">
        <v>0</v>
      </c>
      <c r="BD330" s="81">
        <v>6825</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2014</v>
      </c>
      <c r="B331" s="80">
        <v>272</v>
      </c>
      <c r="C331" s="80">
        <v>19</v>
      </c>
      <c r="D331" s="80">
        <v>16</v>
      </c>
      <c r="E331" s="80">
        <v>2022</v>
      </c>
      <c r="F331" s="80" t="s">
        <v>568</v>
      </c>
      <c r="G331" s="80" t="s">
        <v>1995</v>
      </c>
      <c r="H331" s="80" t="s">
        <v>1996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13601</v>
      </c>
      <c r="AR331" s="81">
        <v>4817</v>
      </c>
      <c r="AS331" s="81">
        <v>2</v>
      </c>
      <c r="AT331" s="81">
        <v>5</v>
      </c>
      <c r="AU331" s="81">
        <v>0</v>
      </c>
      <c r="AV331" s="81">
        <v>2</v>
      </c>
      <c r="AW331" s="81"/>
      <c r="AX331" s="82"/>
      <c r="AY331" s="81">
        <v>63163.200000000783</v>
      </c>
      <c r="AZ331" s="81">
        <v>260917.4000000009</v>
      </c>
      <c r="BA331" s="81">
        <v>12.8</v>
      </c>
      <c r="BB331" s="81">
        <v>4583</v>
      </c>
      <c r="BC331" s="81">
        <v>0</v>
      </c>
      <c r="BD331" s="81">
        <v>6825</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2015</v>
      </c>
      <c r="B332" s="80">
        <v>273</v>
      </c>
      <c r="C332" s="80">
        <v>1</v>
      </c>
      <c r="D332" s="80">
        <v>17</v>
      </c>
      <c r="E332" s="80">
        <v>1990</v>
      </c>
      <c r="F332" s="80" t="s">
        <v>562</v>
      </c>
      <c r="G332" s="80" t="s">
        <v>2016</v>
      </c>
      <c r="H332" s="80" t="s">
        <v>2017</v>
      </c>
      <c r="I332" s="177"/>
      <c r="J332" s="81">
        <v>1021.8450761907424</v>
      </c>
      <c r="K332" s="81">
        <v>107.41645751534919</v>
      </c>
      <c r="L332" s="81">
        <v>77.458958994854925</v>
      </c>
      <c r="M332" s="81">
        <v>392.46013403038847</v>
      </c>
      <c r="N332" s="81">
        <v>602.65630180593325</v>
      </c>
      <c r="O332" s="81">
        <v>288.50869500067364</v>
      </c>
      <c r="P332" s="81">
        <v>222.77812450404736</v>
      </c>
      <c r="Q332" s="81">
        <v>22.114908863143782</v>
      </c>
      <c r="R332" s="81">
        <v>0</v>
      </c>
      <c r="S332" s="81">
        <v>18.008440272873198</v>
      </c>
      <c r="T332" s="82"/>
      <c r="U332" s="81">
        <v>28689784</v>
      </c>
      <c r="V332" s="81">
        <v>19654</v>
      </c>
      <c r="W332" s="81">
        <v>906</v>
      </c>
      <c r="X332" s="81">
        <v>131602</v>
      </c>
      <c r="Y332" s="81">
        <v>128924</v>
      </c>
      <c r="Z332" s="81">
        <v>118667</v>
      </c>
      <c r="AA332" s="81">
        <v>54093</v>
      </c>
      <c r="AB332" s="81">
        <v>359071</v>
      </c>
      <c r="AC332" s="81">
        <v>0</v>
      </c>
      <c r="AD332" s="81">
        <v>18.008440272873198</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2018</v>
      </c>
      <c r="B333" s="80">
        <v>274</v>
      </c>
      <c r="C333" s="80">
        <v>2</v>
      </c>
      <c r="D333" s="80">
        <v>17</v>
      </c>
      <c r="E333" s="80">
        <v>2005</v>
      </c>
      <c r="F333" s="80" t="s">
        <v>565</v>
      </c>
      <c r="G333" s="80" t="s">
        <v>2016</v>
      </c>
      <c r="H333" s="80" t="s">
        <v>2017</v>
      </c>
      <c r="I333" s="177"/>
      <c r="J333" s="81">
        <v>619.70040394914031</v>
      </c>
      <c r="K333" s="81">
        <v>54.947463305246529</v>
      </c>
      <c r="L333" s="81">
        <v>44.482555454709242</v>
      </c>
      <c r="M333" s="81">
        <v>662.8442790773521</v>
      </c>
      <c r="N333" s="81">
        <v>816.25140985319126</v>
      </c>
      <c r="O333" s="81">
        <v>385.35731329830617</v>
      </c>
      <c r="P333" s="81">
        <v>227.93423082866713</v>
      </c>
      <c r="Q333" s="81">
        <v>21.139279341043125</v>
      </c>
      <c r="R333" s="81">
        <v>0</v>
      </c>
      <c r="S333" s="81">
        <v>9.7058157300000012</v>
      </c>
      <c r="T333" s="82"/>
      <c r="U333" s="81">
        <v>19139680</v>
      </c>
      <c r="V333" s="81">
        <v>16761</v>
      </c>
      <c r="W333" s="81">
        <v>395</v>
      </c>
      <c r="X333" s="81">
        <v>107644</v>
      </c>
      <c r="Y333" s="81">
        <v>166416</v>
      </c>
      <c r="Z333" s="81">
        <v>183417</v>
      </c>
      <c r="AA333" s="81">
        <v>45327</v>
      </c>
      <c r="AB333" s="81">
        <v>358811</v>
      </c>
      <c r="AC333" s="81">
        <v>0</v>
      </c>
      <c r="AD333" s="81">
        <v>9.7058157300000012</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2019</v>
      </c>
      <c r="B334" s="80">
        <v>275</v>
      </c>
      <c r="C334" s="80">
        <v>3</v>
      </c>
      <c r="D334" s="80">
        <v>17</v>
      </c>
      <c r="E334" s="80">
        <v>2006</v>
      </c>
      <c r="F334" s="80" t="s">
        <v>566</v>
      </c>
      <c r="G334" s="80" t="s">
        <v>2016</v>
      </c>
      <c r="H334" s="80" t="s">
        <v>2017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2020</v>
      </c>
      <c r="B335" s="80">
        <v>276</v>
      </c>
      <c r="C335" s="80">
        <v>4</v>
      </c>
      <c r="D335" s="80">
        <v>17</v>
      </c>
      <c r="E335" s="80">
        <v>2007</v>
      </c>
      <c r="F335" s="80" t="s">
        <v>567</v>
      </c>
      <c r="G335" s="80" t="s">
        <v>2016</v>
      </c>
      <c r="H335" s="80" t="s">
        <v>2017</v>
      </c>
      <c r="I335" s="177"/>
      <c r="J335" s="81">
        <v>580.51219755575858</v>
      </c>
      <c r="K335" s="81">
        <v>44.647697880907103</v>
      </c>
      <c r="L335" s="81">
        <v>44.317160950544228</v>
      </c>
      <c r="M335" s="81">
        <v>628.00579624576176</v>
      </c>
      <c r="N335" s="81">
        <v>829.24005093799292</v>
      </c>
      <c r="O335" s="81">
        <v>371.63953258870157</v>
      </c>
      <c r="P335" s="81">
        <v>221.58130919954672</v>
      </c>
      <c r="Q335" s="81">
        <v>22.157431881615473</v>
      </c>
      <c r="R335" s="81">
        <v>0</v>
      </c>
      <c r="S335" s="81">
        <v>10.6657465683132</v>
      </c>
      <c r="T335" s="82"/>
      <c r="U335" s="81">
        <v>19064145</v>
      </c>
      <c r="V335" s="81">
        <v>14855</v>
      </c>
      <c r="W335" s="81">
        <v>540</v>
      </c>
      <c r="X335" s="81">
        <v>127743</v>
      </c>
      <c r="Y335" s="81">
        <v>169509</v>
      </c>
      <c r="Z335" s="81">
        <v>183884</v>
      </c>
      <c r="AA335" s="81">
        <v>43392</v>
      </c>
      <c r="AB335" s="81">
        <v>356203</v>
      </c>
      <c r="AC335" s="81">
        <v>0</v>
      </c>
      <c r="AD335" s="81">
        <v>10.6657465683132</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2021</v>
      </c>
      <c r="B336" s="80">
        <v>277</v>
      </c>
      <c r="C336" s="80">
        <v>5</v>
      </c>
      <c r="D336" s="80">
        <v>17</v>
      </c>
      <c r="E336" s="80">
        <v>2008</v>
      </c>
      <c r="F336" s="80" t="s">
        <v>84</v>
      </c>
      <c r="G336" s="80" t="s">
        <v>2016</v>
      </c>
      <c r="H336" s="80" t="s">
        <v>2017</v>
      </c>
      <c r="I336" s="177"/>
      <c r="J336" s="81">
        <v>548.75150891069507</v>
      </c>
      <c r="K336" s="81">
        <v>39.185385761262125</v>
      </c>
      <c r="L336" s="81">
        <v>38.266195865627971</v>
      </c>
      <c r="M336" s="81">
        <v>734.82759484723022</v>
      </c>
      <c r="N336" s="81">
        <v>847.57064597132887</v>
      </c>
      <c r="O336" s="81">
        <v>356.5191744273547</v>
      </c>
      <c r="P336" s="81">
        <v>212.6729274909577</v>
      </c>
      <c r="Q336" s="81">
        <v>21.698612495996588</v>
      </c>
      <c r="R336" s="81">
        <v>0</v>
      </c>
      <c r="S336" s="81">
        <v>9.940242099999999</v>
      </c>
      <c r="T336" s="82"/>
      <c r="U336" s="81">
        <v>18934603</v>
      </c>
      <c r="V336" s="81">
        <v>14855</v>
      </c>
      <c r="W336" s="81">
        <v>540</v>
      </c>
      <c r="X336" s="81">
        <v>127743</v>
      </c>
      <c r="Y336" s="81">
        <v>170955</v>
      </c>
      <c r="Z336" s="81">
        <v>182594</v>
      </c>
      <c r="AA336" s="81">
        <v>41695</v>
      </c>
      <c r="AB336" s="81">
        <v>354559</v>
      </c>
      <c r="AC336" s="81">
        <v>0</v>
      </c>
      <c r="AD336" s="81">
        <v>9.940242099999999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2022</v>
      </c>
      <c r="B337" s="80">
        <v>278</v>
      </c>
      <c r="C337" s="80">
        <v>6</v>
      </c>
      <c r="D337" s="80">
        <v>17</v>
      </c>
      <c r="E337" s="80">
        <v>2009</v>
      </c>
      <c r="F337" s="80" t="s">
        <v>85</v>
      </c>
      <c r="G337" s="80" t="s">
        <v>2016</v>
      </c>
      <c r="H337" s="80" t="s">
        <v>2017</v>
      </c>
      <c r="I337" s="177"/>
      <c r="J337" s="81">
        <v>491.11667643863598</v>
      </c>
      <c r="K337" s="81">
        <v>29.246085706662406</v>
      </c>
      <c r="L337" s="81">
        <v>52.501732070726234</v>
      </c>
      <c r="M337" s="81">
        <v>625.65447397640617</v>
      </c>
      <c r="N337" s="81">
        <v>733.12184722720951</v>
      </c>
      <c r="O337" s="81">
        <v>363.0447734174794</v>
      </c>
      <c r="P337" s="81">
        <v>203.40862460083514</v>
      </c>
      <c r="Q337" s="81">
        <v>20.596119018086831</v>
      </c>
      <c r="R337" s="81">
        <v>0</v>
      </c>
      <c r="S337" s="81">
        <v>10.903517207249999</v>
      </c>
      <c r="T337" s="82"/>
      <c r="U337" s="81">
        <v>17113001</v>
      </c>
      <c r="V337" s="81">
        <v>13579</v>
      </c>
      <c r="W337" s="81">
        <v>849</v>
      </c>
      <c r="X337" s="81">
        <v>137359</v>
      </c>
      <c r="Y337" s="81">
        <v>172157</v>
      </c>
      <c r="Z337" s="81">
        <v>183528</v>
      </c>
      <c r="AA337" s="81">
        <v>40940</v>
      </c>
      <c r="AB337" s="81">
        <v>353289</v>
      </c>
      <c r="AC337" s="81">
        <v>0</v>
      </c>
      <c r="AD337" s="81">
        <v>10.903517207249999</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300.25099999999998</v>
      </c>
      <c r="BJ337" s="81">
        <v>0</v>
      </c>
      <c r="BK337" s="81">
        <v>138.61799999999999</v>
      </c>
      <c r="BL337" s="81">
        <v>0</v>
      </c>
      <c r="BM337" s="82"/>
      <c r="BN337" s="81">
        <v>0</v>
      </c>
      <c r="BO337" s="81">
        <v>0</v>
      </c>
      <c r="BP337" s="81">
        <v>7</v>
      </c>
      <c r="BQ337" s="81">
        <v>0</v>
      </c>
      <c r="BR337" s="81">
        <v>18</v>
      </c>
      <c r="BS337" s="81">
        <v>0</v>
      </c>
      <c r="BT337"/>
      <c r="BU337" s="80"/>
      <c r="BV337" s="80"/>
      <c r="BW337" s="80"/>
      <c r="BX337" s="80"/>
      <c r="BY337" s="80"/>
      <c r="BZ337" s="80"/>
      <c r="CA337" s="80"/>
      <c r="CB337" s="80"/>
      <c r="CC337" s="80"/>
    </row>
    <row r="338" spans="1:81">
      <c r="A338" s="80" t="s">
        <v>2023</v>
      </c>
      <c r="B338" s="80">
        <v>279</v>
      </c>
      <c r="C338" s="80">
        <v>7</v>
      </c>
      <c r="D338" s="80">
        <v>17</v>
      </c>
      <c r="E338" s="80">
        <v>2010</v>
      </c>
      <c r="F338" s="80" t="s">
        <v>86</v>
      </c>
      <c r="G338" s="80" t="s">
        <v>2016</v>
      </c>
      <c r="H338" s="80" t="s">
        <v>2017</v>
      </c>
      <c r="I338" s="177"/>
      <c r="J338" s="81">
        <v>445.13527191989994</v>
      </c>
      <c r="K338" s="81">
        <v>30.500924829081001</v>
      </c>
      <c r="L338" s="81">
        <v>47.797695169584102</v>
      </c>
      <c r="M338" s="81">
        <v>560.04801288784745</v>
      </c>
      <c r="N338" s="81">
        <v>724.97317137909465</v>
      </c>
      <c r="O338" s="81">
        <v>362.52334863862461</v>
      </c>
      <c r="P338" s="81">
        <v>205.25033268362947</v>
      </c>
      <c r="Q338" s="81">
        <v>21.41637166543137</v>
      </c>
      <c r="R338" s="81">
        <v>0</v>
      </c>
      <c r="S338" s="81">
        <v>10.75756886808</v>
      </c>
      <c r="T338" s="82"/>
      <c r="U338" s="81">
        <v>17363023</v>
      </c>
      <c r="V338" s="81">
        <v>13579</v>
      </c>
      <c r="W338" s="81">
        <v>849</v>
      </c>
      <c r="X338" s="81">
        <v>137359</v>
      </c>
      <c r="Y338" s="81">
        <v>173143</v>
      </c>
      <c r="Z338" s="81">
        <v>184116</v>
      </c>
      <c r="AA338" s="81">
        <v>40279</v>
      </c>
      <c r="AB338" s="81">
        <v>352004</v>
      </c>
      <c r="AC338" s="81">
        <v>0</v>
      </c>
      <c r="AD338" s="81">
        <v>10.75756886808</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325.00299999999999</v>
      </c>
      <c r="BJ338" s="81">
        <v>0</v>
      </c>
      <c r="BK338" s="81">
        <v>118.511</v>
      </c>
      <c r="BL338" s="81">
        <v>0</v>
      </c>
      <c r="BM338" s="82"/>
      <c r="BN338" s="81">
        <v>0</v>
      </c>
      <c r="BO338" s="81">
        <v>0</v>
      </c>
      <c r="BP338" s="81">
        <v>8</v>
      </c>
      <c r="BQ338" s="81">
        <v>0</v>
      </c>
      <c r="BR338" s="81">
        <v>17</v>
      </c>
      <c r="BS338" s="81">
        <v>0</v>
      </c>
      <c r="BT338"/>
      <c r="BU338" s="80">
        <v>362.87200000000001</v>
      </c>
      <c r="BV338" s="80">
        <v>15.029</v>
      </c>
      <c r="BW338" s="80">
        <v>20.667000000000002</v>
      </c>
      <c r="BX338" s="80">
        <v>6.827</v>
      </c>
      <c r="BY338" s="80">
        <v>38.119</v>
      </c>
      <c r="BZ338" s="80">
        <v>0</v>
      </c>
      <c r="CA338" s="80">
        <v>0</v>
      </c>
      <c r="CB338" s="80">
        <v>0</v>
      </c>
      <c r="CC338" s="80">
        <v>0</v>
      </c>
    </row>
    <row r="339" spans="1:81">
      <c r="A339" s="80" t="s">
        <v>2024</v>
      </c>
      <c r="B339" s="80">
        <v>280</v>
      </c>
      <c r="C339" s="80">
        <v>8</v>
      </c>
      <c r="D339" s="80">
        <v>17</v>
      </c>
      <c r="E339" s="80">
        <v>2011</v>
      </c>
      <c r="F339" s="80" t="s">
        <v>87</v>
      </c>
      <c r="G339" s="80" t="s">
        <v>2016</v>
      </c>
      <c r="H339" s="80" t="s">
        <v>2017</v>
      </c>
      <c r="I339" s="177"/>
      <c r="J339" s="81">
        <v>481.09425460374018</v>
      </c>
      <c r="K339" s="81">
        <v>42.737469058008863</v>
      </c>
      <c r="L339" s="81">
        <v>44.598732364685844</v>
      </c>
      <c r="M339" s="81">
        <v>707.49809467623334</v>
      </c>
      <c r="N339" s="81">
        <v>876.87342794175777</v>
      </c>
      <c r="O339" s="81">
        <v>358.6461208876201</v>
      </c>
      <c r="P339" s="81">
        <v>197.95809316901276</v>
      </c>
      <c r="Q339" s="81">
        <v>24.598271639241581</v>
      </c>
      <c r="R339" s="81">
        <v>0</v>
      </c>
      <c r="S339" s="81">
        <v>12.301582501845001</v>
      </c>
      <c r="T339" s="82"/>
      <c r="U339" s="81">
        <v>17673416</v>
      </c>
      <c r="V339" s="81">
        <v>13579</v>
      </c>
      <c r="W339" s="81">
        <v>849</v>
      </c>
      <c r="X339" s="81">
        <v>137359</v>
      </c>
      <c r="Y339" s="81">
        <v>173984</v>
      </c>
      <c r="Z339" s="81">
        <v>186104</v>
      </c>
      <c r="AA339" s="81">
        <v>40004</v>
      </c>
      <c r="AB339" s="81">
        <v>350511</v>
      </c>
      <c r="AC339" s="81">
        <v>0</v>
      </c>
      <c r="AD339" s="81">
        <v>12.301582501845001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322.61599999999999</v>
      </c>
      <c r="BJ339" s="81">
        <v>0</v>
      </c>
      <c r="BK339" s="81">
        <v>108.44199999999999</v>
      </c>
      <c r="BL339" s="81">
        <v>0</v>
      </c>
      <c r="BM339" s="82"/>
      <c r="BN339" s="81">
        <v>0</v>
      </c>
      <c r="BO339" s="81">
        <v>0</v>
      </c>
      <c r="BP339" s="81">
        <v>8</v>
      </c>
      <c r="BQ339" s="81">
        <v>0</v>
      </c>
      <c r="BR339" s="81">
        <v>18</v>
      </c>
      <c r="BS339" s="81">
        <v>0</v>
      </c>
      <c r="BT339"/>
      <c r="BU339" s="80">
        <v>352.32</v>
      </c>
      <c r="BV339" s="80">
        <v>12.622999999999999</v>
      </c>
      <c r="BW339" s="80">
        <v>15.247999999999999</v>
      </c>
      <c r="BX339" s="80">
        <v>7.657</v>
      </c>
      <c r="BY339" s="80">
        <v>43.21</v>
      </c>
      <c r="BZ339" s="80">
        <v>0</v>
      </c>
      <c r="CA339" s="80">
        <v>0</v>
      </c>
      <c r="CB339" s="80">
        <v>0</v>
      </c>
      <c r="CC339" s="80">
        <v>0</v>
      </c>
    </row>
    <row r="340" spans="1:81">
      <c r="A340" s="80" t="s">
        <v>2025</v>
      </c>
      <c r="B340" s="80">
        <v>281</v>
      </c>
      <c r="C340" s="80">
        <v>9</v>
      </c>
      <c r="D340" s="80">
        <v>17</v>
      </c>
      <c r="E340" s="80">
        <v>2012</v>
      </c>
      <c r="F340" s="80" t="s">
        <v>88</v>
      </c>
      <c r="G340" s="80" t="s">
        <v>2016</v>
      </c>
      <c r="H340" s="80" t="s">
        <v>2017</v>
      </c>
      <c r="I340" s="177"/>
      <c r="J340" s="81">
        <v>477.04970986571919</v>
      </c>
      <c r="K340" s="81">
        <v>48.145411809271629</v>
      </c>
      <c r="L340" s="81">
        <v>44.998794777256791</v>
      </c>
      <c r="M340" s="81">
        <v>878.71038562805973</v>
      </c>
      <c r="N340" s="81">
        <v>967.79942197553169</v>
      </c>
      <c r="O340" s="81">
        <v>359.06081814048486</v>
      </c>
      <c r="P340" s="81">
        <v>196.58116444086443</v>
      </c>
      <c r="Q340" s="81">
        <v>26.635538903629147</v>
      </c>
      <c r="R340" s="81">
        <v>0</v>
      </c>
      <c r="S340" s="81">
        <v>14.761994909920002</v>
      </c>
      <c r="T340" s="82"/>
      <c r="U340" s="81">
        <v>16791186</v>
      </c>
      <c r="V340" s="81">
        <v>13579</v>
      </c>
      <c r="W340" s="81">
        <v>849</v>
      </c>
      <c r="X340" s="81">
        <v>137359</v>
      </c>
      <c r="Y340" s="81">
        <v>174805</v>
      </c>
      <c r="Z340" s="81">
        <v>187797</v>
      </c>
      <c r="AA340" s="81">
        <v>39501</v>
      </c>
      <c r="AB340" s="81">
        <v>349332</v>
      </c>
      <c r="AC340" s="81">
        <v>0</v>
      </c>
      <c r="AD340" s="81">
        <v>14.761994909920002</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330.995</v>
      </c>
      <c r="BJ340" s="81">
        <v>0</v>
      </c>
      <c r="BK340" s="81">
        <v>134.52500000000001</v>
      </c>
      <c r="BL340" s="81">
        <v>0</v>
      </c>
      <c r="BM340" s="82"/>
      <c r="BN340" s="81">
        <v>0</v>
      </c>
      <c r="BO340" s="81">
        <v>0</v>
      </c>
      <c r="BP340" s="81">
        <v>7</v>
      </c>
      <c r="BQ340" s="81">
        <v>0</v>
      </c>
      <c r="BR340" s="81">
        <v>16</v>
      </c>
      <c r="BS340" s="81">
        <v>0</v>
      </c>
      <c r="BT340"/>
      <c r="BU340" s="80">
        <v>374.738</v>
      </c>
      <c r="BV340" s="80">
        <v>9.4979999999999993</v>
      </c>
      <c r="BW340" s="80">
        <v>16.861999999999998</v>
      </c>
      <c r="BX340" s="80">
        <v>7.7679999999999998</v>
      </c>
      <c r="BY340" s="80">
        <v>56.654000000000003</v>
      </c>
      <c r="BZ340" s="80">
        <v>0</v>
      </c>
      <c r="CA340" s="80">
        <v>0</v>
      </c>
      <c r="CB340" s="80">
        <v>0</v>
      </c>
      <c r="CC340" s="80">
        <v>0</v>
      </c>
    </row>
    <row r="341" spans="1:81">
      <c r="A341" s="80" t="s">
        <v>2026</v>
      </c>
      <c r="B341" s="80">
        <v>282</v>
      </c>
      <c r="C341" s="80">
        <v>10</v>
      </c>
      <c r="D341" s="80">
        <v>17</v>
      </c>
      <c r="E341" s="80">
        <v>2013</v>
      </c>
      <c r="F341" s="80" t="s">
        <v>89</v>
      </c>
      <c r="G341" s="80" t="s">
        <v>2016</v>
      </c>
      <c r="H341" s="80" t="s">
        <v>2017</v>
      </c>
      <c r="I341" s="177"/>
      <c r="J341" s="81">
        <v>512.57645473107289</v>
      </c>
      <c r="K341" s="81">
        <v>39.792347082754283</v>
      </c>
      <c r="L341" s="81">
        <v>39.737484016265491</v>
      </c>
      <c r="M341" s="81">
        <v>817.22166701874858</v>
      </c>
      <c r="N341" s="81">
        <v>943.34021465583498</v>
      </c>
      <c r="O341" s="81">
        <v>347.3915566407739</v>
      </c>
      <c r="P341" s="81">
        <v>197.68652267409877</v>
      </c>
      <c r="Q341" s="81">
        <v>27.001728559451376</v>
      </c>
      <c r="R341" s="81">
        <v>0</v>
      </c>
      <c r="S341" s="81">
        <v>13.790174441746498</v>
      </c>
      <c r="T341" s="82"/>
      <c r="U341" s="81">
        <v>18370112</v>
      </c>
      <c r="V341" s="81">
        <v>13579</v>
      </c>
      <c r="W341" s="81">
        <v>849</v>
      </c>
      <c r="X341" s="81">
        <v>137359</v>
      </c>
      <c r="Y341" s="81">
        <v>175814</v>
      </c>
      <c r="Z341" s="81">
        <v>189806</v>
      </c>
      <c r="AA341" s="81">
        <v>39574</v>
      </c>
      <c r="AB341" s="81">
        <v>349057</v>
      </c>
      <c r="AC341" s="81">
        <v>0</v>
      </c>
      <c r="AD341" s="81">
        <v>13.790174441746498</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374.74200000000002</v>
      </c>
      <c r="BJ341" s="81">
        <v>0</v>
      </c>
      <c r="BK341" s="81">
        <v>140.73599999999999</v>
      </c>
      <c r="BL341" s="81">
        <v>0</v>
      </c>
      <c r="BM341" s="82"/>
      <c r="BN341" s="81">
        <v>0</v>
      </c>
      <c r="BO341" s="81">
        <v>0</v>
      </c>
      <c r="BP341" s="81">
        <v>8</v>
      </c>
      <c r="BQ341" s="81">
        <v>0</v>
      </c>
      <c r="BR341" s="81">
        <v>17</v>
      </c>
      <c r="BS341" s="81">
        <v>0</v>
      </c>
      <c r="BT341"/>
      <c r="BU341" s="80">
        <v>443.39699999999999</v>
      </c>
      <c r="BV341" s="80">
        <v>8.4809999999999999</v>
      </c>
      <c r="BW341" s="80">
        <v>14.603999999999999</v>
      </c>
      <c r="BX341" s="80">
        <v>7.8209999999999997</v>
      </c>
      <c r="BY341" s="80">
        <v>41.174999999999997</v>
      </c>
      <c r="BZ341" s="80">
        <v>0</v>
      </c>
      <c r="CA341" s="80">
        <v>0</v>
      </c>
      <c r="CB341" s="80">
        <v>0</v>
      </c>
      <c r="CC341" s="80">
        <v>0</v>
      </c>
    </row>
    <row r="342" spans="1:81">
      <c r="A342" s="80" t="s">
        <v>2027</v>
      </c>
      <c r="B342" s="80">
        <v>283</v>
      </c>
      <c r="C342" s="80">
        <v>11</v>
      </c>
      <c r="D342" s="80">
        <v>17</v>
      </c>
      <c r="E342" s="80">
        <v>2014</v>
      </c>
      <c r="F342" s="80" t="s">
        <v>90</v>
      </c>
      <c r="G342" s="80" t="s">
        <v>2016</v>
      </c>
      <c r="H342" s="80" t="s">
        <v>2017</v>
      </c>
      <c r="I342" s="177"/>
      <c r="J342" s="81">
        <v>485.05761452324009</v>
      </c>
      <c r="K342" s="81">
        <v>39.328725006821458</v>
      </c>
      <c r="L342" s="81">
        <v>36.636596484150161</v>
      </c>
      <c r="M342" s="81">
        <v>820.36705718841108</v>
      </c>
      <c r="N342" s="81">
        <v>1002.7502529302889</v>
      </c>
      <c r="O342" s="81">
        <v>332.12204910743304</v>
      </c>
      <c r="P342" s="81">
        <v>198.52891729093733</v>
      </c>
      <c r="Q342" s="81">
        <v>25.76963264675928</v>
      </c>
      <c r="R342" s="81">
        <v>0</v>
      </c>
      <c r="S342" s="81">
        <v>14.473192884278701</v>
      </c>
      <c r="T342" s="82"/>
      <c r="U342" s="81">
        <v>19306808</v>
      </c>
      <c r="V342" s="81">
        <v>11661</v>
      </c>
      <c r="W342" s="81">
        <v>799</v>
      </c>
      <c r="X342" s="81">
        <v>131090</v>
      </c>
      <c r="Y342" s="81">
        <v>176496</v>
      </c>
      <c r="Z342" s="81">
        <v>191119</v>
      </c>
      <c r="AA342" s="81">
        <v>39537</v>
      </c>
      <c r="AB342" s="81">
        <v>347207</v>
      </c>
      <c r="AC342" s="81">
        <v>0</v>
      </c>
      <c r="AD342" s="81">
        <v>14.473192884278701</v>
      </c>
      <c r="AE342" s="82"/>
      <c r="AF342" s="81">
        <v>157237606.02181837</v>
      </c>
      <c r="AG342" s="81">
        <v>27596755.560288988</v>
      </c>
      <c r="AH342" s="81">
        <v>5958946.2016328359</v>
      </c>
      <c r="AI342" s="81">
        <v>863281889.38963234</v>
      </c>
      <c r="AJ342" s="81">
        <v>759105037.95604038</v>
      </c>
      <c r="AK342" s="81">
        <v>0</v>
      </c>
      <c r="AL342" s="81">
        <v>0</v>
      </c>
      <c r="AM342" s="81">
        <v>47666332.711160772</v>
      </c>
      <c r="AN342" s="81">
        <v>0</v>
      </c>
      <c r="AO342" s="81">
        <v>0</v>
      </c>
      <c r="AP342" s="82"/>
      <c r="AQ342" s="81">
        <v>1122</v>
      </c>
      <c r="AR342" s="81">
        <v>79</v>
      </c>
      <c r="AS342" s="81">
        <v>0</v>
      </c>
      <c r="AT342" s="81">
        <v>0</v>
      </c>
      <c r="AU342" s="81">
        <v>0</v>
      </c>
      <c r="AV342" s="81">
        <v>1</v>
      </c>
      <c r="AW342" s="81" t="s">
        <v>564</v>
      </c>
      <c r="AX342" s="82"/>
      <c r="AY342" s="81">
        <v>4547.951</v>
      </c>
      <c r="AZ342" s="81">
        <v>8173.3</v>
      </c>
      <c r="BA342" s="81">
        <v>0</v>
      </c>
      <c r="BB342" s="81">
        <v>0</v>
      </c>
      <c r="BC342" s="81">
        <v>0</v>
      </c>
      <c r="BD342" s="81">
        <v>1512</v>
      </c>
      <c r="BE342" s="81" t="s">
        <v>564</v>
      </c>
      <c r="BF342" s="82"/>
      <c r="BG342" s="81">
        <v>0</v>
      </c>
      <c r="BH342" s="81">
        <v>0</v>
      </c>
      <c r="BI342" s="81">
        <v>368.30099999999999</v>
      </c>
      <c r="BJ342" s="81">
        <v>0</v>
      </c>
      <c r="BK342" s="81">
        <v>132.446</v>
      </c>
      <c r="BL342" s="81">
        <v>0</v>
      </c>
      <c r="BM342" s="82"/>
      <c r="BN342" s="81">
        <v>0</v>
      </c>
      <c r="BO342" s="81">
        <v>0</v>
      </c>
      <c r="BP342" s="81">
        <v>8</v>
      </c>
      <c r="BQ342" s="81">
        <v>0</v>
      </c>
      <c r="BR342" s="81">
        <v>16</v>
      </c>
      <c r="BS342" s="81">
        <v>0</v>
      </c>
      <c r="BT342"/>
      <c r="BU342" s="80">
        <v>430.608</v>
      </c>
      <c r="BV342" s="80">
        <v>9.2119999999999997</v>
      </c>
      <c r="BW342" s="80">
        <v>16.021000000000001</v>
      </c>
      <c r="BX342" s="80">
        <v>6.9329999999999998</v>
      </c>
      <c r="BY342" s="80">
        <v>37.972999999999999</v>
      </c>
      <c r="BZ342" s="80">
        <v>0</v>
      </c>
      <c r="CA342" s="80">
        <v>0</v>
      </c>
      <c r="CB342" s="80">
        <v>0</v>
      </c>
      <c r="CC342" s="80">
        <v>0</v>
      </c>
    </row>
    <row r="343" spans="1:81">
      <c r="A343" s="80" t="s">
        <v>2028</v>
      </c>
      <c r="B343" s="80">
        <v>284</v>
      </c>
      <c r="C343" s="80">
        <v>12</v>
      </c>
      <c r="D343" s="80">
        <v>17</v>
      </c>
      <c r="E343" s="80">
        <v>2015</v>
      </c>
      <c r="F343" s="80" t="s">
        <v>91</v>
      </c>
      <c r="G343" s="80" t="s">
        <v>2016</v>
      </c>
      <c r="H343" s="80" t="s">
        <v>2017</v>
      </c>
      <c r="I343" s="177"/>
      <c r="J343" s="81">
        <v>540.35544668540604</v>
      </c>
      <c r="K343" s="81">
        <v>37.712158950929343</v>
      </c>
      <c r="L343" s="81">
        <v>38.563839866080549</v>
      </c>
      <c r="M343" s="81">
        <v>793.7648846701328</v>
      </c>
      <c r="N343" s="81">
        <v>930.39787884048656</v>
      </c>
      <c r="O343" s="81">
        <v>329.47246911463589</v>
      </c>
      <c r="P343" s="81">
        <v>196.81571310770732</v>
      </c>
      <c r="Q343" s="81">
        <v>25.08776133355256</v>
      </c>
      <c r="R343" s="81">
        <v>0</v>
      </c>
      <c r="S343" s="81">
        <v>16.95073216446832</v>
      </c>
      <c r="T343" s="82"/>
      <c r="U343" s="81">
        <v>21563982</v>
      </c>
      <c r="V343" s="81">
        <v>11661</v>
      </c>
      <c r="W343" s="81">
        <v>799</v>
      </c>
      <c r="X343" s="81">
        <v>131090</v>
      </c>
      <c r="Y343" s="81">
        <v>177924</v>
      </c>
      <c r="Z343" s="81">
        <v>191421</v>
      </c>
      <c r="AA343" s="81">
        <v>39165</v>
      </c>
      <c r="AB343" s="81">
        <v>345288</v>
      </c>
      <c r="AC343" s="81">
        <v>0</v>
      </c>
      <c r="AD343" s="81">
        <v>16.95073216446832</v>
      </c>
      <c r="AE343" s="82"/>
      <c r="AF343" s="81">
        <v>166415730.54116607</v>
      </c>
      <c r="AG343" s="81">
        <v>25124589.550541069</v>
      </c>
      <c r="AH343" s="81">
        <v>4986376.3925452931</v>
      </c>
      <c r="AI343" s="81">
        <v>833743039.81778204</v>
      </c>
      <c r="AJ343" s="81">
        <v>734391044.5755465</v>
      </c>
      <c r="AK343" s="81">
        <v>0</v>
      </c>
      <c r="AL343" s="81">
        <v>0</v>
      </c>
      <c r="AM343" s="81">
        <v>47320271.971316442</v>
      </c>
      <c r="AN343" s="81">
        <v>0</v>
      </c>
      <c r="AO343" s="81">
        <v>0</v>
      </c>
      <c r="AP343" s="82"/>
      <c r="AQ343" s="81">
        <v>1233</v>
      </c>
      <c r="AR343" s="81">
        <v>91</v>
      </c>
      <c r="AS343" s="81">
        <v>0</v>
      </c>
      <c r="AT343" s="81">
        <v>0</v>
      </c>
      <c r="AU343" s="81">
        <v>0</v>
      </c>
      <c r="AV343" s="81">
        <v>1</v>
      </c>
      <c r="AW343" s="81" t="s">
        <v>564</v>
      </c>
      <c r="AX343" s="82"/>
      <c r="AY343" s="81">
        <v>5062.3829999999998</v>
      </c>
      <c r="AZ343" s="81">
        <v>11758.5</v>
      </c>
      <c r="BA343" s="81">
        <v>0</v>
      </c>
      <c r="BB343" s="81">
        <v>0</v>
      </c>
      <c r="BC343" s="81">
        <v>0</v>
      </c>
      <c r="BD343" s="81">
        <v>1512</v>
      </c>
      <c r="BE343" s="81" t="s">
        <v>564</v>
      </c>
      <c r="BF343" s="82"/>
      <c r="BG343" s="81">
        <v>0</v>
      </c>
      <c r="BH343" s="81">
        <v>0</v>
      </c>
      <c r="BI343" s="81">
        <v>345.39400000000001</v>
      </c>
      <c r="BJ343" s="81">
        <v>0</v>
      </c>
      <c r="BK343" s="81">
        <v>134.59899999999999</v>
      </c>
      <c r="BL343" s="81">
        <v>0</v>
      </c>
      <c r="BM343" s="82"/>
      <c r="BN343" s="81">
        <v>0</v>
      </c>
      <c r="BO343" s="81">
        <v>0</v>
      </c>
      <c r="BP343" s="81">
        <v>9</v>
      </c>
      <c r="BQ343" s="81">
        <v>0</v>
      </c>
      <c r="BR343" s="81">
        <v>16</v>
      </c>
      <c r="BS343" s="81">
        <v>0</v>
      </c>
      <c r="BT343"/>
      <c r="BU343" s="80">
        <v>402.90800000000002</v>
      </c>
      <c r="BV343" s="80">
        <v>11.518000000000001</v>
      </c>
      <c r="BW343" s="80">
        <v>19.716000000000001</v>
      </c>
      <c r="BX343" s="80">
        <v>7.1790000000000003</v>
      </c>
      <c r="BY343" s="80">
        <v>38.671999999999997</v>
      </c>
      <c r="BZ343" s="80">
        <v>0</v>
      </c>
      <c r="CA343" s="80">
        <v>0</v>
      </c>
      <c r="CB343" s="80">
        <v>0</v>
      </c>
      <c r="CC343" s="80">
        <v>0</v>
      </c>
    </row>
    <row r="344" spans="1:81">
      <c r="A344" s="80" t="s">
        <v>2029</v>
      </c>
      <c r="B344" s="80">
        <v>285</v>
      </c>
      <c r="C344" s="80">
        <v>13</v>
      </c>
      <c r="D344" s="80">
        <v>17</v>
      </c>
      <c r="E344" s="80">
        <v>2016</v>
      </c>
      <c r="F344" s="80" t="s">
        <v>92</v>
      </c>
      <c r="G344" s="80" t="s">
        <v>2016</v>
      </c>
      <c r="H344" s="80" t="s">
        <v>2017</v>
      </c>
      <c r="I344" s="177"/>
      <c r="J344" s="81">
        <v>566.77191196484853</v>
      </c>
      <c r="K344" s="81">
        <v>35.573052061339403</v>
      </c>
      <c r="L344" s="81">
        <v>41.469554780025781</v>
      </c>
      <c r="M344" s="81">
        <v>680.56133274986837</v>
      </c>
      <c r="N344" s="81">
        <v>944.47808566386323</v>
      </c>
      <c r="O344" s="81">
        <v>326.85727545613656</v>
      </c>
      <c r="P344" s="81">
        <v>202.08882140338747</v>
      </c>
      <c r="Q344" s="81">
        <v>24.216049484764586</v>
      </c>
      <c r="R344" s="81">
        <v>0</v>
      </c>
      <c r="S344" s="81">
        <v>16.265909107500004</v>
      </c>
      <c r="T344" s="82"/>
      <c r="U344" s="81">
        <v>21529457</v>
      </c>
      <c r="V344" s="81">
        <v>11661</v>
      </c>
      <c r="W344" s="81">
        <v>799</v>
      </c>
      <c r="X344" s="81">
        <v>131090</v>
      </c>
      <c r="Y344" s="81">
        <v>177609</v>
      </c>
      <c r="Z344" s="81">
        <v>192236</v>
      </c>
      <c r="AA344" s="81">
        <v>41593</v>
      </c>
      <c r="AB344" s="81">
        <v>342848</v>
      </c>
      <c r="AC344" s="81">
        <v>0</v>
      </c>
      <c r="AD344" s="81">
        <v>16.265909107500001</v>
      </c>
      <c r="AE344" s="82"/>
      <c r="AF344" s="81">
        <v>177607167.13892969</v>
      </c>
      <c r="AG344" s="81">
        <v>23948872.09017792</v>
      </c>
      <c r="AH344" s="81">
        <v>4226199.6993852621</v>
      </c>
      <c r="AI344" s="81">
        <v>832241783.37342</v>
      </c>
      <c r="AJ344" s="81">
        <v>763042933.50753319</v>
      </c>
      <c r="AK344" s="81">
        <v>0</v>
      </c>
      <c r="AL344" s="81">
        <v>0</v>
      </c>
      <c r="AM344" s="81">
        <v>47022383.625438876</v>
      </c>
      <c r="AN344" s="81">
        <v>0</v>
      </c>
      <c r="AO344" s="81">
        <v>0</v>
      </c>
      <c r="AP344" s="82"/>
      <c r="AQ344" s="81">
        <v>1324</v>
      </c>
      <c r="AR344" s="81">
        <v>108</v>
      </c>
      <c r="AS344" s="81">
        <v>0</v>
      </c>
      <c r="AT344" s="81">
        <v>0</v>
      </c>
      <c r="AU344" s="81">
        <v>0</v>
      </c>
      <c r="AV344" s="81">
        <v>0</v>
      </c>
      <c r="AW344" s="81" t="s">
        <v>564</v>
      </c>
      <c r="AX344" s="82"/>
      <c r="AY344" s="81">
        <v>5454.9709999999995</v>
      </c>
      <c r="AZ344" s="81">
        <v>12244.8</v>
      </c>
      <c r="BA344" s="81">
        <v>0</v>
      </c>
      <c r="BB344" s="81">
        <v>0</v>
      </c>
      <c r="BC344" s="81">
        <v>0</v>
      </c>
      <c r="BD344" s="81">
        <v>0</v>
      </c>
      <c r="BE344" s="81" t="s">
        <v>564</v>
      </c>
      <c r="BF344" s="82"/>
      <c r="BG344" s="81">
        <v>0</v>
      </c>
      <c r="BH344" s="81">
        <v>0</v>
      </c>
      <c r="BI344" s="81">
        <v>361.04500000000002</v>
      </c>
      <c r="BJ344" s="81">
        <v>0</v>
      </c>
      <c r="BK344" s="81">
        <v>140.81200000000001</v>
      </c>
      <c r="BL344" s="81">
        <v>0</v>
      </c>
      <c r="BM344" s="82"/>
      <c r="BN344" s="81">
        <v>0</v>
      </c>
      <c r="BO344" s="81">
        <v>0</v>
      </c>
      <c r="BP344" s="81">
        <v>9</v>
      </c>
      <c r="BQ344" s="81">
        <v>0</v>
      </c>
      <c r="BR344" s="81">
        <v>16</v>
      </c>
      <c r="BS344" s="81">
        <v>0</v>
      </c>
      <c r="BT344"/>
      <c r="BU344" s="80">
        <v>411.8</v>
      </c>
      <c r="BV344" s="80">
        <v>10.821</v>
      </c>
      <c r="BW344" s="80">
        <v>18.437999999999999</v>
      </c>
      <c r="BX344" s="80">
        <v>7.008</v>
      </c>
      <c r="BY344" s="80">
        <v>53.79</v>
      </c>
      <c r="BZ344" s="80">
        <v>0</v>
      </c>
      <c r="CA344" s="80">
        <v>0</v>
      </c>
      <c r="CB344" s="80">
        <v>0</v>
      </c>
      <c r="CC344" s="80">
        <v>0</v>
      </c>
    </row>
    <row r="345" spans="1:81">
      <c r="A345" s="80" t="s">
        <v>2030</v>
      </c>
      <c r="B345" s="80">
        <v>286</v>
      </c>
      <c r="C345" s="80">
        <v>14</v>
      </c>
      <c r="D345" s="80">
        <v>17</v>
      </c>
      <c r="E345" s="80">
        <v>2017</v>
      </c>
      <c r="F345" s="80" t="s">
        <v>71</v>
      </c>
      <c r="G345" s="80" t="s">
        <v>2016</v>
      </c>
      <c r="H345" s="80" t="s">
        <v>2017</v>
      </c>
      <c r="I345" s="177"/>
      <c r="J345" s="81">
        <v>576.72816408116216</v>
      </c>
      <c r="K345" s="81">
        <v>36.35033292418148</v>
      </c>
      <c r="L345" s="81">
        <v>37.434984078571141</v>
      </c>
      <c r="M345" s="81">
        <v>682.39202264898211</v>
      </c>
      <c r="N345" s="81">
        <v>925.2982938925378</v>
      </c>
      <c r="O345" s="81">
        <v>322.74303029495269</v>
      </c>
      <c r="P345" s="81">
        <v>200.8569403197632</v>
      </c>
      <c r="Q345" s="81">
        <v>23.236635453273507</v>
      </c>
      <c r="R345" s="81">
        <v>0</v>
      </c>
      <c r="S345" s="81">
        <v>16.285380753268001</v>
      </c>
      <c r="T345" s="82"/>
      <c r="U345" s="81">
        <v>21556724</v>
      </c>
      <c r="V345" s="81">
        <v>11661</v>
      </c>
      <c r="W345" s="81">
        <v>799</v>
      </c>
      <c r="X345" s="81">
        <v>131090</v>
      </c>
      <c r="Y345" s="81">
        <v>177815</v>
      </c>
      <c r="Z345" s="81">
        <v>192965</v>
      </c>
      <c r="AA345" s="81">
        <v>41603</v>
      </c>
      <c r="AB345" s="81">
        <v>340211</v>
      </c>
      <c r="AC345" s="81">
        <v>0</v>
      </c>
      <c r="AD345" s="81">
        <v>16.285380753268001</v>
      </c>
      <c r="AE345" s="82"/>
      <c r="AF345" s="81">
        <v>174744698.08316809</v>
      </c>
      <c r="AG345" s="81">
        <v>24018456.69156925</v>
      </c>
      <c r="AH345" s="81">
        <v>5162750.0781419408</v>
      </c>
      <c r="AI345" s="81">
        <v>811651597.78670478</v>
      </c>
      <c r="AJ345" s="81">
        <v>669459466.61296475</v>
      </c>
      <c r="AK345" s="81">
        <v>0</v>
      </c>
      <c r="AL345" s="81">
        <v>0</v>
      </c>
      <c r="AM345" s="81">
        <v>46733724.351784907</v>
      </c>
      <c r="AN345" s="81">
        <v>0</v>
      </c>
      <c r="AO345" s="81">
        <v>0</v>
      </c>
      <c r="AP345" s="82"/>
      <c r="AQ345" s="81">
        <v>1384</v>
      </c>
      <c r="AR345" s="81">
        <v>109</v>
      </c>
      <c r="AS345" s="81">
        <v>0</v>
      </c>
      <c r="AT345" s="81">
        <v>0</v>
      </c>
      <c r="AU345" s="81">
        <v>0</v>
      </c>
      <c r="AV345" s="81">
        <v>0</v>
      </c>
      <c r="AW345" s="81" t="s">
        <v>564</v>
      </c>
      <c r="AX345" s="82"/>
      <c r="AY345" s="81">
        <v>5724.3710000000001</v>
      </c>
      <c r="AZ345" s="81">
        <v>12260.6</v>
      </c>
      <c r="BA345" s="81">
        <v>0</v>
      </c>
      <c r="BB345" s="81">
        <v>0</v>
      </c>
      <c r="BC345" s="81">
        <v>0</v>
      </c>
      <c r="BD345" s="81">
        <v>0</v>
      </c>
      <c r="BE345" s="81" t="s">
        <v>564</v>
      </c>
      <c r="BF345" s="82"/>
      <c r="BG345" s="81">
        <v>0</v>
      </c>
      <c r="BH345" s="81">
        <v>0</v>
      </c>
      <c r="BI345" s="81">
        <v>346.387</v>
      </c>
      <c r="BJ345" s="81">
        <v>0</v>
      </c>
      <c r="BK345" s="81">
        <v>137.00800000000001</v>
      </c>
      <c r="BL345" s="81">
        <v>0</v>
      </c>
      <c r="BM345" s="82"/>
      <c r="BN345" s="81">
        <v>0</v>
      </c>
      <c r="BO345" s="81">
        <v>0</v>
      </c>
      <c r="BP345" s="81">
        <v>8</v>
      </c>
      <c r="BQ345" s="81">
        <v>0</v>
      </c>
      <c r="BR345" s="81">
        <v>16</v>
      </c>
      <c r="BS345" s="81">
        <v>0</v>
      </c>
      <c r="BT345"/>
      <c r="BU345" s="80">
        <v>389.98099999999999</v>
      </c>
      <c r="BV345" s="80">
        <v>10.746</v>
      </c>
      <c r="BW345" s="80">
        <v>18.405999999999999</v>
      </c>
      <c r="BX345" s="80">
        <v>8.1180000000000003</v>
      </c>
      <c r="BY345" s="80">
        <v>56.143999999999998</v>
      </c>
      <c r="BZ345" s="80">
        <v>0</v>
      </c>
      <c r="CA345" s="80">
        <v>0</v>
      </c>
      <c r="CB345" s="80">
        <v>0</v>
      </c>
      <c r="CC345" s="80">
        <v>0</v>
      </c>
    </row>
    <row r="346" spans="1:81">
      <c r="A346" s="80" t="s">
        <v>2031</v>
      </c>
      <c r="B346" s="80">
        <v>287</v>
      </c>
      <c r="C346" s="80">
        <v>15</v>
      </c>
      <c r="D346" s="80">
        <v>17</v>
      </c>
      <c r="E346" s="80">
        <v>2018</v>
      </c>
      <c r="F346" s="80" t="s">
        <v>93</v>
      </c>
      <c r="G346" s="80" t="s">
        <v>2016</v>
      </c>
      <c r="H346" s="80" t="s">
        <v>2017</v>
      </c>
      <c r="I346" s="177"/>
      <c r="J346" s="81">
        <v>560.10750700290748</v>
      </c>
      <c r="K346" s="81">
        <v>33.83231431516559</v>
      </c>
      <c r="L346" s="81">
        <v>34.341776134240739</v>
      </c>
      <c r="M346" s="81">
        <v>685.75763222585977</v>
      </c>
      <c r="N346" s="81">
        <v>851.66216997357822</v>
      </c>
      <c r="O346" s="81">
        <v>317.2472218496531</v>
      </c>
      <c r="P346" s="81">
        <v>199.42636899607999</v>
      </c>
      <c r="Q346" s="81">
        <v>21.383758050831297</v>
      </c>
      <c r="R346" s="81">
        <v>0</v>
      </c>
      <c r="S346" s="81">
        <v>15.021330788441997</v>
      </c>
      <c r="T346" s="82"/>
      <c r="U346" s="81">
        <v>21875105</v>
      </c>
      <c r="V346" s="81">
        <v>11661</v>
      </c>
      <c r="W346" s="81">
        <v>799</v>
      </c>
      <c r="X346" s="81">
        <v>131090</v>
      </c>
      <c r="Y346" s="81">
        <v>177764</v>
      </c>
      <c r="Z346" s="81">
        <v>193311</v>
      </c>
      <c r="AA346" s="81">
        <v>41722</v>
      </c>
      <c r="AB346" s="81">
        <v>337392</v>
      </c>
      <c r="AC346" s="81">
        <v>0</v>
      </c>
      <c r="AD346" s="81">
        <v>15.021330788442</v>
      </c>
      <c r="AE346" s="82"/>
      <c r="AF346" s="81">
        <v>178003715.66431561</v>
      </c>
      <c r="AG346" s="81">
        <v>21730957.565771811</v>
      </c>
      <c r="AH346" s="81">
        <v>4865892.5838969424</v>
      </c>
      <c r="AI346" s="81">
        <v>829673724.56269896</v>
      </c>
      <c r="AJ346" s="81">
        <v>648639029.87063479</v>
      </c>
      <c r="AK346" s="81">
        <v>0</v>
      </c>
      <c r="AL346" s="81">
        <v>0</v>
      </c>
      <c r="AM346" s="81">
        <v>46442383.545224629</v>
      </c>
      <c r="AN346" s="81">
        <v>0</v>
      </c>
      <c r="AO346" s="81">
        <v>0</v>
      </c>
      <c r="AP346" s="82"/>
      <c r="AQ346" s="81">
        <v>1461</v>
      </c>
      <c r="AR346" s="81">
        <v>113</v>
      </c>
      <c r="AS346" s="81">
        <v>0</v>
      </c>
      <c r="AT346" s="81">
        <v>0</v>
      </c>
      <c r="AU346" s="81">
        <v>0</v>
      </c>
      <c r="AV346" s="81">
        <v>0</v>
      </c>
      <c r="AW346" s="81" t="s">
        <v>564</v>
      </c>
      <c r="AX346" s="82"/>
      <c r="AY346" s="81">
        <v>6139.0199999999986</v>
      </c>
      <c r="AZ346" s="81">
        <v>12402</v>
      </c>
      <c r="BA346" s="81">
        <v>0</v>
      </c>
      <c r="BB346" s="81">
        <v>0</v>
      </c>
      <c r="BC346" s="81">
        <v>0</v>
      </c>
      <c r="BD346" s="81">
        <v>0</v>
      </c>
      <c r="BE346" s="81" t="s">
        <v>564</v>
      </c>
      <c r="BF346" s="82"/>
      <c r="BG346" s="81">
        <v>0</v>
      </c>
      <c r="BH346" s="81">
        <v>0</v>
      </c>
      <c r="BI346" s="81">
        <v>338.791</v>
      </c>
      <c r="BJ346" s="81">
        <v>0</v>
      </c>
      <c r="BK346" s="81">
        <v>135.32100000000003</v>
      </c>
      <c r="BL346" s="81">
        <v>0</v>
      </c>
      <c r="BM346" s="82"/>
      <c r="BN346" s="81">
        <v>0</v>
      </c>
      <c r="BO346" s="81">
        <v>0</v>
      </c>
      <c r="BP346" s="81">
        <v>8</v>
      </c>
      <c r="BQ346" s="81">
        <v>0</v>
      </c>
      <c r="BR346" s="81">
        <v>16</v>
      </c>
      <c r="BS346" s="81">
        <v>0</v>
      </c>
      <c r="BT346"/>
      <c r="BU346" s="80">
        <v>383.32900000000001</v>
      </c>
      <c r="BV346" s="80">
        <v>9.4879999999999995</v>
      </c>
      <c r="BW346" s="80">
        <v>18.675000000000001</v>
      </c>
      <c r="BX346" s="80">
        <v>7.8920000000000003</v>
      </c>
      <c r="BY346" s="80">
        <v>54.728000000000002</v>
      </c>
      <c r="BZ346" s="80">
        <v>0</v>
      </c>
      <c r="CA346" s="80">
        <v>0</v>
      </c>
      <c r="CB346" s="80">
        <v>0</v>
      </c>
      <c r="CC346" s="80">
        <v>0</v>
      </c>
    </row>
    <row r="347" spans="1:81">
      <c r="A347" s="80" t="s">
        <v>2032</v>
      </c>
      <c r="B347" s="80">
        <v>288</v>
      </c>
      <c r="C347" s="80">
        <v>16</v>
      </c>
      <c r="D347" s="80">
        <v>17</v>
      </c>
      <c r="E347" s="80">
        <v>2019</v>
      </c>
      <c r="F347" s="80" t="s">
        <v>73</v>
      </c>
      <c r="G347" s="80" t="s">
        <v>2016</v>
      </c>
      <c r="H347" s="80" t="s">
        <v>2017</v>
      </c>
      <c r="I347" s="177"/>
      <c r="J347" s="81">
        <v>543.6029724333265</v>
      </c>
      <c r="K347" s="81">
        <v>31.393896434708548</v>
      </c>
      <c r="L347" s="81">
        <v>34.495639009115777</v>
      </c>
      <c r="M347" s="81">
        <v>615.18686492210622</v>
      </c>
      <c r="N347" s="81">
        <v>861.88927915286752</v>
      </c>
      <c r="O347" s="81">
        <v>308.29852190890466</v>
      </c>
      <c r="P347" s="81">
        <v>188.71220709872472</v>
      </c>
      <c r="Q347" s="81">
        <v>20.615055448838866</v>
      </c>
      <c r="R347" s="81">
        <v>0</v>
      </c>
      <c r="S347" s="81">
        <v>16.599096789029996</v>
      </c>
      <c r="T347" s="82"/>
      <c r="U347" s="81">
        <v>22333438</v>
      </c>
      <c r="V347" s="81">
        <v>11661</v>
      </c>
      <c r="W347" s="81">
        <v>799</v>
      </c>
      <c r="X347" s="81">
        <v>131090</v>
      </c>
      <c r="Y347" s="81">
        <v>177704</v>
      </c>
      <c r="Z347" s="81">
        <v>193016</v>
      </c>
      <c r="AA347" s="81">
        <v>39185</v>
      </c>
      <c r="AB347" s="81">
        <v>334070</v>
      </c>
      <c r="AC347" s="81">
        <v>0</v>
      </c>
      <c r="AD347" s="81">
        <v>16.59909678903</v>
      </c>
      <c r="AE347" s="82"/>
      <c r="AF347" s="81">
        <v>178328708.1209625</v>
      </c>
      <c r="AG347" s="81">
        <v>21724522.419362161</v>
      </c>
      <c r="AH347" s="81">
        <v>5253710.5380269121</v>
      </c>
      <c r="AI347" s="81">
        <v>813011374.51601303</v>
      </c>
      <c r="AJ347" s="81">
        <v>659470683.31480324</v>
      </c>
      <c r="AK347" s="81">
        <v>0</v>
      </c>
      <c r="AL347" s="81">
        <v>0</v>
      </c>
      <c r="AM347" s="81">
        <v>45497819.122386463</v>
      </c>
      <c r="AN347" s="81">
        <v>0</v>
      </c>
      <c r="AO347" s="81">
        <v>0</v>
      </c>
      <c r="AP347" s="82"/>
      <c r="AQ347" s="81">
        <v>1550</v>
      </c>
      <c r="AR347" s="81">
        <v>120</v>
      </c>
      <c r="AS347" s="81">
        <v>0</v>
      </c>
      <c r="AT347" s="81">
        <v>0</v>
      </c>
      <c r="AU347" s="81">
        <v>0</v>
      </c>
      <c r="AV347" s="81">
        <v>0</v>
      </c>
      <c r="AW347" s="81" t="s">
        <v>564</v>
      </c>
      <c r="AX347" s="82"/>
      <c r="AY347" s="81">
        <v>6650.2799999999952</v>
      </c>
      <c r="AZ347" s="81">
        <v>12559.7</v>
      </c>
      <c r="BA347" s="81">
        <v>0</v>
      </c>
      <c r="BB347" s="81">
        <v>0</v>
      </c>
      <c r="BC347" s="81">
        <v>0</v>
      </c>
      <c r="BD347" s="81">
        <v>0</v>
      </c>
      <c r="BE347" s="81" t="s">
        <v>564</v>
      </c>
      <c r="BF347" s="82"/>
      <c r="BG347" s="81">
        <v>0</v>
      </c>
      <c r="BH347" s="81">
        <v>0</v>
      </c>
      <c r="BI347" s="81">
        <v>253.143</v>
      </c>
      <c r="BJ347" s="81">
        <v>0</v>
      </c>
      <c r="BK347" s="81">
        <v>146.965</v>
      </c>
      <c r="BL347" s="81">
        <v>0</v>
      </c>
      <c r="BM347" s="82"/>
      <c r="BN347" s="81">
        <v>0</v>
      </c>
      <c r="BO347" s="81">
        <v>0</v>
      </c>
      <c r="BP347" s="81">
        <v>8</v>
      </c>
      <c r="BQ347" s="81">
        <v>0</v>
      </c>
      <c r="BR347" s="81">
        <v>16</v>
      </c>
      <c r="BS347" s="81">
        <v>0</v>
      </c>
      <c r="BT347"/>
      <c r="BU347" s="80">
        <v>357.56200000000001</v>
      </c>
      <c r="BV347" s="80">
        <v>22.710999999999999</v>
      </c>
      <c r="BW347" s="80">
        <v>0</v>
      </c>
      <c r="BX347" s="80">
        <v>4.2320000000000002</v>
      </c>
      <c r="BY347" s="80">
        <v>15.603</v>
      </c>
      <c r="BZ347" s="80">
        <v>0</v>
      </c>
      <c r="CA347" s="80">
        <v>0</v>
      </c>
      <c r="CB347" s="80">
        <v>0</v>
      </c>
      <c r="CC347" s="80">
        <v>0</v>
      </c>
    </row>
    <row r="348" spans="1:81">
      <c r="A348" s="80" t="s">
        <v>2033</v>
      </c>
      <c r="B348" s="80">
        <v>289</v>
      </c>
      <c r="C348" s="80">
        <v>17</v>
      </c>
      <c r="D348" s="80">
        <v>17</v>
      </c>
      <c r="E348" s="80">
        <v>2020</v>
      </c>
      <c r="F348" s="80" t="s">
        <v>218</v>
      </c>
      <c r="G348" s="80" t="s">
        <v>2016</v>
      </c>
      <c r="H348" s="80" t="s">
        <v>2017</v>
      </c>
      <c r="I348" s="177"/>
      <c r="J348" s="81">
        <v>463.94009132788779</v>
      </c>
      <c r="K348" s="81">
        <v>33.786945833133302</v>
      </c>
      <c r="L348" s="81">
        <v>54.855638988420253</v>
      </c>
      <c r="M348" s="81">
        <v>583.65163394239426</v>
      </c>
      <c r="N348" s="81">
        <v>791.00596874404528</v>
      </c>
      <c r="O348" s="81">
        <v>270.05855197884574</v>
      </c>
      <c r="P348" s="81">
        <v>187.17481017300517</v>
      </c>
      <c r="Q348" s="81">
        <v>19.540217997185277</v>
      </c>
      <c r="R348" s="81">
        <v>0</v>
      </c>
      <c r="S348" s="81">
        <v>13.5784076035838</v>
      </c>
      <c r="T348" s="82"/>
      <c r="U348" s="81">
        <v>21606825</v>
      </c>
      <c r="V348" s="81">
        <v>11611</v>
      </c>
      <c r="W348" s="81">
        <v>1129</v>
      </c>
      <c r="X348" s="81">
        <v>130784</v>
      </c>
      <c r="Y348" s="81">
        <v>177937</v>
      </c>
      <c r="Z348" s="81">
        <v>192977</v>
      </c>
      <c r="AA348" s="81">
        <v>42227</v>
      </c>
      <c r="AB348" s="81">
        <v>331397</v>
      </c>
      <c r="AC348" s="81">
        <v>0</v>
      </c>
      <c r="AD348" s="81">
        <v>13.5784076035838</v>
      </c>
      <c r="AE348" s="82"/>
      <c r="AF348" s="81">
        <v>168704089.54690391</v>
      </c>
      <c r="AG348" s="81">
        <v>21647316.33023515</v>
      </c>
      <c r="AH348" s="81">
        <v>8044485.5492010685</v>
      </c>
      <c r="AI348" s="81">
        <v>750920093.96828532</v>
      </c>
      <c r="AJ348" s="81">
        <v>674135538.82501745</v>
      </c>
      <c r="AK348" s="81"/>
      <c r="AL348" s="81"/>
      <c r="AM348" s="81">
        <v>43250990.3974635</v>
      </c>
      <c r="AN348" s="81"/>
      <c r="AO348" s="81"/>
      <c r="AP348" s="82"/>
      <c r="AQ348" s="81">
        <v>1616</v>
      </c>
      <c r="AR348" s="81">
        <v>123</v>
      </c>
      <c r="AS348" s="81">
        <v>0</v>
      </c>
      <c r="AT348" s="81">
        <v>0</v>
      </c>
      <c r="AU348" s="81">
        <v>0</v>
      </c>
      <c r="AV348" s="81">
        <v>0</v>
      </c>
      <c r="AW348" s="81">
        <v>0</v>
      </c>
      <c r="AX348" s="82"/>
      <c r="AY348" s="81">
        <v>7051.402999999993</v>
      </c>
      <c r="AZ348" s="81">
        <v>12647.70000000001</v>
      </c>
      <c r="BA348" s="81">
        <v>0</v>
      </c>
      <c r="BB348" s="81">
        <v>0</v>
      </c>
      <c r="BC348" s="81">
        <v>0</v>
      </c>
      <c r="BD348" s="81">
        <v>0</v>
      </c>
      <c r="BE348" s="81">
        <v>0</v>
      </c>
      <c r="BF348" s="82"/>
      <c r="BG348" s="81">
        <v>0</v>
      </c>
      <c r="BH348" s="81">
        <v>0</v>
      </c>
      <c r="BI348" s="81">
        <v>313.34399999999999</v>
      </c>
      <c r="BJ348" s="81">
        <v>0</v>
      </c>
      <c r="BK348" s="81">
        <v>121.783</v>
      </c>
      <c r="BL348" s="81">
        <v>0</v>
      </c>
      <c r="BM348" s="82"/>
      <c r="BN348" s="81">
        <v>0</v>
      </c>
      <c r="BO348" s="81">
        <v>0</v>
      </c>
      <c r="BP348" s="81">
        <v>8</v>
      </c>
      <c r="BQ348" s="81">
        <v>0</v>
      </c>
      <c r="BR348" s="81">
        <v>16</v>
      </c>
      <c r="BS348" s="81">
        <v>0</v>
      </c>
      <c r="BT348"/>
      <c r="BU348" s="80">
        <v>347.92</v>
      </c>
      <c r="BV348" s="80">
        <v>18.611999999999998</v>
      </c>
      <c r="BW348" s="80">
        <v>24.018999999999998</v>
      </c>
      <c r="BX348" s="80">
        <v>8.1029999999999998</v>
      </c>
      <c r="BY348" s="80">
        <v>36.472999999999999</v>
      </c>
      <c r="BZ348" s="80">
        <v>0</v>
      </c>
      <c r="CA348" s="80">
        <v>0</v>
      </c>
      <c r="CB348" s="80">
        <v>0</v>
      </c>
      <c r="CC348" s="80">
        <v>0</v>
      </c>
    </row>
    <row r="349" spans="1:81">
      <c r="A349" s="80" t="s">
        <v>2034</v>
      </c>
      <c r="B349" s="80">
        <v>289</v>
      </c>
      <c r="C349" s="80">
        <v>18</v>
      </c>
      <c r="D349" s="80">
        <v>17</v>
      </c>
      <c r="E349" s="80">
        <v>2021</v>
      </c>
      <c r="F349" s="80" t="s">
        <v>75</v>
      </c>
      <c r="G349" s="174" t="s">
        <v>2016</v>
      </c>
      <c r="H349" s="80" t="s">
        <v>2017</v>
      </c>
      <c r="I349" s="177"/>
      <c r="J349" s="81">
        <v>466.1131666736996</v>
      </c>
      <c r="K349" s="81">
        <v>32.546207516842784</v>
      </c>
      <c r="L349" s="81">
        <v>50.060649643380408</v>
      </c>
      <c r="M349" s="81">
        <v>589.50670733841821</v>
      </c>
      <c r="N349" s="81">
        <v>751.31093424353287</v>
      </c>
      <c r="O349" s="81">
        <v>261.68441745280387</v>
      </c>
      <c r="P349" s="81">
        <v>192.69310530802741</v>
      </c>
      <c r="Q349" s="81">
        <v>19.569627998002805</v>
      </c>
      <c r="R349" s="81">
        <v>0</v>
      </c>
      <c r="S349" s="81">
        <v>15.682633969659999</v>
      </c>
      <c r="T349" s="82"/>
      <c r="U349" s="81">
        <v>22292658</v>
      </c>
      <c r="V349" s="81">
        <v>11611</v>
      </c>
      <c r="W349" s="81">
        <v>1129</v>
      </c>
      <c r="X349" s="81">
        <v>130784</v>
      </c>
      <c r="Y349" s="81">
        <v>177920</v>
      </c>
      <c r="Z349" s="81">
        <v>192544</v>
      </c>
      <c r="AA349" s="81">
        <v>42394</v>
      </c>
      <c r="AB349" s="81">
        <v>327960</v>
      </c>
      <c r="AC349" s="81">
        <v>0</v>
      </c>
      <c r="AD349" s="81">
        <v>15.682633969659999</v>
      </c>
      <c r="AE349" s="82"/>
      <c r="AF349" s="81">
        <v>170752164.72725648</v>
      </c>
      <c r="AG349" s="81">
        <v>22021131.504235387</v>
      </c>
      <c r="AH349" s="81">
        <v>7212349.4548039511</v>
      </c>
      <c r="AI349" s="81">
        <v>819364759.43171537</v>
      </c>
      <c r="AJ349" s="81">
        <v>656898200.84595501</v>
      </c>
      <c r="AK349" s="81">
        <v>0</v>
      </c>
      <c r="AL349" s="81">
        <v>0</v>
      </c>
      <c r="AM349" s="81">
        <v>43049304.645447046</v>
      </c>
      <c r="AN349" s="81">
        <v>0</v>
      </c>
      <c r="AO349" s="81">
        <v>0</v>
      </c>
      <c r="AP349" s="82"/>
      <c r="AQ349" s="81">
        <v>1721</v>
      </c>
      <c r="AR349" s="81">
        <v>129</v>
      </c>
      <c r="AS349" s="81">
        <v>0</v>
      </c>
      <c r="AT349" s="81">
        <v>0</v>
      </c>
      <c r="AU349" s="81">
        <v>0</v>
      </c>
      <c r="AV349" s="81">
        <v>0</v>
      </c>
      <c r="AW349" s="81"/>
      <c r="AX349" s="82"/>
      <c r="AY349" s="81">
        <v>7753.4619999999859</v>
      </c>
      <c r="AZ349" s="81">
        <v>12851.20000000001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2035</v>
      </c>
      <c r="B350" s="80">
        <v>289</v>
      </c>
      <c r="C350" s="80">
        <v>19</v>
      </c>
      <c r="D350" s="80">
        <v>17</v>
      </c>
      <c r="E350" s="80">
        <v>2022</v>
      </c>
      <c r="F350" s="80" t="s">
        <v>568</v>
      </c>
      <c r="G350" s="174" t="s">
        <v>2016</v>
      </c>
      <c r="H350" s="80" t="s">
        <v>2017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1897</v>
      </c>
      <c r="AR350" s="81">
        <v>129</v>
      </c>
      <c r="AS350" s="81">
        <v>0</v>
      </c>
      <c r="AT350" s="81">
        <v>0</v>
      </c>
      <c r="AU350" s="81">
        <v>0</v>
      </c>
      <c r="AV350" s="81">
        <v>0</v>
      </c>
      <c r="AW350" s="81"/>
      <c r="AX350" s="82"/>
      <c r="AY350" s="81">
        <v>8829.032999999974</v>
      </c>
      <c r="AZ350" s="81">
        <v>12851.200000000006</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2036</v>
      </c>
      <c r="B351" s="80">
        <v>307</v>
      </c>
      <c r="C351" s="80">
        <v>1</v>
      </c>
      <c r="D351" s="80">
        <v>19</v>
      </c>
      <c r="E351" s="80">
        <v>1990</v>
      </c>
      <c r="F351" s="80" t="s">
        <v>562</v>
      </c>
      <c r="G351" s="80" t="s">
        <v>2037</v>
      </c>
      <c r="H351" s="80" t="s">
        <v>2038</v>
      </c>
      <c r="I351" s="177"/>
      <c r="J351" s="81">
        <v>1406.1778963299198</v>
      </c>
      <c r="K351" s="81">
        <v>57.325311401321443</v>
      </c>
      <c r="L351" s="81">
        <v>32.525814939938947</v>
      </c>
      <c r="M351" s="81">
        <v>340.48137378569618</v>
      </c>
      <c r="N351" s="81">
        <v>284.03388514999716</v>
      </c>
      <c r="O351" s="81">
        <v>234.19951697371542</v>
      </c>
      <c r="P351" s="81">
        <v>278.42632331532951</v>
      </c>
      <c r="Q351" s="81">
        <v>20.650070454024103</v>
      </c>
      <c r="R351" s="81">
        <v>52.263694750181863</v>
      </c>
      <c r="S351" s="81">
        <v>21.083245669196657</v>
      </c>
      <c r="T351" s="82"/>
      <c r="U351" s="81">
        <v>20691431</v>
      </c>
      <c r="V351" s="81">
        <v>15002</v>
      </c>
      <c r="W351" s="81">
        <v>433</v>
      </c>
      <c r="X351" s="81">
        <v>136921</v>
      </c>
      <c r="Y351" s="81">
        <v>126343</v>
      </c>
      <c r="Z351" s="81">
        <v>96329</v>
      </c>
      <c r="AA351" s="81">
        <v>67605</v>
      </c>
      <c r="AB351" s="81">
        <v>335287</v>
      </c>
      <c r="AC351" s="81">
        <v>9052166</v>
      </c>
      <c r="AD351" s="81">
        <v>21.083245669196657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2039</v>
      </c>
      <c r="B352" s="80">
        <v>308</v>
      </c>
      <c r="C352" s="80">
        <v>2</v>
      </c>
      <c r="D352" s="80">
        <v>19</v>
      </c>
      <c r="E352" s="80">
        <v>2005</v>
      </c>
      <c r="F352" s="80" t="s">
        <v>565</v>
      </c>
      <c r="G352" s="80" t="s">
        <v>2037</v>
      </c>
      <c r="H352" s="80" t="s">
        <v>2038</v>
      </c>
      <c r="I352" s="177"/>
      <c r="J352" s="81">
        <v>656.77497538033469</v>
      </c>
      <c r="K352" s="81">
        <v>42.454048415389579</v>
      </c>
      <c r="L352" s="81">
        <v>19.588851985043529</v>
      </c>
      <c r="M352" s="81">
        <v>555.16102427906912</v>
      </c>
      <c r="N352" s="81">
        <v>384.73929934186879</v>
      </c>
      <c r="O352" s="81">
        <v>336.86435927420695</v>
      </c>
      <c r="P352" s="81">
        <v>258.3023297536858</v>
      </c>
      <c r="Q352" s="81">
        <v>20.266868939795206</v>
      </c>
      <c r="R352" s="81">
        <v>32.214436123414359</v>
      </c>
      <c r="S352" s="81">
        <v>46.732214810168486</v>
      </c>
      <c r="T352" s="82"/>
      <c r="U352" s="81">
        <v>14386599</v>
      </c>
      <c r="V352" s="81">
        <v>13378</v>
      </c>
      <c r="W352" s="81">
        <v>171</v>
      </c>
      <c r="X352" s="81">
        <v>118735</v>
      </c>
      <c r="Y352" s="81">
        <v>154731</v>
      </c>
      <c r="Z352" s="81">
        <v>160336</v>
      </c>
      <c r="AA352" s="81">
        <v>51366</v>
      </c>
      <c r="AB352" s="81">
        <v>344003</v>
      </c>
      <c r="AC352" s="81">
        <v>5696456</v>
      </c>
      <c r="AD352" s="81">
        <v>46.732214810168486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2040</v>
      </c>
      <c r="B353" s="80">
        <v>309</v>
      </c>
      <c r="C353" s="80">
        <v>3</v>
      </c>
      <c r="D353" s="80">
        <v>19</v>
      </c>
      <c r="E353" s="80">
        <v>2006</v>
      </c>
      <c r="F353" s="80" t="s">
        <v>566</v>
      </c>
      <c r="G353" s="80" t="s">
        <v>2037</v>
      </c>
      <c r="H353" s="80" t="s">
        <v>2038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2041</v>
      </c>
      <c r="B354" s="80">
        <v>310</v>
      </c>
      <c r="C354" s="80">
        <v>4</v>
      </c>
      <c r="D354" s="80">
        <v>19</v>
      </c>
      <c r="E354" s="80">
        <v>2007</v>
      </c>
      <c r="F354" s="80" t="s">
        <v>567</v>
      </c>
      <c r="G354" s="80" t="s">
        <v>2037</v>
      </c>
      <c r="H354" s="80" t="s">
        <v>2038</v>
      </c>
      <c r="I354" s="177"/>
      <c r="J354" s="81">
        <v>615.25142652446903</v>
      </c>
      <c r="K354" s="81">
        <v>38.161690117977919</v>
      </c>
      <c r="L354" s="81">
        <v>37.65435052800953</v>
      </c>
      <c r="M354" s="81">
        <v>542.93653966071292</v>
      </c>
      <c r="N354" s="81">
        <v>448.32339914157939</v>
      </c>
      <c r="O354" s="81">
        <v>325.36547536702426</v>
      </c>
      <c r="P354" s="81">
        <v>249.5240849171887</v>
      </c>
      <c r="Q354" s="81">
        <v>21.201721841472242</v>
      </c>
      <c r="R354" s="81">
        <v>22.851230733209796</v>
      </c>
      <c r="S354" s="81">
        <v>43.834065383237338</v>
      </c>
      <c r="T354" s="82"/>
      <c r="U354" s="81">
        <v>15322036</v>
      </c>
      <c r="V354" s="81">
        <v>12227</v>
      </c>
      <c r="W354" s="81">
        <v>343</v>
      </c>
      <c r="X354" s="81">
        <v>137775</v>
      </c>
      <c r="Y354" s="81">
        <v>156556</v>
      </c>
      <c r="Z354" s="81">
        <v>160988</v>
      </c>
      <c r="AA354" s="81">
        <v>48864</v>
      </c>
      <c r="AB354" s="81">
        <v>340839</v>
      </c>
      <c r="AC354" s="81">
        <v>4156707</v>
      </c>
      <c r="AD354" s="81">
        <v>43.834065383237338</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2042</v>
      </c>
      <c r="B355" s="80">
        <v>311</v>
      </c>
      <c r="C355" s="80">
        <v>5</v>
      </c>
      <c r="D355" s="80">
        <v>19</v>
      </c>
      <c r="E355" s="80">
        <v>2008</v>
      </c>
      <c r="F355" s="80" t="s">
        <v>84</v>
      </c>
      <c r="G355" s="80" t="s">
        <v>2037</v>
      </c>
      <c r="H355" s="80" t="s">
        <v>2038</v>
      </c>
      <c r="I355" s="177"/>
      <c r="J355" s="81">
        <v>608.49782731646633</v>
      </c>
      <c r="K355" s="81">
        <v>27.17538598927371</v>
      </c>
      <c r="L355" s="81">
        <v>30.064142024733073</v>
      </c>
      <c r="M355" s="81">
        <v>573.60783243786523</v>
      </c>
      <c r="N355" s="81">
        <v>400.65488134954381</v>
      </c>
      <c r="O355" s="81">
        <v>315.17838294378799</v>
      </c>
      <c r="P355" s="81">
        <v>241.73661236548645</v>
      </c>
      <c r="Q355" s="81">
        <v>20.805353692831062</v>
      </c>
      <c r="R355" s="81">
        <v>23.119418217935838</v>
      </c>
      <c r="S355" s="81">
        <v>36.006950022376522</v>
      </c>
      <c r="T355" s="82"/>
      <c r="U355" s="81">
        <v>16212254</v>
      </c>
      <c r="V355" s="81">
        <v>12227</v>
      </c>
      <c r="W355" s="81">
        <v>343</v>
      </c>
      <c r="X355" s="81">
        <v>137775</v>
      </c>
      <c r="Y355" s="81">
        <v>157216</v>
      </c>
      <c r="Z355" s="81">
        <v>161421</v>
      </c>
      <c r="AA355" s="81">
        <v>47393</v>
      </c>
      <c r="AB355" s="81">
        <v>339963</v>
      </c>
      <c r="AC355" s="81">
        <v>4366940</v>
      </c>
      <c r="AD355" s="81">
        <v>36.006950022376522</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2043</v>
      </c>
      <c r="B356" s="80">
        <v>312</v>
      </c>
      <c r="C356" s="80">
        <v>6</v>
      </c>
      <c r="D356" s="80">
        <v>19</v>
      </c>
      <c r="E356" s="80">
        <v>2009</v>
      </c>
      <c r="F356" s="80" t="s">
        <v>85</v>
      </c>
      <c r="G356" s="80" t="s">
        <v>2037</v>
      </c>
      <c r="H356" s="80" t="s">
        <v>2038</v>
      </c>
      <c r="I356" s="177"/>
      <c r="J356" s="81">
        <v>588.39010459448298</v>
      </c>
      <c r="K356" s="81">
        <v>37.127768293293371</v>
      </c>
      <c r="L356" s="81">
        <v>30.235730223863325</v>
      </c>
      <c r="M356" s="81">
        <v>617.95104841442196</v>
      </c>
      <c r="N356" s="81">
        <v>393.6927256850077</v>
      </c>
      <c r="O356" s="81">
        <v>322.13873799236688</v>
      </c>
      <c r="P356" s="81">
        <v>229.89546821947343</v>
      </c>
      <c r="Q356" s="81">
        <v>19.804720713382952</v>
      </c>
      <c r="R356" s="81">
        <v>22.868150620952409</v>
      </c>
      <c r="S356" s="81">
        <v>39.430045285266317</v>
      </c>
      <c r="T356" s="82"/>
      <c r="U356" s="81">
        <v>14474753</v>
      </c>
      <c r="V356" s="81">
        <v>11951</v>
      </c>
      <c r="W356" s="81">
        <v>531</v>
      </c>
      <c r="X356" s="81">
        <v>142773</v>
      </c>
      <c r="Y356" s="81">
        <v>158320</v>
      </c>
      <c r="Z356" s="81">
        <v>162849</v>
      </c>
      <c r="AA356" s="81">
        <v>46271</v>
      </c>
      <c r="AB356" s="81">
        <v>339714</v>
      </c>
      <c r="AC356" s="81">
        <v>4213998</v>
      </c>
      <c r="AD356" s="81">
        <v>39.430045285266317</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4.18</v>
      </c>
      <c r="BI356" s="81">
        <v>854.27599999999995</v>
      </c>
      <c r="BJ356" s="81">
        <v>0.70499999999999996</v>
      </c>
      <c r="BK356" s="81">
        <v>80.951999999999998</v>
      </c>
      <c r="BL356" s="81">
        <v>0</v>
      </c>
      <c r="BM356" s="82"/>
      <c r="BN356" s="81">
        <v>0</v>
      </c>
      <c r="BO356" s="81">
        <v>1</v>
      </c>
      <c r="BP356" s="81">
        <v>11</v>
      </c>
      <c r="BQ356" s="81">
        <v>1</v>
      </c>
      <c r="BR356" s="81">
        <v>14</v>
      </c>
      <c r="BS356" s="81">
        <v>0</v>
      </c>
      <c r="BT356"/>
      <c r="BU356" s="80"/>
      <c r="BV356" s="80"/>
      <c r="BW356" s="80"/>
      <c r="BX356" s="80"/>
      <c r="BY356" s="80"/>
      <c r="BZ356" s="80"/>
      <c r="CA356" s="80"/>
      <c r="CB356" s="80"/>
      <c r="CC356" s="80"/>
    </row>
    <row r="357" spans="1:81">
      <c r="A357" s="80" t="s">
        <v>2044</v>
      </c>
      <c r="B357" s="80">
        <v>313</v>
      </c>
      <c r="C357" s="80">
        <v>7</v>
      </c>
      <c r="D357" s="80">
        <v>19</v>
      </c>
      <c r="E357" s="80">
        <v>2010</v>
      </c>
      <c r="F357" s="80" t="s">
        <v>86</v>
      </c>
      <c r="G357" s="80" t="s">
        <v>2037</v>
      </c>
      <c r="H357" s="80" t="s">
        <v>2038</v>
      </c>
      <c r="I357" s="177"/>
      <c r="J357" s="81">
        <v>493.57606112480443</v>
      </c>
      <c r="K357" s="81">
        <v>30.415724526892827</v>
      </c>
      <c r="L357" s="81">
        <v>26.890865700206067</v>
      </c>
      <c r="M357" s="81">
        <v>575.04946483644903</v>
      </c>
      <c r="N357" s="81">
        <v>381.58171489393106</v>
      </c>
      <c r="O357" s="81">
        <v>323.48803727643593</v>
      </c>
      <c r="P357" s="81">
        <v>231.88054293226148</v>
      </c>
      <c r="Q357" s="81">
        <v>20.633101109355973</v>
      </c>
      <c r="R357" s="81">
        <v>26.284285028318084</v>
      </c>
      <c r="S357" s="81">
        <v>51.890836372212661</v>
      </c>
      <c r="T357" s="82"/>
      <c r="U357" s="81">
        <v>13199927</v>
      </c>
      <c r="V357" s="81">
        <v>11951</v>
      </c>
      <c r="W357" s="81">
        <v>531</v>
      </c>
      <c r="X357" s="81">
        <v>142773</v>
      </c>
      <c r="Y357" s="81">
        <v>159270</v>
      </c>
      <c r="Z357" s="81">
        <v>164291</v>
      </c>
      <c r="AA357" s="81">
        <v>45505</v>
      </c>
      <c r="AB357" s="81">
        <v>339130</v>
      </c>
      <c r="AC357" s="81">
        <v>4589987</v>
      </c>
      <c r="AD357" s="81">
        <v>51.890836372212661</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4.2</v>
      </c>
      <c r="BI357" s="81">
        <v>415.15899999999999</v>
      </c>
      <c r="BJ357" s="81">
        <v>0.73799999999999999</v>
      </c>
      <c r="BK357" s="81">
        <v>47.92</v>
      </c>
      <c r="BL357" s="81">
        <v>0</v>
      </c>
      <c r="BM357" s="82"/>
      <c r="BN357" s="81">
        <v>0</v>
      </c>
      <c r="BO357" s="81">
        <v>1</v>
      </c>
      <c r="BP357" s="81">
        <v>11</v>
      </c>
      <c r="BQ357" s="81">
        <v>1</v>
      </c>
      <c r="BR357" s="81">
        <v>11</v>
      </c>
      <c r="BS357" s="81">
        <v>0</v>
      </c>
      <c r="BT357"/>
      <c r="BU357" s="80">
        <v>288.95299999999997</v>
      </c>
      <c r="BV357" s="80">
        <v>167.57599999999999</v>
      </c>
      <c r="BW357" s="80">
        <v>3.8639999999999999</v>
      </c>
      <c r="BX357" s="80">
        <v>0.22600000000000001</v>
      </c>
      <c r="BY357" s="80">
        <v>7.3979999999999997</v>
      </c>
      <c r="BZ357" s="80">
        <v>0</v>
      </c>
      <c r="CA357" s="80">
        <v>0</v>
      </c>
      <c r="CB357" s="80">
        <v>0</v>
      </c>
      <c r="CC357" s="80">
        <v>0</v>
      </c>
    </row>
    <row r="358" spans="1:81">
      <c r="A358" s="80" t="s">
        <v>2045</v>
      </c>
      <c r="B358" s="80">
        <v>314</v>
      </c>
      <c r="C358" s="80">
        <v>8</v>
      </c>
      <c r="D358" s="80">
        <v>19</v>
      </c>
      <c r="E358" s="80">
        <v>2011</v>
      </c>
      <c r="F358" s="80" t="s">
        <v>87</v>
      </c>
      <c r="G358" s="80" t="s">
        <v>2037</v>
      </c>
      <c r="H358" s="80" t="s">
        <v>2038</v>
      </c>
      <c r="I358" s="177"/>
      <c r="J358" s="81">
        <v>604.78571957562019</v>
      </c>
      <c r="K358" s="81">
        <v>44.294239950902792</v>
      </c>
      <c r="L358" s="81">
        <v>25.892412194526923</v>
      </c>
      <c r="M358" s="81">
        <v>806.40361472970062</v>
      </c>
      <c r="N358" s="81">
        <v>520.49613169357065</v>
      </c>
      <c r="O358" s="81">
        <v>320.31941081038917</v>
      </c>
      <c r="P358" s="81">
        <v>221.96306042135956</v>
      </c>
      <c r="Q358" s="81">
        <v>23.711498441158049</v>
      </c>
      <c r="R358" s="81">
        <v>18.410752363714089</v>
      </c>
      <c r="S358" s="81">
        <v>32.180611848323672</v>
      </c>
      <c r="T358" s="82"/>
      <c r="U358" s="81">
        <v>15260115</v>
      </c>
      <c r="V358" s="81">
        <v>11951</v>
      </c>
      <c r="W358" s="81">
        <v>531</v>
      </c>
      <c r="X358" s="81">
        <v>142773</v>
      </c>
      <c r="Y358" s="81">
        <v>159905</v>
      </c>
      <c r="Z358" s="81">
        <v>166216</v>
      </c>
      <c r="AA358" s="81">
        <v>44855</v>
      </c>
      <c r="AB358" s="81">
        <v>337875</v>
      </c>
      <c r="AC358" s="81">
        <v>3209726</v>
      </c>
      <c r="AD358" s="81">
        <v>32.180611848323672</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3.15</v>
      </c>
      <c r="BI358" s="81">
        <v>140.559</v>
      </c>
      <c r="BJ358" s="81">
        <v>0.53100000000000003</v>
      </c>
      <c r="BK358" s="81">
        <v>68.224000000000004</v>
      </c>
      <c r="BL358" s="81">
        <v>0</v>
      </c>
      <c r="BM358" s="82"/>
      <c r="BN358" s="81">
        <v>0</v>
      </c>
      <c r="BO358" s="81">
        <v>1</v>
      </c>
      <c r="BP358" s="81">
        <v>10</v>
      </c>
      <c r="BQ358" s="81">
        <v>1</v>
      </c>
      <c r="BR358" s="81">
        <v>13</v>
      </c>
      <c r="BS358" s="81">
        <v>0</v>
      </c>
      <c r="BT358"/>
      <c r="BU358" s="80">
        <v>148.06700000000001</v>
      </c>
      <c r="BV358" s="80">
        <v>62.506</v>
      </c>
      <c r="BW358" s="80">
        <v>0</v>
      </c>
      <c r="BX358" s="80">
        <v>0</v>
      </c>
      <c r="BY358" s="80">
        <v>1.891</v>
      </c>
      <c r="BZ358" s="80">
        <v>0</v>
      </c>
      <c r="CA358" s="80">
        <v>0</v>
      </c>
      <c r="CB358" s="80">
        <v>0</v>
      </c>
      <c r="CC358" s="80">
        <v>0</v>
      </c>
    </row>
    <row r="359" spans="1:81">
      <c r="A359" s="80" t="s">
        <v>2046</v>
      </c>
      <c r="B359" s="80">
        <v>315</v>
      </c>
      <c r="C359" s="80">
        <v>9</v>
      </c>
      <c r="D359" s="80">
        <v>19</v>
      </c>
      <c r="E359" s="80">
        <v>2012</v>
      </c>
      <c r="F359" s="80" t="s">
        <v>88</v>
      </c>
      <c r="G359" s="80" t="s">
        <v>2037</v>
      </c>
      <c r="H359" s="80" t="s">
        <v>2038</v>
      </c>
      <c r="I359" s="177"/>
      <c r="J359" s="81">
        <v>585.50675223239637</v>
      </c>
      <c r="K359" s="81">
        <v>53.48662014289016</v>
      </c>
      <c r="L359" s="81">
        <v>25.315613238103612</v>
      </c>
      <c r="M359" s="81">
        <v>823.48340840259425</v>
      </c>
      <c r="N359" s="81">
        <v>647.05296417502984</v>
      </c>
      <c r="O359" s="81">
        <v>321.89417946237558</v>
      </c>
      <c r="P359" s="81">
        <v>219.03563936446588</v>
      </c>
      <c r="Q359" s="81">
        <v>25.778140683679904</v>
      </c>
      <c r="R359" s="81">
        <v>13.862558121674619</v>
      </c>
      <c r="S359" s="81">
        <v>40.564933448618547</v>
      </c>
      <c r="T359" s="82"/>
      <c r="U359" s="81">
        <v>14320448</v>
      </c>
      <c r="V359" s="81">
        <v>11951</v>
      </c>
      <c r="W359" s="81">
        <v>531</v>
      </c>
      <c r="X359" s="81">
        <v>142773</v>
      </c>
      <c r="Y359" s="81">
        <v>160880</v>
      </c>
      <c r="Z359" s="81">
        <v>168358</v>
      </c>
      <c r="AA359" s="81">
        <v>44013</v>
      </c>
      <c r="AB359" s="81">
        <v>338087</v>
      </c>
      <c r="AC359" s="81">
        <v>2354198</v>
      </c>
      <c r="AD359" s="81">
        <v>40.564933448618547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3.88</v>
      </c>
      <c r="BI359" s="81">
        <v>165.864</v>
      </c>
      <c r="BJ359" s="81">
        <v>1.149</v>
      </c>
      <c r="BK359" s="81">
        <v>68.132999999999996</v>
      </c>
      <c r="BL359" s="81">
        <v>0</v>
      </c>
      <c r="BM359" s="82"/>
      <c r="BN359" s="81">
        <v>0</v>
      </c>
      <c r="BO359" s="81">
        <v>1</v>
      </c>
      <c r="BP359" s="81">
        <v>10</v>
      </c>
      <c r="BQ359" s="81">
        <v>1</v>
      </c>
      <c r="BR359" s="81">
        <v>12</v>
      </c>
      <c r="BS359" s="81">
        <v>0</v>
      </c>
      <c r="BT359"/>
      <c r="BU359" s="80">
        <v>171.06700000000001</v>
      </c>
      <c r="BV359" s="80">
        <v>67.959000000000003</v>
      </c>
      <c r="BW359" s="80">
        <v>0</v>
      </c>
      <c r="BX359" s="80">
        <v>0</v>
      </c>
      <c r="BY359" s="80">
        <v>0</v>
      </c>
      <c r="BZ359" s="80">
        <v>0</v>
      </c>
      <c r="CA359" s="80">
        <v>0</v>
      </c>
      <c r="CB359" s="80">
        <v>0</v>
      </c>
      <c r="CC359" s="80">
        <v>0</v>
      </c>
    </row>
    <row r="360" spans="1:81">
      <c r="A360" s="80" t="s">
        <v>2047</v>
      </c>
      <c r="B360" s="80">
        <v>316</v>
      </c>
      <c r="C360" s="80">
        <v>10</v>
      </c>
      <c r="D360" s="80">
        <v>19</v>
      </c>
      <c r="E360" s="80">
        <v>2013</v>
      </c>
      <c r="F360" s="80" t="s">
        <v>89</v>
      </c>
      <c r="G360" s="80" t="s">
        <v>2037</v>
      </c>
      <c r="H360" s="80" t="s">
        <v>2038</v>
      </c>
      <c r="I360" s="177"/>
      <c r="J360" s="81">
        <v>572.39085007217579</v>
      </c>
      <c r="K360" s="81">
        <v>53.877123704803374</v>
      </c>
      <c r="L360" s="81">
        <v>26.077461804810696</v>
      </c>
      <c r="M360" s="81">
        <v>853.52002888013783</v>
      </c>
      <c r="N360" s="81">
        <v>665.50195929656059</v>
      </c>
      <c r="O360" s="81">
        <v>313.550319365409</v>
      </c>
      <c r="P360" s="81">
        <v>217.12847815617269</v>
      </c>
      <c r="Q360" s="81">
        <v>26.216717683229692</v>
      </c>
      <c r="R360" s="81">
        <v>15.341414225854686</v>
      </c>
      <c r="S360" s="81">
        <v>36.749303166752007</v>
      </c>
      <c r="T360" s="82"/>
      <c r="U360" s="81">
        <v>14850978</v>
      </c>
      <c r="V360" s="81">
        <v>11951</v>
      </c>
      <c r="W360" s="81">
        <v>531</v>
      </c>
      <c r="X360" s="81">
        <v>142773</v>
      </c>
      <c r="Y360" s="81">
        <v>161878</v>
      </c>
      <c r="Z360" s="81">
        <v>171316</v>
      </c>
      <c r="AA360" s="81">
        <v>43466</v>
      </c>
      <c r="AB360" s="81">
        <v>338909</v>
      </c>
      <c r="AC360" s="81">
        <v>2543174</v>
      </c>
      <c r="AD360" s="81">
        <v>36.749303166752007</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4.3899999999999997</v>
      </c>
      <c r="BI360" s="81">
        <v>210.25899999999999</v>
      </c>
      <c r="BJ360" s="81">
        <v>5.3129999999999997</v>
      </c>
      <c r="BK360" s="81">
        <v>91.852999999999994</v>
      </c>
      <c r="BL360" s="81">
        <v>0</v>
      </c>
      <c r="BM360" s="82"/>
      <c r="BN360" s="81">
        <v>0</v>
      </c>
      <c r="BO360" s="81">
        <v>1</v>
      </c>
      <c r="BP360" s="81">
        <v>10</v>
      </c>
      <c r="BQ360" s="81">
        <v>2</v>
      </c>
      <c r="BR360" s="81">
        <v>13</v>
      </c>
      <c r="BS360" s="81">
        <v>0</v>
      </c>
      <c r="BT360"/>
      <c r="BU360" s="80">
        <v>242.29</v>
      </c>
      <c r="BV360" s="80">
        <v>69.525000000000006</v>
      </c>
      <c r="BW360" s="80">
        <v>0</v>
      </c>
      <c r="BX360" s="80">
        <v>0</v>
      </c>
      <c r="BY360" s="80">
        <v>0</v>
      </c>
      <c r="BZ360" s="80">
        <v>0</v>
      </c>
      <c r="CA360" s="80">
        <v>0</v>
      </c>
      <c r="CB360" s="80">
        <v>0</v>
      </c>
      <c r="CC360" s="80">
        <v>0</v>
      </c>
    </row>
    <row r="361" spans="1:81">
      <c r="A361" s="80" t="s">
        <v>2048</v>
      </c>
      <c r="B361" s="80">
        <v>317</v>
      </c>
      <c r="C361" s="80">
        <v>11</v>
      </c>
      <c r="D361" s="80">
        <v>19</v>
      </c>
      <c r="E361" s="80">
        <v>2014</v>
      </c>
      <c r="F361" s="80" t="s">
        <v>90</v>
      </c>
      <c r="G361" s="80" t="s">
        <v>2037</v>
      </c>
      <c r="H361" s="80" t="s">
        <v>2038</v>
      </c>
      <c r="I361" s="177"/>
      <c r="J361" s="81">
        <v>530.14217390942338</v>
      </c>
      <c r="K361" s="81">
        <v>42.362868558147881</v>
      </c>
      <c r="L361" s="81">
        <v>31.426829828720862</v>
      </c>
      <c r="M361" s="81">
        <v>833.3195873072824</v>
      </c>
      <c r="N361" s="81">
        <v>664.72659109981532</v>
      </c>
      <c r="O361" s="81">
        <v>301.39121482923025</v>
      </c>
      <c r="P361" s="81">
        <v>216.45511894327936</v>
      </c>
      <c r="Q361" s="81">
        <v>25.042649746716922</v>
      </c>
      <c r="R361" s="81">
        <v>14.828357979131958</v>
      </c>
      <c r="S361" s="81">
        <v>33.581403399680006</v>
      </c>
      <c r="T361" s="82"/>
      <c r="U361" s="81">
        <v>14830055</v>
      </c>
      <c r="V361" s="81">
        <v>10679</v>
      </c>
      <c r="W361" s="81">
        <v>586</v>
      </c>
      <c r="X361" s="81">
        <v>142327</v>
      </c>
      <c r="Y361" s="81">
        <v>162112</v>
      </c>
      <c r="Z361" s="81">
        <v>173435</v>
      </c>
      <c r="AA361" s="81">
        <v>43107</v>
      </c>
      <c r="AB361" s="81">
        <v>337412</v>
      </c>
      <c r="AC361" s="81">
        <v>2465853</v>
      </c>
      <c r="AD361" s="81">
        <v>33.581403399680006</v>
      </c>
      <c r="AE361" s="82"/>
      <c r="AF361" s="81">
        <v>179612730.99901843</v>
      </c>
      <c r="AG361" s="81">
        <v>27833535.224914242</v>
      </c>
      <c r="AH361" s="81">
        <v>4625826.1189058628</v>
      </c>
      <c r="AI361" s="81">
        <v>824697250.01867807</v>
      </c>
      <c r="AJ361" s="81">
        <v>823324533.44023764</v>
      </c>
      <c r="AK361" s="81">
        <v>0</v>
      </c>
      <c r="AL361" s="81">
        <v>0</v>
      </c>
      <c r="AM361" s="81">
        <v>46321625.579951376</v>
      </c>
      <c r="AN361" s="81">
        <v>0</v>
      </c>
      <c r="AO361" s="81">
        <v>0</v>
      </c>
      <c r="AP361" s="82"/>
      <c r="AQ361" s="81">
        <v>5593</v>
      </c>
      <c r="AR361" s="81">
        <v>762</v>
      </c>
      <c r="AS361" s="81">
        <v>0</v>
      </c>
      <c r="AT361" s="81">
        <v>0</v>
      </c>
      <c r="AU361" s="81">
        <v>0</v>
      </c>
      <c r="AV361" s="81">
        <v>3</v>
      </c>
      <c r="AW361" s="81" t="s">
        <v>564</v>
      </c>
      <c r="AX361" s="82"/>
      <c r="AY361" s="81">
        <v>24190.642</v>
      </c>
      <c r="AZ361" s="81">
        <v>26075.14</v>
      </c>
      <c r="BA361" s="81">
        <v>0</v>
      </c>
      <c r="BB361" s="81">
        <v>0</v>
      </c>
      <c r="BC361" s="81">
        <v>0</v>
      </c>
      <c r="BD361" s="81">
        <v>18880</v>
      </c>
      <c r="BE361" s="81" t="s">
        <v>564</v>
      </c>
      <c r="BF361" s="82"/>
      <c r="BG361" s="81">
        <v>0</v>
      </c>
      <c r="BH361" s="81">
        <v>4.7460000000000004</v>
      </c>
      <c r="BI361" s="81">
        <v>179.80199999999999</v>
      </c>
      <c r="BJ361" s="81">
        <v>4.2670000000000003</v>
      </c>
      <c r="BK361" s="81">
        <v>89.787999999999997</v>
      </c>
      <c r="BL361" s="81">
        <v>0</v>
      </c>
      <c r="BM361" s="82"/>
      <c r="BN361" s="81">
        <v>0</v>
      </c>
      <c r="BO361" s="81">
        <v>1</v>
      </c>
      <c r="BP361" s="81">
        <v>10</v>
      </c>
      <c r="BQ361" s="81">
        <v>2</v>
      </c>
      <c r="BR361" s="81">
        <v>13</v>
      </c>
      <c r="BS361" s="81">
        <v>0</v>
      </c>
      <c r="BT361"/>
      <c r="BU361" s="80">
        <v>221.27199999999999</v>
      </c>
      <c r="BV361" s="80">
        <v>57.331000000000003</v>
      </c>
      <c r="BW361" s="80">
        <v>0</v>
      </c>
      <c r="BX361" s="80">
        <v>0</v>
      </c>
      <c r="BY361" s="80">
        <v>0</v>
      </c>
      <c r="BZ361" s="80">
        <v>0</v>
      </c>
      <c r="CA361" s="80">
        <v>0</v>
      </c>
      <c r="CB361" s="80">
        <v>0</v>
      </c>
      <c r="CC361" s="80">
        <v>0</v>
      </c>
    </row>
    <row r="362" spans="1:81">
      <c r="A362" s="80" t="s">
        <v>2049</v>
      </c>
      <c r="B362" s="80">
        <v>318</v>
      </c>
      <c r="C362" s="80">
        <v>12</v>
      </c>
      <c r="D362" s="80">
        <v>19</v>
      </c>
      <c r="E362" s="80">
        <v>2015</v>
      </c>
      <c r="F362" s="80" t="s">
        <v>91</v>
      </c>
      <c r="G362" s="80" t="s">
        <v>2037</v>
      </c>
      <c r="H362" s="80" t="s">
        <v>2038</v>
      </c>
      <c r="I362" s="177"/>
      <c r="J362" s="81">
        <v>577.19246076739842</v>
      </c>
      <c r="K362" s="81">
        <v>47.028512274880597</v>
      </c>
      <c r="L362" s="81">
        <v>37.449398781854299</v>
      </c>
      <c r="M362" s="81">
        <v>796.81509532200971</v>
      </c>
      <c r="N362" s="81">
        <v>563.43577694174223</v>
      </c>
      <c r="O362" s="81">
        <v>300.84386734793458</v>
      </c>
      <c r="P362" s="81">
        <v>214.36404631777023</v>
      </c>
      <c r="Q362" s="81">
        <v>24.416696704383025</v>
      </c>
      <c r="R362" s="81">
        <v>13.599713909547987</v>
      </c>
      <c r="S362" s="81">
        <v>38.137275365357006</v>
      </c>
      <c r="T362" s="82"/>
      <c r="U362" s="81">
        <v>16669196</v>
      </c>
      <c r="V362" s="81">
        <v>10679</v>
      </c>
      <c r="W362" s="81">
        <v>586</v>
      </c>
      <c r="X362" s="81">
        <v>142327</v>
      </c>
      <c r="Y362" s="81">
        <v>162556</v>
      </c>
      <c r="Z362" s="81">
        <v>174788</v>
      </c>
      <c r="AA362" s="81">
        <v>42657</v>
      </c>
      <c r="AB362" s="81">
        <v>336052</v>
      </c>
      <c r="AC362" s="81">
        <v>2329669</v>
      </c>
      <c r="AD362" s="81">
        <v>38.137275365357006</v>
      </c>
      <c r="AE362" s="82"/>
      <c r="AF362" s="81">
        <v>189285391.87639999</v>
      </c>
      <c r="AG362" s="81">
        <v>37336225.484181404</v>
      </c>
      <c r="AH362" s="81">
        <v>4590169.8960462715</v>
      </c>
      <c r="AI362" s="81">
        <v>883945918.00000226</v>
      </c>
      <c r="AJ362" s="81">
        <v>723951442.07166183</v>
      </c>
      <c r="AK362" s="81">
        <v>0</v>
      </c>
      <c r="AL362" s="81">
        <v>0</v>
      </c>
      <c r="AM362" s="81">
        <v>46054516.91487927</v>
      </c>
      <c r="AN362" s="81">
        <v>0</v>
      </c>
      <c r="AO362" s="81">
        <v>0</v>
      </c>
      <c r="AP362" s="82"/>
      <c r="AQ362" s="81">
        <v>6060</v>
      </c>
      <c r="AR362" s="81">
        <v>972</v>
      </c>
      <c r="AS362" s="81">
        <v>0</v>
      </c>
      <c r="AT362" s="81">
        <v>0</v>
      </c>
      <c r="AU362" s="81">
        <v>0</v>
      </c>
      <c r="AV362" s="81">
        <v>3</v>
      </c>
      <c r="AW362" s="81" t="s">
        <v>564</v>
      </c>
      <c r="AX362" s="82"/>
      <c r="AY362" s="81">
        <v>26575.65</v>
      </c>
      <c r="AZ362" s="81">
        <v>41324.936000000002</v>
      </c>
      <c r="BA362" s="81">
        <v>0</v>
      </c>
      <c r="BB362" s="81">
        <v>0</v>
      </c>
      <c r="BC362" s="81">
        <v>0</v>
      </c>
      <c r="BD362" s="81">
        <v>18880</v>
      </c>
      <c r="BE362" s="81" t="s">
        <v>564</v>
      </c>
      <c r="BF362" s="82"/>
      <c r="BG362" s="81">
        <v>0</v>
      </c>
      <c r="BH362" s="81">
        <v>4.3849999999999998</v>
      </c>
      <c r="BI362" s="81">
        <v>148.73400000000001</v>
      </c>
      <c r="BJ362" s="81">
        <v>18.879000000000001</v>
      </c>
      <c r="BK362" s="81">
        <v>92.793999999999997</v>
      </c>
      <c r="BL362" s="81">
        <v>0</v>
      </c>
      <c r="BM362" s="82"/>
      <c r="BN362" s="81">
        <v>0</v>
      </c>
      <c r="BO362" s="81">
        <v>1</v>
      </c>
      <c r="BP362" s="81">
        <v>9</v>
      </c>
      <c r="BQ362" s="81">
        <v>3</v>
      </c>
      <c r="BR362" s="81">
        <v>13</v>
      </c>
      <c r="BS362" s="81">
        <v>0</v>
      </c>
      <c r="BT362"/>
      <c r="BU362" s="80">
        <v>193.417</v>
      </c>
      <c r="BV362" s="80">
        <v>56.655000000000001</v>
      </c>
      <c r="BW362" s="80">
        <v>0</v>
      </c>
      <c r="BX362" s="80">
        <v>0</v>
      </c>
      <c r="BY362" s="80">
        <v>14.72</v>
      </c>
      <c r="BZ362" s="80">
        <v>0</v>
      </c>
      <c r="CA362" s="80">
        <v>0</v>
      </c>
      <c r="CB362" s="80">
        <v>0</v>
      </c>
      <c r="CC362" s="80">
        <v>0</v>
      </c>
    </row>
    <row r="363" spans="1:81">
      <c r="A363" s="80" t="s">
        <v>2050</v>
      </c>
      <c r="B363" s="80">
        <v>319</v>
      </c>
      <c r="C363" s="80">
        <v>13</v>
      </c>
      <c r="D363" s="80">
        <v>19</v>
      </c>
      <c r="E363" s="80">
        <v>2016</v>
      </c>
      <c r="F363" s="80" t="s">
        <v>92</v>
      </c>
      <c r="G363" s="80" t="s">
        <v>2037</v>
      </c>
      <c r="H363" s="80" t="s">
        <v>2038</v>
      </c>
      <c r="I363" s="177"/>
      <c r="J363" s="81">
        <v>563.32861779652615</v>
      </c>
      <c r="K363" s="81">
        <v>40.437529871891094</v>
      </c>
      <c r="L363" s="81">
        <v>35.939157207094198</v>
      </c>
      <c r="M363" s="81">
        <v>579.88053055367936</v>
      </c>
      <c r="N363" s="81">
        <v>416.89845476467906</v>
      </c>
      <c r="O363" s="81">
        <v>300.95843226470589</v>
      </c>
      <c r="P363" s="81">
        <v>207.97759238746903</v>
      </c>
      <c r="Q363" s="81">
        <v>23.594558271700944</v>
      </c>
      <c r="R363" s="81">
        <v>14.977601723423868</v>
      </c>
      <c r="S363" s="81">
        <v>36.444718222079999</v>
      </c>
      <c r="T363" s="82"/>
      <c r="U363" s="81">
        <v>17210084</v>
      </c>
      <c r="V363" s="81">
        <v>10679</v>
      </c>
      <c r="W363" s="81">
        <v>586</v>
      </c>
      <c r="X363" s="81">
        <v>142327</v>
      </c>
      <c r="Y363" s="81">
        <v>162777</v>
      </c>
      <c r="Z363" s="81">
        <v>177004</v>
      </c>
      <c r="AA363" s="81">
        <v>42805</v>
      </c>
      <c r="AB363" s="81">
        <v>334049</v>
      </c>
      <c r="AC363" s="81">
        <v>2558026.9426370738</v>
      </c>
      <c r="AD363" s="81">
        <v>36.444718222079999</v>
      </c>
      <c r="AE363" s="82"/>
      <c r="AF363" s="81">
        <v>205124559.56291801</v>
      </c>
      <c r="AG363" s="81">
        <v>36728202.417568058</v>
      </c>
      <c r="AH363" s="81">
        <v>3958514.7404956981</v>
      </c>
      <c r="AI363" s="81">
        <v>834101309.16737878</v>
      </c>
      <c r="AJ363" s="81">
        <v>667010819.85705209</v>
      </c>
      <c r="AK363" s="81">
        <v>0</v>
      </c>
      <c r="AL363" s="81">
        <v>0</v>
      </c>
      <c r="AM363" s="81">
        <v>45815580.746261403</v>
      </c>
      <c r="AN363" s="81">
        <v>0</v>
      </c>
      <c r="AO363" s="81">
        <v>0</v>
      </c>
      <c r="AP363" s="82"/>
      <c r="AQ363" s="81">
        <v>6500</v>
      </c>
      <c r="AR363" s="81">
        <v>1055</v>
      </c>
      <c r="AS363" s="81">
        <v>0</v>
      </c>
      <c r="AT363" s="81">
        <v>0</v>
      </c>
      <c r="AU363" s="81">
        <v>0</v>
      </c>
      <c r="AV363" s="81">
        <v>3</v>
      </c>
      <c r="AW363" s="81" t="s">
        <v>564</v>
      </c>
      <c r="AX363" s="82"/>
      <c r="AY363" s="81">
        <v>28931.598999999998</v>
      </c>
      <c r="AZ363" s="81">
        <v>44505.135999999999</v>
      </c>
      <c r="BA363" s="81">
        <v>0</v>
      </c>
      <c r="BB363" s="81">
        <v>0</v>
      </c>
      <c r="BC363" s="81">
        <v>0</v>
      </c>
      <c r="BD363" s="81">
        <v>18880</v>
      </c>
      <c r="BE363" s="81" t="s">
        <v>564</v>
      </c>
      <c r="BF363" s="82"/>
      <c r="BG363" s="81">
        <v>0</v>
      </c>
      <c r="BH363" s="81">
        <v>4.4770000000000003</v>
      </c>
      <c r="BI363" s="81">
        <v>160.755</v>
      </c>
      <c r="BJ363" s="81">
        <v>107.845</v>
      </c>
      <c r="BK363" s="81">
        <v>55.456000000000003</v>
      </c>
      <c r="BL363" s="81">
        <v>0</v>
      </c>
      <c r="BM363" s="82"/>
      <c r="BN363" s="81">
        <v>0</v>
      </c>
      <c r="BO363" s="81">
        <v>1</v>
      </c>
      <c r="BP363" s="81">
        <v>9</v>
      </c>
      <c r="BQ363" s="81">
        <v>3</v>
      </c>
      <c r="BR363" s="81">
        <v>11</v>
      </c>
      <c r="BS363" s="81">
        <v>0</v>
      </c>
      <c r="BT363"/>
      <c r="BU363" s="80">
        <v>280.48899999999998</v>
      </c>
      <c r="BV363" s="80">
        <v>30.193999999999999</v>
      </c>
      <c r="BW363" s="80">
        <v>0</v>
      </c>
      <c r="BX363" s="80">
        <v>0</v>
      </c>
      <c r="BY363" s="80">
        <v>17.850000000000001</v>
      </c>
      <c r="BZ363" s="80">
        <v>0</v>
      </c>
      <c r="CA363" s="80">
        <v>0</v>
      </c>
      <c r="CB363" s="80">
        <v>0</v>
      </c>
      <c r="CC363" s="80">
        <v>0</v>
      </c>
    </row>
    <row r="364" spans="1:81">
      <c r="A364" s="80" t="s">
        <v>2051</v>
      </c>
      <c r="B364" s="80">
        <v>320</v>
      </c>
      <c r="C364" s="80">
        <v>14</v>
      </c>
      <c r="D364" s="80">
        <v>19</v>
      </c>
      <c r="E364" s="80">
        <v>2017</v>
      </c>
      <c r="F364" s="80" t="s">
        <v>71</v>
      </c>
      <c r="G364" s="80" t="s">
        <v>2037</v>
      </c>
      <c r="H364" s="80" t="s">
        <v>2038</v>
      </c>
      <c r="I364" s="177"/>
      <c r="J364" s="81">
        <v>556.47552028692405</v>
      </c>
      <c r="K364" s="81">
        <v>42.2140209251003</v>
      </c>
      <c r="L364" s="81">
        <v>34.11495855119712</v>
      </c>
      <c r="M364" s="81">
        <v>552.54375906356483</v>
      </c>
      <c r="N364" s="81">
        <v>510.60413739975252</v>
      </c>
      <c r="O364" s="81">
        <v>299.22032940065475</v>
      </c>
      <c r="P364" s="81">
        <v>205.03793953416877</v>
      </c>
      <c r="Q364" s="81">
        <v>22.694669725176162</v>
      </c>
      <c r="R364" s="81">
        <v>14.719255273627072</v>
      </c>
      <c r="S364" s="81">
        <v>34.595215642581998</v>
      </c>
      <c r="T364" s="82"/>
      <c r="U364" s="81">
        <v>17513327</v>
      </c>
      <c r="V364" s="81">
        <v>10679</v>
      </c>
      <c r="W364" s="81">
        <v>586</v>
      </c>
      <c r="X364" s="81">
        <v>142327</v>
      </c>
      <c r="Y364" s="81">
        <v>163212</v>
      </c>
      <c r="Z364" s="81">
        <v>178901</v>
      </c>
      <c r="AA364" s="81">
        <v>42469</v>
      </c>
      <c r="AB364" s="81">
        <v>332276</v>
      </c>
      <c r="AC364" s="81">
        <v>2563785</v>
      </c>
      <c r="AD364" s="81">
        <v>34.595215642581998</v>
      </c>
      <c r="AE364" s="82"/>
      <c r="AF364" s="81">
        <v>208287104.34004009</v>
      </c>
      <c r="AG364" s="81">
        <v>37486666.605866611</v>
      </c>
      <c r="AH364" s="81">
        <v>4874010.3686126843</v>
      </c>
      <c r="AI364" s="81">
        <v>815789366.1359421</v>
      </c>
      <c r="AJ364" s="81">
        <v>759138120.6456517</v>
      </c>
      <c r="AK364" s="81">
        <v>0</v>
      </c>
      <c r="AL364" s="81">
        <v>0</v>
      </c>
      <c r="AM364" s="81">
        <v>45643718.14172288</v>
      </c>
      <c r="AN364" s="81">
        <v>0</v>
      </c>
      <c r="AO364" s="81">
        <v>0</v>
      </c>
      <c r="AP364" s="82"/>
      <c r="AQ364" s="81">
        <v>6843</v>
      </c>
      <c r="AR364" s="81">
        <v>1128</v>
      </c>
      <c r="AS364" s="81">
        <v>0</v>
      </c>
      <c r="AT364" s="81">
        <v>0</v>
      </c>
      <c r="AU364" s="81">
        <v>0</v>
      </c>
      <c r="AV364" s="81">
        <v>3</v>
      </c>
      <c r="AW364" s="81" t="s">
        <v>564</v>
      </c>
      <c r="AX364" s="82"/>
      <c r="AY364" s="81">
        <v>30760.763999999999</v>
      </c>
      <c r="AZ364" s="81">
        <v>54161.455999999998</v>
      </c>
      <c r="BA364" s="81">
        <v>0</v>
      </c>
      <c r="BB364" s="81">
        <v>0</v>
      </c>
      <c r="BC364" s="81">
        <v>0</v>
      </c>
      <c r="BD364" s="81">
        <v>18880</v>
      </c>
      <c r="BE364" s="81" t="s">
        <v>564</v>
      </c>
      <c r="BF364" s="82"/>
      <c r="BG364" s="81">
        <v>0</v>
      </c>
      <c r="BH364" s="81">
        <v>4.2709999999999999</v>
      </c>
      <c r="BI364" s="81">
        <v>141.619</v>
      </c>
      <c r="BJ364" s="81">
        <v>109.64100000000001</v>
      </c>
      <c r="BK364" s="81">
        <v>72.323000000000008</v>
      </c>
      <c r="BL364" s="81">
        <v>0</v>
      </c>
      <c r="BM364" s="82"/>
      <c r="BN364" s="81">
        <v>0</v>
      </c>
      <c r="BO364" s="81">
        <v>1</v>
      </c>
      <c r="BP364" s="81">
        <v>9</v>
      </c>
      <c r="BQ364" s="81">
        <v>3</v>
      </c>
      <c r="BR364" s="81">
        <v>12</v>
      </c>
      <c r="BS364" s="81">
        <v>0</v>
      </c>
      <c r="BT364"/>
      <c r="BU364" s="80">
        <v>251.83699999999999</v>
      </c>
      <c r="BV364" s="80">
        <v>57.747</v>
      </c>
      <c r="BW364" s="80">
        <v>0</v>
      </c>
      <c r="BX364" s="80">
        <v>0</v>
      </c>
      <c r="BY364" s="80">
        <v>18.27</v>
      </c>
      <c r="BZ364" s="80">
        <v>0</v>
      </c>
      <c r="CA364" s="80">
        <v>0</v>
      </c>
      <c r="CB364" s="80">
        <v>0</v>
      </c>
      <c r="CC364" s="80">
        <v>0</v>
      </c>
    </row>
    <row r="365" spans="1:81">
      <c r="A365" s="80" t="s">
        <v>2052</v>
      </c>
      <c r="B365" s="80">
        <v>321</v>
      </c>
      <c r="C365" s="80">
        <v>15</v>
      </c>
      <c r="D365" s="80">
        <v>19</v>
      </c>
      <c r="E365" s="80">
        <v>2018</v>
      </c>
      <c r="F365" s="80" t="s">
        <v>93</v>
      </c>
      <c r="G365" s="80" t="s">
        <v>2037</v>
      </c>
      <c r="H365" s="80" t="s">
        <v>2038</v>
      </c>
      <c r="I365" s="177"/>
      <c r="J365" s="81">
        <v>564.17663141899732</v>
      </c>
      <c r="K365" s="81">
        <v>42.367329261698792</v>
      </c>
      <c r="L365" s="81">
        <v>30.436945896559841</v>
      </c>
      <c r="M365" s="81">
        <v>531.93024551168594</v>
      </c>
      <c r="N365" s="81">
        <v>390.74852031683702</v>
      </c>
      <c r="O365" s="81">
        <v>295.10190155417473</v>
      </c>
      <c r="P365" s="81">
        <v>203.33153517866464</v>
      </c>
      <c r="Q365" s="81">
        <v>20.925840696782426</v>
      </c>
      <c r="R365" s="81">
        <v>12.895965286554352</v>
      </c>
      <c r="S365" s="81">
        <v>27.6011163792</v>
      </c>
      <c r="T365" s="82"/>
      <c r="U365" s="81">
        <v>18004234</v>
      </c>
      <c r="V365" s="81">
        <v>10679</v>
      </c>
      <c r="W365" s="81">
        <v>586</v>
      </c>
      <c r="X365" s="81">
        <v>142327</v>
      </c>
      <c r="Y365" s="81">
        <v>163478</v>
      </c>
      <c r="Z365" s="81">
        <v>179817</v>
      </c>
      <c r="AA365" s="81">
        <v>42539</v>
      </c>
      <c r="AB365" s="81">
        <v>330167</v>
      </c>
      <c r="AC365" s="81">
        <v>2237403</v>
      </c>
      <c r="AD365" s="81">
        <v>27.6011163792</v>
      </c>
      <c r="AE365" s="82"/>
      <c r="AF365" s="81">
        <v>212396179.88263461</v>
      </c>
      <c r="AG365" s="81">
        <v>37966547.654066853</v>
      </c>
      <c r="AH365" s="81">
        <v>4410681.7159200544</v>
      </c>
      <c r="AI365" s="81">
        <v>769777095.50219488</v>
      </c>
      <c r="AJ365" s="81">
        <v>609379746.21332061</v>
      </c>
      <c r="AK365" s="81">
        <v>0</v>
      </c>
      <c r="AL365" s="81">
        <v>0</v>
      </c>
      <c r="AM365" s="81">
        <v>45447854.27033297</v>
      </c>
      <c r="AN365" s="81">
        <v>0</v>
      </c>
      <c r="AO365" s="81">
        <v>0</v>
      </c>
      <c r="AP365" s="82"/>
      <c r="AQ365" s="81">
        <v>7267</v>
      </c>
      <c r="AR365" s="81">
        <v>1195</v>
      </c>
      <c r="AS365" s="81">
        <v>0</v>
      </c>
      <c r="AT365" s="81">
        <v>0</v>
      </c>
      <c r="AU365" s="81">
        <v>0</v>
      </c>
      <c r="AV365" s="81">
        <v>3</v>
      </c>
      <c r="AW365" s="81" t="s">
        <v>564</v>
      </c>
      <c r="AX365" s="82"/>
      <c r="AY365" s="81">
        <v>33004.434000000103</v>
      </c>
      <c r="AZ365" s="81">
        <v>57007.955999999998</v>
      </c>
      <c r="BA365" s="81">
        <v>0</v>
      </c>
      <c r="BB365" s="81">
        <v>0</v>
      </c>
      <c r="BC365" s="81">
        <v>0</v>
      </c>
      <c r="BD365" s="81">
        <v>39530</v>
      </c>
      <c r="BE365" s="81" t="s">
        <v>564</v>
      </c>
      <c r="BF365" s="82"/>
      <c r="BG365" s="81">
        <v>0</v>
      </c>
      <c r="BH365" s="81">
        <v>4.452</v>
      </c>
      <c r="BI365" s="81">
        <v>143.64699999999999</v>
      </c>
      <c r="BJ365" s="81">
        <v>73.183999999999997</v>
      </c>
      <c r="BK365" s="81">
        <v>59.830999999999996</v>
      </c>
      <c r="BL365" s="81">
        <v>0</v>
      </c>
      <c r="BM365" s="82"/>
      <c r="BN365" s="81">
        <v>0</v>
      </c>
      <c r="BO365" s="81">
        <v>1</v>
      </c>
      <c r="BP365" s="81">
        <v>9</v>
      </c>
      <c r="BQ365" s="81">
        <v>2</v>
      </c>
      <c r="BR365" s="81">
        <v>10</v>
      </c>
      <c r="BS365" s="81">
        <v>0</v>
      </c>
      <c r="BT365"/>
      <c r="BU365" s="80">
        <v>209.833</v>
      </c>
      <c r="BV365" s="80">
        <v>31.765999999999998</v>
      </c>
      <c r="BW365" s="80">
        <v>20.445</v>
      </c>
      <c r="BX365" s="80">
        <v>0</v>
      </c>
      <c r="BY365" s="80">
        <v>19.07</v>
      </c>
      <c r="BZ365" s="80">
        <v>0</v>
      </c>
      <c r="CA365" s="80">
        <v>0</v>
      </c>
      <c r="CB365" s="80">
        <v>0</v>
      </c>
      <c r="CC365" s="80">
        <v>0</v>
      </c>
    </row>
    <row r="366" spans="1:81">
      <c r="A366" s="80" t="s">
        <v>2053</v>
      </c>
      <c r="B366" s="80">
        <v>322</v>
      </c>
      <c r="C366" s="80">
        <v>16</v>
      </c>
      <c r="D366" s="80">
        <v>19</v>
      </c>
      <c r="E366" s="80">
        <v>2019</v>
      </c>
      <c r="F366" s="80" t="s">
        <v>73</v>
      </c>
      <c r="G366" s="80" t="s">
        <v>2037</v>
      </c>
      <c r="H366" s="80" t="s">
        <v>2038</v>
      </c>
      <c r="I366" s="177"/>
      <c r="J366" s="81">
        <v>520.98405545118999</v>
      </c>
      <c r="K366" s="81">
        <v>32.187663015905493</v>
      </c>
      <c r="L366" s="81">
        <v>30.216051716032457</v>
      </c>
      <c r="M366" s="81">
        <v>443.10769963215944</v>
      </c>
      <c r="N366" s="81">
        <v>280.32627934951461</v>
      </c>
      <c r="O366" s="81">
        <v>288.08028771939223</v>
      </c>
      <c r="P366" s="81">
        <v>202.95772728752215</v>
      </c>
      <c r="Q366" s="81">
        <v>20.214256858303326</v>
      </c>
      <c r="R366" s="81">
        <v>13.937708911607062</v>
      </c>
      <c r="S366" s="81">
        <v>41.672780856920006</v>
      </c>
      <c r="T366" s="82"/>
      <c r="U366" s="81">
        <v>17781694</v>
      </c>
      <c r="V366" s="81">
        <v>10679</v>
      </c>
      <c r="W366" s="81">
        <v>586</v>
      </c>
      <c r="X366" s="81">
        <v>142327</v>
      </c>
      <c r="Y366" s="81">
        <v>163659</v>
      </c>
      <c r="Z366" s="81">
        <v>180358</v>
      </c>
      <c r="AA366" s="81">
        <v>42143</v>
      </c>
      <c r="AB366" s="81">
        <v>327575</v>
      </c>
      <c r="AC366" s="81">
        <v>2457748</v>
      </c>
      <c r="AD366" s="81">
        <v>41.672780856920014</v>
      </c>
      <c r="AE366" s="82"/>
      <c r="AF366" s="81">
        <v>194062010.74150351</v>
      </c>
      <c r="AG366" s="81">
        <v>26146818.670851771</v>
      </c>
      <c r="AH366" s="81">
        <v>4891168.475708697</v>
      </c>
      <c r="AI366" s="81">
        <v>800552364.59158611</v>
      </c>
      <c r="AJ366" s="81">
        <v>529184446.63634056</v>
      </c>
      <c r="AK366" s="81">
        <v>0</v>
      </c>
      <c r="AL366" s="81">
        <v>0</v>
      </c>
      <c r="AM366" s="81">
        <v>44613249.01672028</v>
      </c>
      <c r="AN366" s="81">
        <v>0</v>
      </c>
      <c r="AO366" s="81">
        <v>0</v>
      </c>
      <c r="AP366" s="82"/>
      <c r="AQ366" s="81">
        <v>7674</v>
      </c>
      <c r="AR366" s="81">
        <v>1237</v>
      </c>
      <c r="AS366" s="81">
        <v>0</v>
      </c>
      <c r="AT366" s="81">
        <v>0</v>
      </c>
      <c r="AU366" s="81">
        <v>0</v>
      </c>
      <c r="AV366" s="81">
        <v>3</v>
      </c>
      <c r="AW366" s="81" t="s">
        <v>564</v>
      </c>
      <c r="AX366" s="82"/>
      <c r="AY366" s="81">
        <v>35277.217999999979</v>
      </c>
      <c r="AZ366" s="81">
        <v>58772.456000000013</v>
      </c>
      <c r="BA366" s="81">
        <v>0</v>
      </c>
      <c r="BB366" s="81">
        <v>0</v>
      </c>
      <c r="BC366" s="81">
        <v>0</v>
      </c>
      <c r="BD366" s="81">
        <v>41583.22</v>
      </c>
      <c r="BE366" s="81" t="s">
        <v>564</v>
      </c>
      <c r="BF366" s="82"/>
      <c r="BG366" s="81">
        <v>0</v>
      </c>
      <c r="BH366" s="81">
        <v>5.1139999999999999</v>
      </c>
      <c r="BI366" s="81">
        <v>124.45699999999999</v>
      </c>
      <c r="BJ366" s="81">
        <v>98.474999999999994</v>
      </c>
      <c r="BK366" s="81">
        <v>71.834999999999994</v>
      </c>
      <c r="BL366" s="81">
        <v>0</v>
      </c>
      <c r="BM366" s="82"/>
      <c r="BN366" s="81">
        <v>0</v>
      </c>
      <c r="BO366" s="81">
        <v>1</v>
      </c>
      <c r="BP366" s="81">
        <v>8</v>
      </c>
      <c r="BQ366" s="81">
        <v>2</v>
      </c>
      <c r="BR366" s="81">
        <v>10</v>
      </c>
      <c r="BS366" s="81">
        <v>0</v>
      </c>
      <c r="BT366"/>
      <c r="BU366" s="80">
        <v>217.71899999999999</v>
      </c>
      <c r="BV366" s="80">
        <v>28.792000000000002</v>
      </c>
      <c r="BW366" s="80">
        <v>34.51</v>
      </c>
      <c r="BX366" s="80">
        <v>0</v>
      </c>
      <c r="BY366" s="80">
        <v>18.86</v>
      </c>
      <c r="BZ366" s="80">
        <v>0</v>
      </c>
      <c r="CA366" s="80">
        <v>0</v>
      </c>
      <c r="CB366" s="80">
        <v>0</v>
      </c>
      <c r="CC366" s="80">
        <v>0</v>
      </c>
    </row>
    <row r="367" spans="1:81">
      <c r="A367" s="80" t="s">
        <v>2054</v>
      </c>
      <c r="B367" s="80">
        <v>323</v>
      </c>
      <c r="C367" s="80">
        <v>17</v>
      </c>
      <c r="D367" s="80">
        <v>19</v>
      </c>
      <c r="E367" s="80">
        <v>2020</v>
      </c>
      <c r="F367" s="80" t="s">
        <v>218</v>
      </c>
      <c r="G367" s="80" t="s">
        <v>2037</v>
      </c>
      <c r="H367" s="80" t="s">
        <v>2038</v>
      </c>
      <c r="I367" s="177"/>
      <c r="J367" s="81">
        <v>511.74734422382471</v>
      </c>
      <c r="K367" s="81">
        <v>46.256901035760869</v>
      </c>
      <c r="L367" s="81">
        <v>39.669954100890052</v>
      </c>
      <c r="M367" s="81">
        <v>591.61817393666922</v>
      </c>
      <c r="N367" s="81">
        <v>502.5204188562393</v>
      </c>
      <c r="O367" s="81">
        <v>254.03503404583932</v>
      </c>
      <c r="P367" s="81">
        <v>189.86982247757777</v>
      </c>
      <c r="Q367" s="81">
        <v>19.175884563253746</v>
      </c>
      <c r="R367" s="81">
        <v>12.413738478655834</v>
      </c>
      <c r="S367" s="81">
        <v>40.26823555608</v>
      </c>
      <c r="T367" s="82"/>
      <c r="U367" s="81">
        <v>16409964</v>
      </c>
      <c r="V367" s="81">
        <v>11325</v>
      </c>
      <c r="W367" s="81">
        <v>672</v>
      </c>
      <c r="X367" s="81">
        <v>139150</v>
      </c>
      <c r="Y367" s="81">
        <v>164127</v>
      </c>
      <c r="Z367" s="81">
        <v>181527</v>
      </c>
      <c r="AA367" s="81">
        <v>42835</v>
      </c>
      <c r="AB367" s="81">
        <v>325218</v>
      </c>
      <c r="AC367" s="81">
        <v>2200434</v>
      </c>
      <c r="AD367" s="81">
        <v>40.26823555608</v>
      </c>
      <c r="AE367" s="82"/>
      <c r="AF367" s="81">
        <v>171517991.5343754</v>
      </c>
      <c r="AG367" s="81">
        <v>38880871.079963386</v>
      </c>
      <c r="AH367" s="81">
        <v>6817103.9079333255</v>
      </c>
      <c r="AI367" s="81">
        <v>829147286.77192163</v>
      </c>
      <c r="AJ367" s="81">
        <v>737570426.24240232</v>
      </c>
      <c r="AK367" s="81"/>
      <c r="AL367" s="81"/>
      <c r="AM367" s="81">
        <v>42444562.247341663</v>
      </c>
      <c r="AN367" s="81"/>
      <c r="AO367" s="81"/>
      <c r="AP367" s="82"/>
      <c r="AQ367" s="81">
        <v>8016</v>
      </c>
      <c r="AR367" s="81">
        <v>1251</v>
      </c>
      <c r="AS367" s="81">
        <v>0</v>
      </c>
      <c r="AT367" s="81">
        <v>0</v>
      </c>
      <c r="AU367" s="81">
        <v>0</v>
      </c>
      <c r="AV367" s="81">
        <v>3</v>
      </c>
      <c r="AW367" s="81">
        <v>0</v>
      </c>
      <c r="AX367" s="82"/>
      <c r="AY367" s="81">
        <v>37167.774000000121</v>
      </c>
      <c r="AZ367" s="81">
        <v>62085.155999999959</v>
      </c>
      <c r="BA367" s="81">
        <v>0</v>
      </c>
      <c r="BB367" s="81">
        <v>0</v>
      </c>
      <c r="BC367" s="81">
        <v>0</v>
      </c>
      <c r="BD367" s="81">
        <v>41583.22</v>
      </c>
      <c r="BE367" s="81">
        <v>0</v>
      </c>
      <c r="BF367" s="82"/>
      <c r="BG367" s="81">
        <v>0</v>
      </c>
      <c r="BH367" s="81">
        <v>3.855</v>
      </c>
      <c r="BI367" s="81">
        <v>99.840999999999994</v>
      </c>
      <c r="BJ367" s="81">
        <v>99.555999999999997</v>
      </c>
      <c r="BK367" s="81">
        <v>67.623999999999995</v>
      </c>
      <c r="BL367" s="81">
        <v>0</v>
      </c>
      <c r="BM367" s="82"/>
      <c r="BN367" s="81">
        <v>0</v>
      </c>
      <c r="BO367" s="81">
        <v>1</v>
      </c>
      <c r="BP367" s="81">
        <v>8</v>
      </c>
      <c r="BQ367" s="81">
        <v>2</v>
      </c>
      <c r="BR367" s="81">
        <v>10</v>
      </c>
      <c r="BS367" s="81">
        <v>0</v>
      </c>
      <c r="BT367"/>
      <c r="BU367" s="80">
        <v>188.68199999999999</v>
      </c>
      <c r="BV367" s="80">
        <v>63.564</v>
      </c>
      <c r="BW367" s="80">
        <v>0</v>
      </c>
      <c r="BX367" s="80">
        <v>0</v>
      </c>
      <c r="BY367" s="80">
        <v>18.63</v>
      </c>
      <c r="BZ367" s="80">
        <v>0</v>
      </c>
      <c r="CA367" s="80">
        <v>0</v>
      </c>
      <c r="CB367" s="80">
        <v>0</v>
      </c>
      <c r="CC367" s="80">
        <v>0</v>
      </c>
    </row>
    <row r="368" spans="1:81">
      <c r="A368" s="80" t="s">
        <v>2055</v>
      </c>
      <c r="B368" s="80">
        <v>323</v>
      </c>
      <c r="C368" s="80">
        <v>18</v>
      </c>
      <c r="D368" s="80">
        <v>19</v>
      </c>
      <c r="E368" s="80">
        <v>2021</v>
      </c>
      <c r="F368" s="80" t="s">
        <v>75</v>
      </c>
      <c r="G368" s="174" t="s">
        <v>2037</v>
      </c>
      <c r="H368" s="80" t="s">
        <v>2038</v>
      </c>
      <c r="I368" s="177"/>
      <c r="J368" s="81">
        <v>563.69232312393615</v>
      </c>
      <c r="K368" s="81">
        <v>47.244273189113912</v>
      </c>
      <c r="L368" s="81">
        <v>38.598217652388641</v>
      </c>
      <c r="M368" s="81">
        <v>568.02048861617902</v>
      </c>
      <c r="N368" s="81">
        <v>381.69614922397477</v>
      </c>
      <c r="O368" s="81">
        <v>247.31069301069789</v>
      </c>
      <c r="P368" s="81">
        <v>194.62485437053419</v>
      </c>
      <c r="Q368" s="81">
        <v>19.245376996230796</v>
      </c>
      <c r="R368" s="81">
        <v>14.57802236840347</v>
      </c>
      <c r="S368" s="81">
        <v>36.505663343999998</v>
      </c>
      <c r="T368" s="82"/>
      <c r="U368" s="81">
        <v>20024948</v>
      </c>
      <c r="V368" s="81">
        <v>11325</v>
      </c>
      <c r="W368" s="81">
        <v>672</v>
      </c>
      <c r="X368" s="81">
        <v>139150</v>
      </c>
      <c r="Y368" s="81">
        <v>164276</v>
      </c>
      <c r="Z368" s="81">
        <v>181968</v>
      </c>
      <c r="AA368" s="81">
        <v>42819</v>
      </c>
      <c r="AB368" s="81">
        <v>322526</v>
      </c>
      <c r="AC368" s="81">
        <v>2504645.9999999995</v>
      </c>
      <c r="AD368" s="81">
        <v>36.505663343999998</v>
      </c>
      <c r="AE368" s="82"/>
      <c r="AF368" s="81">
        <v>185123280.95309347</v>
      </c>
      <c r="AG368" s="81">
        <v>41553028.635361336</v>
      </c>
      <c r="AH368" s="81">
        <v>6562453.5735983243</v>
      </c>
      <c r="AI368" s="81">
        <v>879088104.59524775</v>
      </c>
      <c r="AJ368" s="81">
        <v>596613838.56334746</v>
      </c>
      <c r="AK368" s="81">
        <v>0</v>
      </c>
      <c r="AL368" s="81">
        <v>0</v>
      </c>
      <c r="AM368" s="81">
        <v>42336016.679099441</v>
      </c>
      <c r="AN368" s="81">
        <v>0</v>
      </c>
      <c r="AO368" s="81">
        <v>0</v>
      </c>
      <c r="AP368" s="82"/>
      <c r="AQ368" s="81">
        <v>8366</v>
      </c>
      <c r="AR368" s="81">
        <v>1259</v>
      </c>
      <c r="AS368" s="81">
        <v>0</v>
      </c>
      <c r="AT368" s="81">
        <v>0</v>
      </c>
      <c r="AU368" s="81">
        <v>0</v>
      </c>
      <c r="AV368" s="81">
        <v>4</v>
      </c>
      <c r="AW368" s="81"/>
      <c r="AX368" s="82"/>
      <c r="AY368" s="81">
        <v>38988.865000000143</v>
      </c>
      <c r="AZ368" s="81">
        <v>62470.355999999963</v>
      </c>
      <c r="BA368" s="81">
        <v>0</v>
      </c>
      <c r="BB368" s="81">
        <v>0</v>
      </c>
      <c r="BC368" s="81">
        <v>0</v>
      </c>
      <c r="BD368" s="81">
        <v>42331.22</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2056</v>
      </c>
      <c r="B369" s="80">
        <v>323</v>
      </c>
      <c r="C369" s="80">
        <v>19</v>
      </c>
      <c r="D369" s="80">
        <v>19</v>
      </c>
      <c r="E369" s="80">
        <v>2022</v>
      </c>
      <c r="F369" s="80" t="s">
        <v>568</v>
      </c>
      <c r="G369" s="174" t="s">
        <v>2037</v>
      </c>
      <c r="H369" s="80" t="s">
        <v>2038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8849</v>
      </c>
      <c r="AR369" s="81">
        <v>1267</v>
      </c>
      <c r="AS369" s="81">
        <v>0</v>
      </c>
      <c r="AT369" s="81">
        <v>0</v>
      </c>
      <c r="AU369" s="81">
        <v>0</v>
      </c>
      <c r="AV369" s="81">
        <v>4</v>
      </c>
      <c r="AW369" s="81"/>
      <c r="AX369" s="82"/>
      <c r="AY369" s="81">
        <v>41470.607000000338</v>
      </c>
      <c r="AZ369" s="81">
        <v>65995.355999999956</v>
      </c>
      <c r="BA369" s="81">
        <v>0</v>
      </c>
      <c r="BB369" s="81">
        <v>0</v>
      </c>
      <c r="BC369" s="81">
        <v>0</v>
      </c>
      <c r="BD369" s="81">
        <v>42331.22</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2057</v>
      </c>
      <c r="B370" s="80">
        <v>341</v>
      </c>
      <c r="C370" s="80">
        <v>1</v>
      </c>
      <c r="D370" s="80">
        <v>21</v>
      </c>
      <c r="E370" s="80">
        <v>1990</v>
      </c>
      <c r="F370" s="80" t="s">
        <v>562</v>
      </c>
      <c r="G370" s="80" t="s">
        <v>2058</v>
      </c>
      <c r="H370" s="80" t="s">
        <v>2059</v>
      </c>
      <c r="I370" s="177"/>
      <c r="J370" s="81">
        <v>631.59326746514671</v>
      </c>
      <c r="K370" s="81">
        <v>54.656138706067011</v>
      </c>
      <c r="L370" s="81">
        <v>45.698839652465225</v>
      </c>
      <c r="M370" s="81">
        <v>333.76194246964735</v>
      </c>
      <c r="N370" s="81">
        <v>291.69663291894989</v>
      </c>
      <c r="O370" s="81">
        <v>248.4344635825363</v>
      </c>
      <c r="P370" s="81">
        <v>277.42966374514521</v>
      </c>
      <c r="Q370" s="81">
        <v>19.378560659360645</v>
      </c>
      <c r="R370" s="81">
        <v>1.4203085657669928E-3</v>
      </c>
      <c r="S370" s="81">
        <v>19.091038063608512</v>
      </c>
      <c r="T370" s="82"/>
      <c r="U370" s="81">
        <v>65675212</v>
      </c>
      <c r="V370" s="81">
        <v>16814</v>
      </c>
      <c r="W370" s="81">
        <v>516</v>
      </c>
      <c r="X370" s="81">
        <v>115102</v>
      </c>
      <c r="Y370" s="81">
        <v>99931</v>
      </c>
      <c r="Z370" s="81">
        <v>102184</v>
      </c>
      <c r="AA370" s="81">
        <v>67363</v>
      </c>
      <c r="AB370" s="81">
        <v>314642</v>
      </c>
      <c r="AC370" s="81">
        <v>246</v>
      </c>
      <c r="AD370" s="81">
        <v>19.091038063608512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2060</v>
      </c>
      <c r="B371" s="80">
        <v>342</v>
      </c>
      <c r="C371" s="80">
        <v>2</v>
      </c>
      <c r="D371" s="80">
        <v>21</v>
      </c>
      <c r="E371" s="80">
        <v>2005</v>
      </c>
      <c r="F371" s="80" t="s">
        <v>565</v>
      </c>
      <c r="G371" s="80" t="s">
        <v>2058</v>
      </c>
      <c r="H371" s="80" t="s">
        <v>2059</v>
      </c>
      <c r="I371" s="177"/>
      <c r="J371" s="81">
        <v>893.1398661393963</v>
      </c>
      <c r="K371" s="81">
        <v>40.42977780492501</v>
      </c>
      <c r="L371" s="81">
        <v>38.277496394983388</v>
      </c>
      <c r="M371" s="81">
        <v>738.66331189007326</v>
      </c>
      <c r="N371" s="81">
        <v>564.12242341862418</v>
      </c>
      <c r="O371" s="81">
        <v>389.24834708595102</v>
      </c>
      <c r="P371" s="81">
        <v>289.00232047023468</v>
      </c>
      <c r="Q371" s="81">
        <v>19.722083757438405</v>
      </c>
      <c r="R371" s="81">
        <v>1.0043584740263754E-2</v>
      </c>
      <c r="S371" s="81">
        <v>63.825857632440005</v>
      </c>
      <c r="T371" s="82"/>
      <c r="U371" s="81">
        <v>96669674</v>
      </c>
      <c r="V371" s="81">
        <v>15408</v>
      </c>
      <c r="W371" s="81">
        <v>457</v>
      </c>
      <c r="X371" s="81">
        <v>119530</v>
      </c>
      <c r="Y371" s="81">
        <v>124479</v>
      </c>
      <c r="Z371" s="81">
        <v>185269</v>
      </c>
      <c r="AA371" s="81">
        <v>57471</v>
      </c>
      <c r="AB371" s="81">
        <v>334756</v>
      </c>
      <c r="AC371" s="81">
        <v>1776</v>
      </c>
      <c r="AD371" s="81">
        <v>63.825857632440005</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2061</v>
      </c>
      <c r="B372" s="80">
        <v>343</v>
      </c>
      <c r="C372" s="80">
        <v>3</v>
      </c>
      <c r="D372" s="80">
        <v>21</v>
      </c>
      <c r="E372" s="80">
        <v>2006</v>
      </c>
      <c r="F372" s="80" t="s">
        <v>566</v>
      </c>
      <c r="G372" s="80" t="s">
        <v>2058</v>
      </c>
      <c r="H372" s="80" t="s">
        <v>2059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2062</v>
      </c>
      <c r="B373" s="80">
        <v>344</v>
      </c>
      <c r="C373" s="80">
        <v>4</v>
      </c>
      <c r="D373" s="80">
        <v>21</v>
      </c>
      <c r="E373" s="80">
        <v>2007</v>
      </c>
      <c r="F373" s="80" t="s">
        <v>567</v>
      </c>
      <c r="G373" s="80" t="s">
        <v>2058</v>
      </c>
      <c r="H373" s="80" t="s">
        <v>2059</v>
      </c>
      <c r="I373" s="177"/>
      <c r="J373" s="81">
        <v>798.56944351200866</v>
      </c>
      <c r="K373" s="81">
        <v>36.122128094215661</v>
      </c>
      <c r="L373" s="81">
        <v>21.852433920315633</v>
      </c>
      <c r="M373" s="81">
        <v>614.14488043938366</v>
      </c>
      <c r="N373" s="81">
        <v>587.4030451736628</v>
      </c>
      <c r="O373" s="81">
        <v>378.77183290034111</v>
      </c>
      <c r="P373" s="81">
        <v>284.98873721233184</v>
      </c>
      <c r="Q373" s="81">
        <v>20.801435841190951</v>
      </c>
      <c r="R373" s="81">
        <v>2.9686154438918334E-3</v>
      </c>
      <c r="S373" s="81">
        <v>53.647793614039998</v>
      </c>
      <c r="T373" s="82"/>
      <c r="U373" s="81">
        <v>101986635</v>
      </c>
      <c r="V373" s="81">
        <v>14391</v>
      </c>
      <c r="W373" s="81">
        <v>327</v>
      </c>
      <c r="X373" s="81">
        <v>133826</v>
      </c>
      <c r="Y373" s="81">
        <v>127114</v>
      </c>
      <c r="Z373" s="81">
        <v>187413</v>
      </c>
      <c r="AA373" s="81">
        <v>55809</v>
      </c>
      <c r="AB373" s="81">
        <v>334404</v>
      </c>
      <c r="AC373" s="81">
        <v>540</v>
      </c>
      <c r="AD373" s="81">
        <v>53.647793614039998</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2063</v>
      </c>
      <c r="B374" s="80">
        <v>345</v>
      </c>
      <c r="C374" s="80">
        <v>5</v>
      </c>
      <c r="D374" s="80">
        <v>21</v>
      </c>
      <c r="E374" s="80">
        <v>2008</v>
      </c>
      <c r="F374" s="80" t="s">
        <v>84</v>
      </c>
      <c r="G374" s="80" t="s">
        <v>2058</v>
      </c>
      <c r="H374" s="80" t="s">
        <v>2059</v>
      </c>
      <c r="I374" s="177"/>
      <c r="J374" s="81">
        <v>671.30480419458252</v>
      </c>
      <c r="K374" s="81">
        <v>28.617541945671622</v>
      </c>
      <c r="L374" s="81">
        <v>21.348130750871299</v>
      </c>
      <c r="M374" s="81">
        <v>688.21538420506795</v>
      </c>
      <c r="N374" s="81">
        <v>566.10128678645117</v>
      </c>
      <c r="O374" s="81">
        <v>368.51548212465946</v>
      </c>
      <c r="P374" s="81">
        <v>275.73775721869964</v>
      </c>
      <c r="Q374" s="81">
        <v>20.470595837712168</v>
      </c>
      <c r="R374" s="81">
        <v>3.4729898626878106E-3</v>
      </c>
      <c r="S374" s="81">
        <v>53.498245148680006</v>
      </c>
      <c r="T374" s="82"/>
      <c r="U374" s="81">
        <v>89342760</v>
      </c>
      <c r="V374" s="81">
        <v>14391</v>
      </c>
      <c r="W374" s="81">
        <v>327</v>
      </c>
      <c r="X374" s="81">
        <v>133826</v>
      </c>
      <c r="Y374" s="81">
        <v>128387</v>
      </c>
      <c r="Z374" s="81">
        <v>188738</v>
      </c>
      <c r="AA374" s="81">
        <v>54059</v>
      </c>
      <c r="AB374" s="81">
        <v>334493</v>
      </c>
      <c r="AC374" s="81">
        <v>656</v>
      </c>
      <c r="AD374" s="81">
        <v>53.498245148680006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2064</v>
      </c>
      <c r="B375" s="80">
        <v>346</v>
      </c>
      <c r="C375" s="80">
        <v>6</v>
      </c>
      <c r="D375" s="80">
        <v>21</v>
      </c>
      <c r="E375" s="80">
        <v>2009</v>
      </c>
      <c r="F375" s="80" t="s">
        <v>85</v>
      </c>
      <c r="G375" s="80" t="s">
        <v>2058</v>
      </c>
      <c r="H375" s="80" t="s">
        <v>2059</v>
      </c>
      <c r="I375" s="177"/>
      <c r="J375" s="81">
        <v>639.92776864612085</v>
      </c>
      <c r="K375" s="81">
        <v>28.766728286114635</v>
      </c>
      <c r="L375" s="81">
        <v>25.351032574766695</v>
      </c>
      <c r="M375" s="81">
        <v>748.51755351698841</v>
      </c>
      <c r="N375" s="81">
        <v>522.96499737796319</v>
      </c>
      <c r="O375" s="81">
        <v>374.8068163904336</v>
      </c>
      <c r="P375" s="81">
        <v>261.94201508501783</v>
      </c>
      <c r="Q375" s="81">
        <v>19.482623060823915</v>
      </c>
      <c r="R375" s="81">
        <v>3.1909062522383772E-3</v>
      </c>
      <c r="S375" s="81">
        <v>42.9046528521</v>
      </c>
      <c r="T375" s="82"/>
      <c r="U375" s="81">
        <v>73723772</v>
      </c>
      <c r="V375" s="81">
        <v>14755</v>
      </c>
      <c r="W375" s="81">
        <v>535</v>
      </c>
      <c r="X375" s="81">
        <v>144193</v>
      </c>
      <c r="Y375" s="81">
        <v>129560</v>
      </c>
      <c r="Z375" s="81">
        <v>189474</v>
      </c>
      <c r="AA375" s="81">
        <v>52721</v>
      </c>
      <c r="AB375" s="81">
        <v>334189</v>
      </c>
      <c r="AC375" s="81">
        <v>588</v>
      </c>
      <c r="AD375" s="81">
        <v>42.9046528521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335.923</v>
      </c>
      <c r="BJ375" s="81">
        <v>2.11</v>
      </c>
      <c r="BK375" s="81">
        <v>111.29199999999999</v>
      </c>
      <c r="BL375" s="81">
        <v>0</v>
      </c>
      <c r="BM375" s="82"/>
      <c r="BN375" s="81">
        <v>0</v>
      </c>
      <c r="BO375" s="81">
        <v>0</v>
      </c>
      <c r="BP375" s="81">
        <v>25</v>
      </c>
      <c r="BQ375" s="81">
        <v>1</v>
      </c>
      <c r="BR375" s="81">
        <v>12</v>
      </c>
      <c r="BS375" s="81">
        <v>0</v>
      </c>
      <c r="BT375"/>
      <c r="BU375" s="80"/>
      <c r="BV375" s="80"/>
      <c r="BW375" s="80"/>
      <c r="BX375" s="80"/>
      <c r="BY375" s="80"/>
      <c r="BZ375" s="80"/>
      <c r="CA375" s="80"/>
      <c r="CB375" s="80"/>
      <c r="CC375" s="80"/>
    </row>
    <row r="376" spans="1:81">
      <c r="A376" s="80" t="s">
        <v>2065</v>
      </c>
      <c r="B376" s="80">
        <v>347</v>
      </c>
      <c r="C376" s="80">
        <v>7</v>
      </c>
      <c r="D376" s="80">
        <v>21</v>
      </c>
      <c r="E376" s="80">
        <v>2010</v>
      </c>
      <c r="F376" s="80" t="s">
        <v>86</v>
      </c>
      <c r="G376" s="80" t="s">
        <v>2058</v>
      </c>
      <c r="H376" s="80" t="s">
        <v>2059</v>
      </c>
      <c r="I376" s="177"/>
      <c r="J376" s="81">
        <v>672.7087953463149</v>
      </c>
      <c r="K376" s="81">
        <v>29.32067766796597</v>
      </c>
      <c r="L376" s="81">
        <v>24.000763956860411</v>
      </c>
      <c r="M376" s="81">
        <v>730.00680030030037</v>
      </c>
      <c r="N376" s="81">
        <v>528.42343032634335</v>
      </c>
      <c r="O376" s="81">
        <v>377.10375119282423</v>
      </c>
      <c r="P376" s="81">
        <v>265.23200218930248</v>
      </c>
      <c r="Q376" s="81">
        <v>20.30236794617236</v>
      </c>
      <c r="R376" s="81">
        <v>1.6721204718594803E-3</v>
      </c>
      <c r="S376" s="81">
        <v>42.761817080153605</v>
      </c>
      <c r="T376" s="82"/>
      <c r="U376" s="81">
        <v>82909950</v>
      </c>
      <c r="V376" s="81">
        <v>14755</v>
      </c>
      <c r="W376" s="81">
        <v>535</v>
      </c>
      <c r="X376" s="81">
        <v>144193</v>
      </c>
      <c r="Y376" s="81">
        <v>130685</v>
      </c>
      <c r="Z376" s="81">
        <v>191521</v>
      </c>
      <c r="AA376" s="81">
        <v>52050</v>
      </c>
      <c r="AB376" s="81">
        <v>333694</v>
      </c>
      <c r="AC376" s="81">
        <v>292</v>
      </c>
      <c r="AD376" s="81">
        <v>42.761817080153605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389.73700000000002</v>
      </c>
      <c r="BJ376" s="81">
        <v>1.92</v>
      </c>
      <c r="BK376" s="81">
        <v>107.062</v>
      </c>
      <c r="BL376" s="81">
        <v>0</v>
      </c>
      <c r="BM376" s="82"/>
      <c r="BN376" s="81">
        <v>0</v>
      </c>
      <c r="BO376" s="81">
        <v>0</v>
      </c>
      <c r="BP376" s="81">
        <v>29</v>
      </c>
      <c r="BQ376" s="81">
        <v>1</v>
      </c>
      <c r="BR376" s="81">
        <v>12</v>
      </c>
      <c r="BS376" s="81">
        <v>0</v>
      </c>
      <c r="BT376"/>
      <c r="BU376" s="80">
        <v>431.40100000000001</v>
      </c>
      <c r="BV376" s="80">
        <v>67.317999999999998</v>
      </c>
      <c r="BW376" s="80">
        <v>0</v>
      </c>
      <c r="BX376" s="80">
        <v>0</v>
      </c>
      <c r="BY376" s="80">
        <v>0</v>
      </c>
      <c r="BZ376" s="80">
        <v>0</v>
      </c>
      <c r="CA376" s="80">
        <v>0</v>
      </c>
      <c r="CB376" s="80">
        <v>0</v>
      </c>
      <c r="CC376" s="80">
        <v>0</v>
      </c>
    </row>
    <row r="377" spans="1:81">
      <c r="A377" s="80" t="s">
        <v>2066</v>
      </c>
      <c r="B377" s="80">
        <v>348</v>
      </c>
      <c r="C377" s="80">
        <v>8</v>
      </c>
      <c r="D377" s="80">
        <v>21</v>
      </c>
      <c r="E377" s="80">
        <v>2011</v>
      </c>
      <c r="F377" s="80" t="s">
        <v>87</v>
      </c>
      <c r="G377" s="80" t="s">
        <v>2058</v>
      </c>
      <c r="H377" s="80" t="s">
        <v>2059</v>
      </c>
      <c r="I377" s="177"/>
      <c r="J377" s="81">
        <v>778.31659516778234</v>
      </c>
      <c r="K377" s="81">
        <v>39.385418818912974</v>
      </c>
      <c r="L377" s="81">
        <v>22.40590768900374</v>
      </c>
      <c r="M377" s="81">
        <v>849.58427808527551</v>
      </c>
      <c r="N377" s="81">
        <v>614.34823177087492</v>
      </c>
      <c r="O377" s="81">
        <v>374.04772320747276</v>
      </c>
      <c r="P377" s="81">
        <v>260.05628612916524</v>
      </c>
      <c r="Q377" s="81">
        <v>22.82872540707347</v>
      </c>
      <c r="R377" s="81">
        <v>1.2848475319924369E-3</v>
      </c>
      <c r="S377" s="81">
        <v>61.0948448156702</v>
      </c>
      <c r="T377" s="82"/>
      <c r="U377" s="81">
        <v>79101526</v>
      </c>
      <c r="V377" s="81">
        <v>14755</v>
      </c>
      <c r="W377" s="81">
        <v>535</v>
      </c>
      <c r="X377" s="81">
        <v>144193</v>
      </c>
      <c r="Y377" s="81">
        <v>129804</v>
      </c>
      <c r="Z377" s="81">
        <v>194096</v>
      </c>
      <c r="AA377" s="81">
        <v>52553</v>
      </c>
      <c r="AB377" s="81">
        <v>325296</v>
      </c>
      <c r="AC377" s="81">
        <v>224</v>
      </c>
      <c r="AD377" s="81">
        <v>61.0948448156702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362.10500000000002</v>
      </c>
      <c r="BJ377" s="81">
        <v>1.4710000000000001</v>
      </c>
      <c r="BK377" s="81">
        <v>115.289</v>
      </c>
      <c r="BL377" s="81">
        <v>0</v>
      </c>
      <c r="BM377" s="82"/>
      <c r="BN377" s="81">
        <v>0</v>
      </c>
      <c r="BO377" s="81">
        <v>0</v>
      </c>
      <c r="BP377" s="81">
        <v>28</v>
      </c>
      <c r="BQ377" s="81">
        <v>1</v>
      </c>
      <c r="BR377" s="81">
        <v>12</v>
      </c>
      <c r="BS377" s="81">
        <v>0</v>
      </c>
      <c r="BT377"/>
      <c r="BU377" s="80">
        <v>398.66899999999998</v>
      </c>
      <c r="BV377" s="80">
        <v>80.195999999999998</v>
      </c>
      <c r="BW377" s="80">
        <v>0</v>
      </c>
      <c r="BX377" s="80">
        <v>0</v>
      </c>
      <c r="BY377" s="80">
        <v>0</v>
      </c>
      <c r="BZ377" s="80">
        <v>0</v>
      </c>
      <c r="CA377" s="80">
        <v>0</v>
      </c>
      <c r="CB377" s="80">
        <v>0</v>
      </c>
      <c r="CC377" s="80">
        <v>0</v>
      </c>
    </row>
    <row r="378" spans="1:81">
      <c r="A378" s="80" t="s">
        <v>2067</v>
      </c>
      <c r="B378" s="80">
        <v>349</v>
      </c>
      <c r="C378" s="80">
        <v>9</v>
      </c>
      <c r="D378" s="80">
        <v>21</v>
      </c>
      <c r="E378" s="80">
        <v>2012</v>
      </c>
      <c r="F378" s="80" t="s">
        <v>88</v>
      </c>
      <c r="G378" s="80" t="s">
        <v>2058</v>
      </c>
      <c r="H378" s="80" t="s">
        <v>2059</v>
      </c>
      <c r="I378" s="177"/>
      <c r="J378" s="81">
        <v>832.54520704808783</v>
      </c>
      <c r="K378" s="81">
        <v>36.973855532153571</v>
      </c>
      <c r="L378" s="81">
        <v>22.472825705177499</v>
      </c>
      <c r="M378" s="81">
        <v>955.88500677530044</v>
      </c>
      <c r="N378" s="81">
        <v>663.88742721777464</v>
      </c>
      <c r="O378" s="81">
        <v>380.44803045867661</v>
      </c>
      <c r="P378" s="81">
        <v>265.14395278804022</v>
      </c>
      <c r="Q378" s="81">
        <v>24.773051903300097</v>
      </c>
      <c r="R378" s="81">
        <v>6.5950549173330252E-4</v>
      </c>
      <c r="S378" s="81">
        <v>56.382915181467006</v>
      </c>
      <c r="T378" s="82"/>
      <c r="U378" s="81">
        <v>77598013</v>
      </c>
      <c r="V378" s="81">
        <v>14755</v>
      </c>
      <c r="W378" s="81">
        <v>535</v>
      </c>
      <c r="X378" s="81">
        <v>144193</v>
      </c>
      <c r="Y378" s="81">
        <v>131919</v>
      </c>
      <c r="Z378" s="81">
        <v>198983</v>
      </c>
      <c r="AA378" s="81">
        <v>53278</v>
      </c>
      <c r="AB378" s="81">
        <v>324905</v>
      </c>
      <c r="AC378" s="81">
        <v>112</v>
      </c>
      <c r="AD378" s="81">
        <v>56.382915181467006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344.387</v>
      </c>
      <c r="BJ378" s="81">
        <v>1.518</v>
      </c>
      <c r="BK378" s="81">
        <v>137.62299999999999</v>
      </c>
      <c r="BL378" s="81">
        <v>0</v>
      </c>
      <c r="BM378" s="82"/>
      <c r="BN378" s="81">
        <v>0</v>
      </c>
      <c r="BO378" s="81">
        <v>0</v>
      </c>
      <c r="BP378" s="81">
        <v>27</v>
      </c>
      <c r="BQ378" s="81">
        <v>1</v>
      </c>
      <c r="BR378" s="81">
        <v>14</v>
      </c>
      <c r="BS378" s="81">
        <v>0</v>
      </c>
      <c r="BT378"/>
      <c r="BU378" s="80">
        <v>406.12799999999999</v>
      </c>
      <c r="BV378" s="80">
        <v>77.400000000000006</v>
      </c>
      <c r="BW378" s="80">
        <v>0</v>
      </c>
      <c r="BX378" s="80">
        <v>0</v>
      </c>
      <c r="BY378" s="80">
        <v>0</v>
      </c>
      <c r="BZ378" s="80">
        <v>0</v>
      </c>
      <c r="CA378" s="80">
        <v>0</v>
      </c>
      <c r="CB378" s="80">
        <v>0</v>
      </c>
      <c r="CC378" s="80">
        <v>0</v>
      </c>
    </row>
    <row r="379" spans="1:81">
      <c r="A379" s="80" t="s">
        <v>2068</v>
      </c>
      <c r="B379" s="80">
        <v>350</v>
      </c>
      <c r="C379" s="80">
        <v>10</v>
      </c>
      <c r="D379" s="80">
        <v>21</v>
      </c>
      <c r="E379" s="80">
        <v>2013</v>
      </c>
      <c r="F379" s="80" t="s">
        <v>89</v>
      </c>
      <c r="G379" s="80" t="s">
        <v>2058</v>
      </c>
      <c r="H379" s="80" t="s">
        <v>2059</v>
      </c>
      <c r="I379" s="177"/>
      <c r="J379" s="81">
        <v>820.77382532777153</v>
      </c>
      <c r="K379" s="81">
        <v>31.389857351395531</v>
      </c>
      <c r="L379" s="81">
        <v>16.302847796812838</v>
      </c>
      <c r="M379" s="81">
        <v>824.9890705449285</v>
      </c>
      <c r="N379" s="81">
        <v>658.80691466512087</v>
      </c>
      <c r="O379" s="81">
        <v>372.84294904484227</v>
      </c>
      <c r="P379" s="81">
        <v>270.63881400508728</v>
      </c>
      <c r="Q379" s="81">
        <v>25.223928011823592</v>
      </c>
      <c r="R379" s="81">
        <v>1.6046154073914511E-3</v>
      </c>
      <c r="S379" s="81">
        <v>61.136796206937404</v>
      </c>
      <c r="T379" s="82"/>
      <c r="U379" s="81">
        <v>84108118</v>
      </c>
      <c r="V379" s="81">
        <v>14755</v>
      </c>
      <c r="W379" s="81">
        <v>535</v>
      </c>
      <c r="X379" s="81">
        <v>144193</v>
      </c>
      <c r="Y379" s="81">
        <v>133094</v>
      </c>
      <c r="Z379" s="81">
        <v>203712</v>
      </c>
      <c r="AA379" s="81">
        <v>54178</v>
      </c>
      <c r="AB379" s="81">
        <v>326075</v>
      </c>
      <c r="AC379" s="81">
        <v>266</v>
      </c>
      <c r="AD379" s="81">
        <v>61.136796206937404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388.06099999999998</v>
      </c>
      <c r="BJ379" s="81">
        <v>1.655</v>
      </c>
      <c r="BK379" s="81">
        <v>139.19300000000001</v>
      </c>
      <c r="BL379" s="81">
        <v>0</v>
      </c>
      <c r="BM379" s="82"/>
      <c r="BN379" s="81">
        <v>0</v>
      </c>
      <c r="BO379" s="81">
        <v>0</v>
      </c>
      <c r="BP379" s="81">
        <v>28</v>
      </c>
      <c r="BQ379" s="81">
        <v>1</v>
      </c>
      <c r="BR379" s="81">
        <v>14</v>
      </c>
      <c r="BS379" s="81">
        <v>0</v>
      </c>
      <c r="BT379"/>
      <c r="BU379" s="80">
        <v>453.00900000000001</v>
      </c>
      <c r="BV379" s="80">
        <v>75.900000000000006</v>
      </c>
      <c r="BW379" s="80">
        <v>0</v>
      </c>
      <c r="BX379" s="80">
        <v>0</v>
      </c>
      <c r="BY379" s="80">
        <v>0</v>
      </c>
      <c r="BZ379" s="80">
        <v>0</v>
      </c>
      <c r="CA379" s="80">
        <v>0</v>
      </c>
      <c r="CB379" s="80">
        <v>0</v>
      </c>
      <c r="CC379" s="80">
        <v>0</v>
      </c>
    </row>
    <row r="380" spans="1:81">
      <c r="A380" s="80" t="s">
        <v>2069</v>
      </c>
      <c r="B380" s="80">
        <v>351</v>
      </c>
      <c r="C380" s="80">
        <v>11</v>
      </c>
      <c r="D380" s="80">
        <v>21</v>
      </c>
      <c r="E380" s="80">
        <v>2014</v>
      </c>
      <c r="F380" s="80" t="s">
        <v>90</v>
      </c>
      <c r="G380" s="80" t="s">
        <v>2058</v>
      </c>
      <c r="H380" s="80" t="s">
        <v>2059</v>
      </c>
      <c r="I380" s="177"/>
      <c r="J380" s="81">
        <v>775.30097903387957</v>
      </c>
      <c r="K380" s="81">
        <v>33.780513517966931</v>
      </c>
      <c r="L380" s="81">
        <v>32.723241403096679</v>
      </c>
      <c r="M380" s="81">
        <v>875.75777942671721</v>
      </c>
      <c r="N380" s="81">
        <v>654.33395371925621</v>
      </c>
      <c r="O380" s="81">
        <v>361.14986271199649</v>
      </c>
      <c r="P380" s="81">
        <v>273.00550634066758</v>
      </c>
      <c r="Q380" s="81">
        <v>24.255623031857386</v>
      </c>
      <c r="R380" s="81">
        <v>4.8588919319759224E-3</v>
      </c>
      <c r="S380" s="81">
        <v>58.109692179099802</v>
      </c>
      <c r="T380" s="82"/>
      <c r="U380" s="81">
        <v>85448114</v>
      </c>
      <c r="V380" s="81">
        <v>14618</v>
      </c>
      <c r="W380" s="81">
        <v>713</v>
      </c>
      <c r="X380" s="81">
        <v>136901</v>
      </c>
      <c r="Y380" s="81">
        <v>135345</v>
      </c>
      <c r="Z380" s="81">
        <v>207823</v>
      </c>
      <c r="AA380" s="81">
        <v>54369</v>
      </c>
      <c r="AB380" s="81">
        <v>326808</v>
      </c>
      <c r="AC380" s="81">
        <v>808</v>
      </c>
      <c r="AD380" s="81">
        <v>58.109692179099802</v>
      </c>
      <c r="AE380" s="82"/>
      <c r="AF380" s="81">
        <v>821826606.86851382</v>
      </c>
      <c r="AG380" s="81">
        <v>26605422.419438995</v>
      </c>
      <c r="AH380" s="81">
        <v>7310767.8758240752</v>
      </c>
      <c r="AI380" s="81">
        <v>941645013.05252981</v>
      </c>
      <c r="AJ380" s="81">
        <v>811342130.90575814</v>
      </c>
      <c r="AK380" s="81">
        <v>0</v>
      </c>
      <c r="AL380" s="81">
        <v>0</v>
      </c>
      <c r="AM380" s="81">
        <v>44865854.837802894</v>
      </c>
      <c r="AN380" s="81">
        <v>0</v>
      </c>
      <c r="AO380" s="81">
        <v>0</v>
      </c>
      <c r="AP380" s="82"/>
      <c r="AQ380" s="81">
        <v>5795</v>
      </c>
      <c r="AR380" s="81">
        <v>709</v>
      </c>
      <c r="AS380" s="81">
        <v>2</v>
      </c>
      <c r="AT380" s="81">
        <v>1</v>
      </c>
      <c r="AU380" s="81">
        <v>0</v>
      </c>
      <c r="AV380" s="81">
        <v>2</v>
      </c>
      <c r="AW380" s="81" t="s">
        <v>564</v>
      </c>
      <c r="AX380" s="82"/>
      <c r="AY380" s="81">
        <v>23763</v>
      </c>
      <c r="AZ380" s="81">
        <v>27770.6</v>
      </c>
      <c r="BA380" s="81">
        <v>66230</v>
      </c>
      <c r="BB380" s="81">
        <v>2230</v>
      </c>
      <c r="BC380" s="81">
        <v>0</v>
      </c>
      <c r="BD380" s="81">
        <v>1078.5</v>
      </c>
      <c r="BE380" s="81" t="s">
        <v>564</v>
      </c>
      <c r="BF380" s="82"/>
      <c r="BG380" s="81">
        <v>0</v>
      </c>
      <c r="BH380" s="81">
        <v>0</v>
      </c>
      <c r="BI380" s="81">
        <v>374.69</v>
      </c>
      <c r="BJ380" s="81">
        <v>1.83</v>
      </c>
      <c r="BK380" s="81">
        <v>136.16399999999999</v>
      </c>
      <c r="BL380" s="81">
        <v>0</v>
      </c>
      <c r="BM380" s="82"/>
      <c r="BN380" s="81">
        <v>0</v>
      </c>
      <c r="BO380" s="81">
        <v>0</v>
      </c>
      <c r="BP380" s="81">
        <v>28</v>
      </c>
      <c r="BQ380" s="81">
        <v>1</v>
      </c>
      <c r="BR380" s="81">
        <v>14</v>
      </c>
      <c r="BS380" s="81">
        <v>0</v>
      </c>
      <c r="BT380"/>
      <c r="BU380" s="80">
        <v>436.88400000000001</v>
      </c>
      <c r="BV380" s="80">
        <v>75.8</v>
      </c>
      <c r="BW380" s="80">
        <v>0</v>
      </c>
      <c r="BX380" s="80">
        <v>0</v>
      </c>
      <c r="BY380" s="80">
        <v>0</v>
      </c>
      <c r="BZ380" s="80">
        <v>0</v>
      </c>
      <c r="CA380" s="80">
        <v>0</v>
      </c>
      <c r="CB380" s="80">
        <v>0</v>
      </c>
      <c r="CC380" s="80">
        <v>0</v>
      </c>
    </row>
    <row r="381" spans="1:81">
      <c r="A381" s="80" t="s">
        <v>2070</v>
      </c>
      <c r="B381" s="80">
        <v>352</v>
      </c>
      <c r="C381" s="80">
        <v>12</v>
      </c>
      <c r="D381" s="80">
        <v>21</v>
      </c>
      <c r="E381" s="80">
        <v>2015</v>
      </c>
      <c r="F381" s="80" t="s">
        <v>91</v>
      </c>
      <c r="G381" s="80" t="s">
        <v>2058</v>
      </c>
      <c r="H381" s="80" t="s">
        <v>2059</v>
      </c>
      <c r="I381" s="177"/>
      <c r="J381" s="81">
        <v>558.07019408995131</v>
      </c>
      <c r="K381" s="81">
        <v>34.138847037815935</v>
      </c>
      <c r="L381" s="81">
        <v>33.286334340129301</v>
      </c>
      <c r="M381" s="81">
        <v>861.569341742284</v>
      </c>
      <c r="N381" s="81">
        <v>595.90297317329259</v>
      </c>
      <c r="O381" s="81">
        <v>363.02540381313139</v>
      </c>
      <c r="P381" s="81">
        <v>273.06452748235921</v>
      </c>
      <c r="Q381" s="81">
        <v>23.781306905542877</v>
      </c>
      <c r="R381" s="81">
        <v>5.5457355590303123E-4</v>
      </c>
      <c r="S381" s="81">
        <v>53.561647332374399</v>
      </c>
      <c r="T381" s="82"/>
      <c r="U381" s="81">
        <v>68100931</v>
      </c>
      <c r="V381" s="81">
        <v>14618</v>
      </c>
      <c r="W381" s="81">
        <v>713</v>
      </c>
      <c r="X381" s="81">
        <v>136901</v>
      </c>
      <c r="Y381" s="81">
        <v>137471</v>
      </c>
      <c r="Z381" s="81">
        <v>210915</v>
      </c>
      <c r="AA381" s="81">
        <v>54338</v>
      </c>
      <c r="AB381" s="81">
        <v>327307</v>
      </c>
      <c r="AC381" s="81">
        <v>95</v>
      </c>
      <c r="AD381" s="81">
        <v>53.561647332374399</v>
      </c>
      <c r="AE381" s="82"/>
      <c r="AF381" s="81">
        <v>593613793.42186451</v>
      </c>
      <c r="AG381" s="81">
        <v>25104200.892437167</v>
      </c>
      <c r="AH381" s="81">
        <v>5789617.3849994</v>
      </c>
      <c r="AI381" s="81">
        <v>964620902.73887479</v>
      </c>
      <c r="AJ381" s="81">
        <v>753347123.11006355</v>
      </c>
      <c r="AK381" s="81">
        <v>0</v>
      </c>
      <c r="AL381" s="81">
        <v>0</v>
      </c>
      <c r="AM381" s="81">
        <v>44856051.348774567</v>
      </c>
      <c r="AN381" s="81">
        <v>0</v>
      </c>
      <c r="AO381" s="81">
        <v>0</v>
      </c>
      <c r="AP381" s="82"/>
      <c r="AQ381" s="81">
        <v>6551</v>
      </c>
      <c r="AR381" s="81">
        <v>1014</v>
      </c>
      <c r="AS381" s="81">
        <v>2</v>
      </c>
      <c r="AT381" s="81">
        <v>1</v>
      </c>
      <c r="AU381" s="81">
        <v>0</v>
      </c>
      <c r="AV381" s="81">
        <v>2</v>
      </c>
      <c r="AW381" s="81" t="s">
        <v>564</v>
      </c>
      <c r="AX381" s="82"/>
      <c r="AY381" s="81">
        <v>27239.4</v>
      </c>
      <c r="AZ381" s="81">
        <v>43632.200000000004</v>
      </c>
      <c r="BA381" s="81">
        <v>66230</v>
      </c>
      <c r="BB381" s="81">
        <v>2230</v>
      </c>
      <c r="BC381" s="81">
        <v>0</v>
      </c>
      <c r="BD381" s="81">
        <v>1102.4000000000001</v>
      </c>
      <c r="BE381" s="81" t="s">
        <v>564</v>
      </c>
      <c r="BF381" s="82"/>
      <c r="BG381" s="81">
        <v>0</v>
      </c>
      <c r="BH381" s="81">
        <v>0</v>
      </c>
      <c r="BI381" s="81">
        <v>340.20800000000003</v>
      </c>
      <c r="BJ381" s="81">
        <v>1.5189999999999999</v>
      </c>
      <c r="BK381" s="81">
        <v>116.26100000000001</v>
      </c>
      <c r="BL381" s="81">
        <v>0</v>
      </c>
      <c r="BM381" s="82"/>
      <c r="BN381" s="81">
        <v>0</v>
      </c>
      <c r="BO381" s="81">
        <v>0</v>
      </c>
      <c r="BP381" s="81">
        <v>27</v>
      </c>
      <c r="BQ381" s="81">
        <v>1</v>
      </c>
      <c r="BR381" s="81">
        <v>13</v>
      </c>
      <c r="BS381" s="81">
        <v>0</v>
      </c>
      <c r="BT381"/>
      <c r="BU381" s="80">
        <v>396.78800000000001</v>
      </c>
      <c r="BV381" s="80">
        <v>61.2</v>
      </c>
      <c r="BW381" s="80">
        <v>0</v>
      </c>
      <c r="BX381" s="80">
        <v>0</v>
      </c>
      <c r="BY381" s="80">
        <v>0</v>
      </c>
      <c r="BZ381" s="80">
        <v>0</v>
      </c>
      <c r="CA381" s="80">
        <v>0</v>
      </c>
      <c r="CB381" s="80">
        <v>0</v>
      </c>
      <c r="CC381" s="80">
        <v>0</v>
      </c>
    </row>
    <row r="382" spans="1:81">
      <c r="A382" s="80" t="s">
        <v>2071</v>
      </c>
      <c r="B382" s="80">
        <v>353</v>
      </c>
      <c r="C382" s="80">
        <v>13</v>
      </c>
      <c r="D382" s="80">
        <v>21</v>
      </c>
      <c r="E382" s="80">
        <v>2016</v>
      </c>
      <c r="F382" s="80" t="s">
        <v>92</v>
      </c>
      <c r="G382" s="80" t="s">
        <v>2058</v>
      </c>
      <c r="H382" s="80" t="s">
        <v>2059</v>
      </c>
      <c r="I382" s="177"/>
      <c r="J382" s="81">
        <v>591.28076629954637</v>
      </c>
      <c r="K382" s="81">
        <v>35.068373913483413</v>
      </c>
      <c r="L382" s="81">
        <v>36.494921281445158</v>
      </c>
      <c r="M382" s="81">
        <v>629.44052238882614</v>
      </c>
      <c r="N382" s="81">
        <v>560.15084612342559</v>
      </c>
      <c r="O382" s="81">
        <v>363.99674708365893</v>
      </c>
      <c r="P382" s="81">
        <v>264.51368081219954</v>
      </c>
      <c r="Q382" s="81">
        <v>23.086148935227243</v>
      </c>
      <c r="R382" s="81">
        <v>2.2483686919455136E-3</v>
      </c>
      <c r="S382" s="81">
        <v>56.3581549440012</v>
      </c>
      <c r="T382" s="82"/>
      <c r="U382" s="81">
        <v>71101044</v>
      </c>
      <c r="V382" s="81">
        <v>14618</v>
      </c>
      <c r="W382" s="81">
        <v>713</v>
      </c>
      <c r="X382" s="81">
        <v>136901</v>
      </c>
      <c r="Y382" s="81">
        <v>138889</v>
      </c>
      <c r="Z382" s="81">
        <v>214079</v>
      </c>
      <c r="AA382" s="81">
        <v>54441</v>
      </c>
      <c r="AB382" s="81">
        <v>326851</v>
      </c>
      <c r="AC382" s="81">
        <v>383.99924081193529</v>
      </c>
      <c r="AD382" s="81">
        <v>56.3581549440012</v>
      </c>
      <c r="AE382" s="82"/>
      <c r="AF382" s="81">
        <v>656627716.74564779</v>
      </c>
      <c r="AG382" s="81">
        <v>24745867.092905831</v>
      </c>
      <c r="AH382" s="81">
        <v>5093764.9501026273</v>
      </c>
      <c r="AI382" s="81">
        <v>859207724.82223892</v>
      </c>
      <c r="AJ382" s="81">
        <v>709136418.11290276</v>
      </c>
      <c r="AK382" s="81">
        <v>0</v>
      </c>
      <c r="AL382" s="81">
        <v>0</v>
      </c>
      <c r="AM382" s="81">
        <v>44828358.661442727</v>
      </c>
      <c r="AN382" s="81">
        <v>0</v>
      </c>
      <c r="AO382" s="81">
        <v>0</v>
      </c>
      <c r="AP382" s="82"/>
      <c r="AQ382" s="81">
        <v>7223</v>
      </c>
      <c r="AR382" s="81">
        <v>1143</v>
      </c>
      <c r="AS382" s="81">
        <v>3</v>
      </c>
      <c r="AT382" s="81">
        <v>1</v>
      </c>
      <c r="AU382" s="81">
        <v>0</v>
      </c>
      <c r="AV382" s="81">
        <v>2</v>
      </c>
      <c r="AW382" s="81" t="s">
        <v>564</v>
      </c>
      <c r="AX382" s="82"/>
      <c r="AY382" s="81">
        <v>30540.799999999999</v>
      </c>
      <c r="AZ382" s="81">
        <v>47481.100000000013</v>
      </c>
      <c r="BA382" s="81">
        <v>66249.2</v>
      </c>
      <c r="BB382" s="81">
        <v>2230</v>
      </c>
      <c r="BC382" s="81">
        <v>0</v>
      </c>
      <c r="BD382" s="81">
        <v>1102.4000000000001</v>
      </c>
      <c r="BE382" s="81" t="s">
        <v>564</v>
      </c>
      <c r="BF382" s="82"/>
      <c r="BG382" s="81">
        <v>0</v>
      </c>
      <c r="BH382" s="81">
        <v>0</v>
      </c>
      <c r="BI382" s="81">
        <v>295.61799999999999</v>
      </c>
      <c r="BJ382" s="81">
        <v>1.587</v>
      </c>
      <c r="BK382" s="81">
        <v>53.725000000000001</v>
      </c>
      <c r="BL382" s="81">
        <v>0</v>
      </c>
      <c r="BM382" s="82"/>
      <c r="BN382" s="81">
        <v>0</v>
      </c>
      <c r="BO382" s="81">
        <v>0</v>
      </c>
      <c r="BP382" s="81">
        <v>24</v>
      </c>
      <c r="BQ382" s="81">
        <v>1</v>
      </c>
      <c r="BR382" s="81">
        <v>11</v>
      </c>
      <c r="BS382" s="81">
        <v>0</v>
      </c>
      <c r="BT382"/>
      <c r="BU382" s="80">
        <v>350.93</v>
      </c>
      <c r="BV382" s="80">
        <v>0</v>
      </c>
      <c r="BW382" s="80">
        <v>0</v>
      </c>
      <c r="BX382" s="80">
        <v>0</v>
      </c>
      <c r="BY382" s="80">
        <v>0</v>
      </c>
      <c r="BZ382" s="80">
        <v>0</v>
      </c>
      <c r="CA382" s="80">
        <v>0</v>
      </c>
      <c r="CB382" s="80">
        <v>0</v>
      </c>
      <c r="CC382" s="80">
        <v>0</v>
      </c>
    </row>
    <row r="383" spans="1:81">
      <c r="A383" s="80" t="s">
        <v>2072</v>
      </c>
      <c r="B383" s="80">
        <v>354</v>
      </c>
      <c r="C383" s="80">
        <v>14</v>
      </c>
      <c r="D383" s="80">
        <v>21</v>
      </c>
      <c r="E383" s="80">
        <v>2017</v>
      </c>
      <c r="F383" s="80" t="s">
        <v>71</v>
      </c>
      <c r="G383" s="80" t="s">
        <v>2058</v>
      </c>
      <c r="H383" s="80" t="s">
        <v>2059</v>
      </c>
      <c r="I383" s="177"/>
      <c r="J383" s="81">
        <v>558.6000644807167</v>
      </c>
      <c r="K383" s="81">
        <v>36.045390971955932</v>
      </c>
      <c r="L383" s="81">
        <v>37.809874724430934</v>
      </c>
      <c r="M383" s="81">
        <v>583.41737727354405</v>
      </c>
      <c r="N383" s="81">
        <v>597.78502559900494</v>
      </c>
      <c r="O383" s="81">
        <v>360.75667832720569</v>
      </c>
      <c r="P383" s="81">
        <v>258.9467585042064</v>
      </c>
      <c r="Q383" s="81">
        <v>22.244363481276253</v>
      </c>
      <c r="R383" s="81">
        <v>2.3424180076097819E-3</v>
      </c>
      <c r="S383" s="81">
        <v>46.410297071423997</v>
      </c>
      <c r="T383" s="82"/>
      <c r="U383" s="81">
        <v>71013915</v>
      </c>
      <c r="V383" s="81">
        <v>14618</v>
      </c>
      <c r="W383" s="81">
        <v>713</v>
      </c>
      <c r="X383" s="81">
        <v>136901</v>
      </c>
      <c r="Y383" s="81">
        <v>139676</v>
      </c>
      <c r="Z383" s="81">
        <v>215693</v>
      </c>
      <c r="AA383" s="81">
        <v>53635</v>
      </c>
      <c r="AB383" s="81">
        <v>325683</v>
      </c>
      <c r="AC383" s="81">
        <v>407.99999999999989</v>
      </c>
      <c r="AD383" s="81">
        <v>46.410297071423997</v>
      </c>
      <c r="AE383" s="82"/>
      <c r="AF383" s="81">
        <v>633970574.61116695</v>
      </c>
      <c r="AG383" s="81">
        <v>25921731.08449544</v>
      </c>
      <c r="AH383" s="81">
        <v>7133086.005154266</v>
      </c>
      <c r="AI383" s="81">
        <v>842836048.41792333</v>
      </c>
      <c r="AJ383" s="81">
        <v>761470443.82327795</v>
      </c>
      <c r="AK383" s="81">
        <v>0</v>
      </c>
      <c r="AL383" s="81">
        <v>0</v>
      </c>
      <c r="AM383" s="81">
        <v>44738058.287540272</v>
      </c>
      <c r="AN383" s="81">
        <v>0</v>
      </c>
      <c r="AO383" s="81">
        <v>0</v>
      </c>
      <c r="AP383" s="82"/>
      <c r="AQ383" s="81">
        <v>7700</v>
      </c>
      <c r="AR383" s="81">
        <v>1260</v>
      </c>
      <c r="AS383" s="81">
        <v>3</v>
      </c>
      <c r="AT383" s="81">
        <v>1</v>
      </c>
      <c r="AU383" s="81">
        <v>0</v>
      </c>
      <c r="AV383" s="81">
        <v>2</v>
      </c>
      <c r="AW383" s="81" t="s">
        <v>564</v>
      </c>
      <c r="AX383" s="82"/>
      <c r="AY383" s="81">
        <v>32916.199999999997</v>
      </c>
      <c r="AZ383" s="81">
        <v>58897.8</v>
      </c>
      <c r="BA383" s="81">
        <v>66249.2</v>
      </c>
      <c r="BB383" s="81">
        <v>2230</v>
      </c>
      <c r="BC383" s="81">
        <v>0</v>
      </c>
      <c r="BD383" s="81">
        <v>1102.3499999999999</v>
      </c>
      <c r="BE383" s="81" t="s">
        <v>564</v>
      </c>
      <c r="BF383" s="82"/>
      <c r="BG383" s="81">
        <v>0</v>
      </c>
      <c r="BH383" s="81">
        <v>0</v>
      </c>
      <c r="BI383" s="81">
        <v>334.61700000000002</v>
      </c>
      <c r="BJ383" s="81">
        <v>1.4730000000000001</v>
      </c>
      <c r="BK383" s="81">
        <v>115.208</v>
      </c>
      <c r="BL383" s="81">
        <v>0</v>
      </c>
      <c r="BM383" s="82"/>
      <c r="BN383" s="81">
        <v>0</v>
      </c>
      <c r="BO383" s="81">
        <v>0</v>
      </c>
      <c r="BP383" s="81">
        <v>28</v>
      </c>
      <c r="BQ383" s="81">
        <v>1</v>
      </c>
      <c r="BR383" s="81">
        <v>13</v>
      </c>
      <c r="BS383" s="81">
        <v>0</v>
      </c>
      <c r="BT383"/>
      <c r="BU383" s="80">
        <v>390.39800000000002</v>
      </c>
      <c r="BV383" s="80">
        <v>60.9</v>
      </c>
      <c r="BW383" s="80">
        <v>0</v>
      </c>
      <c r="BX383" s="80">
        <v>0</v>
      </c>
      <c r="BY383" s="80">
        <v>0</v>
      </c>
      <c r="BZ383" s="80">
        <v>0</v>
      </c>
      <c r="CA383" s="80">
        <v>0</v>
      </c>
      <c r="CB383" s="80">
        <v>0</v>
      </c>
      <c r="CC383" s="80">
        <v>0</v>
      </c>
    </row>
    <row r="384" spans="1:81">
      <c r="A384" s="80" t="s">
        <v>2073</v>
      </c>
      <c r="B384" s="80">
        <v>355</v>
      </c>
      <c r="C384" s="80">
        <v>15</v>
      </c>
      <c r="D384" s="80">
        <v>21</v>
      </c>
      <c r="E384" s="80">
        <v>2018</v>
      </c>
      <c r="F384" s="80" t="s">
        <v>93</v>
      </c>
      <c r="G384" s="80" t="s">
        <v>2058</v>
      </c>
      <c r="H384" s="80" t="s">
        <v>2059</v>
      </c>
      <c r="I384" s="177"/>
      <c r="J384" s="81">
        <v>546.23063297281237</v>
      </c>
      <c r="K384" s="81">
        <v>34.26084568077804</v>
      </c>
      <c r="L384" s="81">
        <v>34.285761092348658</v>
      </c>
      <c r="M384" s="81">
        <v>618.80458380854782</v>
      </c>
      <c r="N384" s="81">
        <v>551.95379472587729</v>
      </c>
      <c r="O384" s="81">
        <v>355.87270417323236</v>
      </c>
      <c r="P384" s="81">
        <v>254.22775245181214</v>
      </c>
      <c r="Q384" s="81">
        <v>20.541887294591692</v>
      </c>
      <c r="R384" s="81">
        <v>1.567756259351929E-3</v>
      </c>
      <c r="S384" s="81">
        <v>58.164156601952001</v>
      </c>
      <c r="T384" s="82"/>
      <c r="U384" s="81">
        <v>66969349</v>
      </c>
      <c r="V384" s="81">
        <v>14618</v>
      </c>
      <c r="W384" s="81">
        <v>713</v>
      </c>
      <c r="X384" s="81">
        <v>136901</v>
      </c>
      <c r="Y384" s="81">
        <v>140504</v>
      </c>
      <c r="Z384" s="81">
        <v>216847</v>
      </c>
      <c r="AA384" s="81">
        <v>53187</v>
      </c>
      <c r="AB384" s="81">
        <v>324109</v>
      </c>
      <c r="AC384" s="81">
        <v>272</v>
      </c>
      <c r="AD384" s="81">
        <v>58.164156601952001</v>
      </c>
      <c r="AE384" s="82"/>
      <c r="AF384" s="81">
        <v>625579865.66540217</v>
      </c>
      <c r="AG384" s="81">
        <v>23038737.880485561</v>
      </c>
      <c r="AH384" s="81">
        <v>6763107.7486465694</v>
      </c>
      <c r="AI384" s="81">
        <v>840703074.35635674</v>
      </c>
      <c r="AJ384" s="81">
        <v>700594039.71369243</v>
      </c>
      <c r="AK384" s="81">
        <v>0</v>
      </c>
      <c r="AL384" s="81">
        <v>0</v>
      </c>
      <c r="AM384" s="81">
        <v>44613963.841641799</v>
      </c>
      <c r="AN384" s="81">
        <v>0</v>
      </c>
      <c r="AO384" s="81">
        <v>0</v>
      </c>
      <c r="AP384" s="82"/>
      <c r="AQ384" s="81">
        <v>8304</v>
      </c>
      <c r="AR384" s="81">
        <v>1370</v>
      </c>
      <c r="AS384" s="81">
        <v>3</v>
      </c>
      <c r="AT384" s="81">
        <v>1</v>
      </c>
      <c r="AU384" s="81">
        <v>0</v>
      </c>
      <c r="AV384" s="81">
        <v>2</v>
      </c>
      <c r="AW384" s="81" t="s">
        <v>564</v>
      </c>
      <c r="AX384" s="82"/>
      <c r="AY384" s="81">
        <v>35842.000000000007</v>
      </c>
      <c r="AZ384" s="81">
        <v>75953.8</v>
      </c>
      <c r="BA384" s="81">
        <v>66249</v>
      </c>
      <c r="BB384" s="81">
        <v>2230</v>
      </c>
      <c r="BC384" s="81">
        <v>0</v>
      </c>
      <c r="BD384" s="81">
        <v>1102.3499999999999</v>
      </c>
      <c r="BE384" s="81" t="s">
        <v>564</v>
      </c>
      <c r="BF384" s="82"/>
      <c r="BG384" s="81">
        <v>0</v>
      </c>
      <c r="BH384" s="81">
        <v>0</v>
      </c>
      <c r="BI384" s="81">
        <v>351.572</v>
      </c>
      <c r="BJ384" s="81">
        <v>0.77800000000000002</v>
      </c>
      <c r="BK384" s="81">
        <v>107.81700000000001</v>
      </c>
      <c r="BL384" s="81">
        <v>0</v>
      </c>
      <c r="BM384" s="82"/>
      <c r="BN384" s="81">
        <v>0</v>
      </c>
      <c r="BO384" s="81">
        <v>0</v>
      </c>
      <c r="BP384" s="81">
        <v>27</v>
      </c>
      <c r="BQ384" s="81">
        <v>1</v>
      </c>
      <c r="BR384" s="81">
        <v>13</v>
      </c>
      <c r="BS384" s="81">
        <v>0</v>
      </c>
      <c r="BT384"/>
      <c r="BU384" s="80">
        <v>401.06700000000001</v>
      </c>
      <c r="BV384" s="80">
        <v>59.1</v>
      </c>
      <c r="BW384" s="80">
        <v>0</v>
      </c>
      <c r="BX384" s="80">
        <v>0</v>
      </c>
      <c r="BY384" s="80">
        <v>0</v>
      </c>
      <c r="BZ384" s="80">
        <v>0</v>
      </c>
      <c r="CA384" s="80">
        <v>0</v>
      </c>
      <c r="CB384" s="80">
        <v>0</v>
      </c>
      <c r="CC384" s="80">
        <v>0</v>
      </c>
    </row>
    <row r="385" spans="1:81">
      <c r="A385" s="80" t="s">
        <v>2074</v>
      </c>
      <c r="B385" s="80">
        <v>356</v>
      </c>
      <c r="C385" s="80">
        <v>16</v>
      </c>
      <c r="D385" s="80">
        <v>21</v>
      </c>
      <c r="E385" s="80">
        <v>2019</v>
      </c>
      <c r="F385" s="80" t="s">
        <v>73</v>
      </c>
      <c r="G385" s="80" t="s">
        <v>2058</v>
      </c>
      <c r="H385" s="80" t="s">
        <v>2059</v>
      </c>
      <c r="I385" s="177"/>
      <c r="J385" s="81">
        <v>514.67163407309624</v>
      </c>
      <c r="K385" s="81">
        <v>31.714257460945461</v>
      </c>
      <c r="L385" s="81">
        <v>34.623564691883409</v>
      </c>
      <c r="M385" s="81">
        <v>619.51644333961065</v>
      </c>
      <c r="N385" s="81">
        <v>542.22196301134488</v>
      </c>
      <c r="O385" s="81">
        <v>347.56738646485036</v>
      </c>
      <c r="P385" s="81">
        <v>250.19718216646538</v>
      </c>
      <c r="Q385" s="81">
        <v>19.931692309256018</v>
      </c>
      <c r="R385" s="81">
        <v>1.5424920797238451E-3</v>
      </c>
      <c r="S385" s="81">
        <v>55.138256108268997</v>
      </c>
      <c r="T385" s="82"/>
      <c r="U385" s="81">
        <v>63211358</v>
      </c>
      <c r="V385" s="81">
        <v>14618</v>
      </c>
      <c r="W385" s="81">
        <v>713</v>
      </c>
      <c r="X385" s="81">
        <v>136901</v>
      </c>
      <c r="Y385" s="81">
        <v>141760</v>
      </c>
      <c r="Z385" s="81">
        <v>217601</v>
      </c>
      <c r="AA385" s="81">
        <v>51952</v>
      </c>
      <c r="AB385" s="81">
        <v>322996</v>
      </c>
      <c r="AC385" s="81">
        <v>272</v>
      </c>
      <c r="AD385" s="81">
        <v>55.138256108268997</v>
      </c>
      <c r="AE385" s="82"/>
      <c r="AF385" s="81">
        <v>623678734.39064288</v>
      </c>
      <c r="AG385" s="81">
        <v>22308301.061259951</v>
      </c>
      <c r="AH385" s="81">
        <v>7099635.8801320624</v>
      </c>
      <c r="AI385" s="81">
        <v>898155741.81867993</v>
      </c>
      <c r="AJ385" s="81">
        <v>721707916.01619244</v>
      </c>
      <c r="AK385" s="81">
        <v>0</v>
      </c>
      <c r="AL385" s="81">
        <v>0</v>
      </c>
      <c r="AM385" s="81">
        <v>43989623.687413827</v>
      </c>
      <c r="AN385" s="81">
        <v>0</v>
      </c>
      <c r="AO385" s="81">
        <v>0</v>
      </c>
      <c r="AP385" s="82"/>
      <c r="AQ385" s="81">
        <v>8851</v>
      </c>
      <c r="AR385" s="81">
        <v>1445</v>
      </c>
      <c r="AS385" s="81">
        <v>4</v>
      </c>
      <c r="AT385" s="81">
        <v>1</v>
      </c>
      <c r="AU385" s="81">
        <v>0</v>
      </c>
      <c r="AV385" s="81">
        <v>2</v>
      </c>
      <c r="AW385" s="81" t="s">
        <v>564</v>
      </c>
      <c r="AX385" s="82"/>
      <c r="AY385" s="81">
        <v>38493.300000000207</v>
      </c>
      <c r="AZ385" s="81">
        <v>83480.600000000049</v>
      </c>
      <c r="BA385" s="81">
        <v>66268.2</v>
      </c>
      <c r="BB385" s="81">
        <v>2230</v>
      </c>
      <c r="BC385" s="81">
        <v>0</v>
      </c>
      <c r="BD385" s="81">
        <v>1102.3499999999999</v>
      </c>
      <c r="BE385" s="81" t="s">
        <v>564</v>
      </c>
      <c r="BF385" s="82"/>
      <c r="BG385" s="81">
        <v>0</v>
      </c>
      <c r="BH385" s="81">
        <v>0</v>
      </c>
      <c r="BI385" s="81">
        <v>338.89699999999999</v>
      </c>
      <c r="BJ385" s="81">
        <v>0</v>
      </c>
      <c r="BK385" s="81">
        <v>110.251</v>
      </c>
      <c r="BL385" s="81">
        <v>0</v>
      </c>
      <c r="BM385" s="82"/>
      <c r="BN385" s="81">
        <v>0</v>
      </c>
      <c r="BO385" s="81">
        <v>0</v>
      </c>
      <c r="BP385" s="81">
        <v>29</v>
      </c>
      <c r="BQ385" s="81">
        <v>0</v>
      </c>
      <c r="BR385" s="81">
        <v>12</v>
      </c>
      <c r="BS385" s="81">
        <v>0</v>
      </c>
      <c r="BT385"/>
      <c r="BU385" s="80">
        <v>383.14800000000002</v>
      </c>
      <c r="BV385" s="80">
        <v>66</v>
      </c>
      <c r="BW385" s="80">
        <v>0</v>
      </c>
      <c r="BX385" s="80">
        <v>0</v>
      </c>
      <c r="BY385" s="80">
        <v>0</v>
      </c>
      <c r="BZ385" s="80">
        <v>0</v>
      </c>
      <c r="CA385" s="80">
        <v>0</v>
      </c>
      <c r="CB385" s="80">
        <v>0</v>
      </c>
      <c r="CC385" s="80">
        <v>0</v>
      </c>
    </row>
    <row r="386" spans="1:81">
      <c r="A386" s="80" t="s">
        <v>2075</v>
      </c>
      <c r="B386" s="80">
        <v>357</v>
      </c>
      <c r="C386" s="80">
        <v>17</v>
      </c>
      <c r="D386" s="80">
        <v>21</v>
      </c>
      <c r="E386" s="80">
        <v>2020</v>
      </c>
      <c r="F386" s="80" t="s">
        <v>218</v>
      </c>
      <c r="G386" s="174" t="s">
        <v>2058</v>
      </c>
      <c r="H386" s="80" t="s">
        <v>2059</v>
      </c>
      <c r="I386" s="177"/>
      <c r="J386" s="81">
        <v>498.75836024817232</v>
      </c>
      <c r="K386" s="81">
        <v>32.940342065652935</v>
      </c>
      <c r="L386" s="81">
        <v>31.605055123935287</v>
      </c>
      <c r="M386" s="81">
        <v>516.62356621919628</v>
      </c>
      <c r="N386" s="81">
        <v>487.46680628825516</v>
      </c>
      <c r="O386" s="81">
        <v>306.48581589117396</v>
      </c>
      <c r="P386" s="81">
        <v>234.05827258330842</v>
      </c>
      <c r="Q386" s="81">
        <v>18.950409397150139</v>
      </c>
      <c r="R386" s="81">
        <v>0</v>
      </c>
      <c r="S386" s="81">
        <v>61.225616413160012</v>
      </c>
      <c r="T386" s="82"/>
      <c r="U386" s="81">
        <v>64668659</v>
      </c>
      <c r="V386" s="81">
        <v>15054</v>
      </c>
      <c r="W386" s="81">
        <v>796</v>
      </c>
      <c r="X386" s="81">
        <v>136665</v>
      </c>
      <c r="Y386" s="81">
        <v>142897</v>
      </c>
      <c r="Z386" s="81">
        <v>219007</v>
      </c>
      <c r="AA386" s="81">
        <v>52804</v>
      </c>
      <c r="AB386" s="81">
        <v>321394</v>
      </c>
      <c r="AC386" s="81">
        <v>0</v>
      </c>
      <c r="AD386" s="81">
        <v>61.225616413160012</v>
      </c>
      <c r="AE386" s="82"/>
      <c r="AF386" s="81">
        <v>605914729.42749441</v>
      </c>
      <c r="AG386" s="81">
        <v>22539832.554778695</v>
      </c>
      <c r="AH386" s="81">
        <v>6530138.2342925509</v>
      </c>
      <c r="AI386" s="81">
        <v>767123112.77207828</v>
      </c>
      <c r="AJ386" s="81">
        <v>691082620.55464423</v>
      </c>
      <c r="AK386" s="81"/>
      <c r="AL386" s="81"/>
      <c r="AM386" s="81">
        <v>41945487.76181554</v>
      </c>
      <c r="AN386" s="81"/>
      <c r="AO386" s="81"/>
      <c r="AP386" s="82"/>
      <c r="AQ386" s="81">
        <v>9315</v>
      </c>
      <c r="AR386" s="81">
        <v>1488</v>
      </c>
      <c r="AS386" s="81">
        <v>6</v>
      </c>
      <c r="AT386" s="81">
        <v>2</v>
      </c>
      <c r="AU386" s="81">
        <v>0</v>
      </c>
      <c r="AV386" s="81">
        <v>2</v>
      </c>
      <c r="AW386" s="81">
        <v>6</v>
      </c>
      <c r="AX386" s="82"/>
      <c r="AY386" s="81">
        <v>40908.500000000327</v>
      </c>
      <c r="AZ386" s="81">
        <v>91135.799999999974</v>
      </c>
      <c r="BA386" s="81">
        <v>66307.8</v>
      </c>
      <c r="BB386" s="81">
        <v>2830</v>
      </c>
      <c r="BC386" s="81">
        <v>0</v>
      </c>
      <c r="BD386" s="81">
        <v>1102.3499999999999</v>
      </c>
      <c r="BE386" s="81">
        <v>66307.8</v>
      </c>
      <c r="BF386" s="82"/>
      <c r="BG386" s="81">
        <v>0</v>
      </c>
      <c r="BH386" s="81">
        <v>0</v>
      </c>
      <c r="BI386" s="81">
        <v>331.47399999999999</v>
      </c>
      <c r="BJ386" s="81">
        <v>1.1020000000000001</v>
      </c>
      <c r="BK386" s="81">
        <v>101.587</v>
      </c>
      <c r="BL386" s="81">
        <v>0</v>
      </c>
      <c r="BM386" s="82"/>
      <c r="BN386" s="81">
        <v>0</v>
      </c>
      <c r="BO386" s="81">
        <v>0</v>
      </c>
      <c r="BP386" s="81">
        <v>24</v>
      </c>
      <c r="BQ386" s="81">
        <v>1</v>
      </c>
      <c r="BR386" s="81">
        <v>11</v>
      </c>
      <c r="BS386" s="81">
        <v>0</v>
      </c>
      <c r="BT386"/>
      <c r="BU386" s="80">
        <v>370.16300000000001</v>
      </c>
      <c r="BV386" s="80">
        <v>64</v>
      </c>
      <c r="BW386" s="80">
        <v>0</v>
      </c>
      <c r="BX386" s="80">
        <v>0</v>
      </c>
      <c r="BY386" s="80">
        <v>0</v>
      </c>
      <c r="BZ386" s="80">
        <v>0</v>
      </c>
      <c r="CA386" s="80">
        <v>0</v>
      </c>
      <c r="CB386" s="80">
        <v>0</v>
      </c>
      <c r="CC386" s="80">
        <v>0</v>
      </c>
    </row>
    <row r="387" spans="1:81">
      <c r="A387" s="80" t="s">
        <v>2076</v>
      </c>
      <c r="B387" s="80">
        <v>357</v>
      </c>
      <c r="C387" s="80">
        <v>18</v>
      </c>
      <c r="D387" s="80">
        <v>21</v>
      </c>
      <c r="E387" s="80">
        <v>2021</v>
      </c>
      <c r="F387" s="80" t="s">
        <v>75</v>
      </c>
      <c r="G387" s="174" t="s">
        <v>2058</v>
      </c>
      <c r="H387" s="80" t="s">
        <v>2059</v>
      </c>
      <c r="I387" s="177"/>
      <c r="J387" s="81">
        <v>521.30469763791166</v>
      </c>
      <c r="K387" s="81">
        <v>36.074992288453572</v>
      </c>
      <c r="L387" s="81">
        <v>26.026882722131436</v>
      </c>
      <c r="M387" s="81">
        <v>563.65780989124733</v>
      </c>
      <c r="N387" s="81">
        <v>523.19676628354921</v>
      </c>
      <c r="O387" s="81">
        <v>299.05800372677061</v>
      </c>
      <c r="P387" s="81">
        <v>238.92781463465982</v>
      </c>
      <c r="Q387" s="81">
        <v>19.076866722214575</v>
      </c>
      <c r="R387" s="81">
        <v>7.9157335691465859E-4</v>
      </c>
      <c r="S387" s="81">
        <v>61.422599682863293</v>
      </c>
      <c r="T387" s="82"/>
      <c r="U387" s="81">
        <v>70106069</v>
      </c>
      <c r="V387" s="81">
        <v>15054</v>
      </c>
      <c r="W387" s="81">
        <v>796</v>
      </c>
      <c r="X387" s="81">
        <v>136665</v>
      </c>
      <c r="Y387" s="81">
        <v>143908</v>
      </c>
      <c r="Z387" s="81">
        <v>220043</v>
      </c>
      <c r="AA387" s="81">
        <v>52566</v>
      </c>
      <c r="AB387" s="81">
        <v>319702</v>
      </c>
      <c r="AC387" s="81">
        <v>135.99999999999997</v>
      </c>
      <c r="AD387" s="81">
        <v>61.422599682863293</v>
      </c>
      <c r="AE387" s="82"/>
      <c r="AF387" s="81">
        <v>641160158.49403214</v>
      </c>
      <c r="AG387" s="81">
        <v>24135800.165937956</v>
      </c>
      <c r="AH387" s="81">
        <v>5214363.6714162696</v>
      </c>
      <c r="AI387" s="81">
        <v>845081620.71009994</v>
      </c>
      <c r="AJ387" s="81">
        <v>702557932.11603844</v>
      </c>
      <c r="AK387" s="81">
        <v>0</v>
      </c>
      <c r="AL387" s="81">
        <v>0</v>
      </c>
      <c r="AM387" s="81">
        <v>41965327.459930211</v>
      </c>
      <c r="AN387" s="81">
        <v>0</v>
      </c>
      <c r="AO387" s="81">
        <v>0</v>
      </c>
      <c r="AP387" s="82"/>
      <c r="AQ387" s="81">
        <v>9790</v>
      </c>
      <c r="AR387" s="81">
        <v>1528</v>
      </c>
      <c r="AS387" s="81">
        <v>8</v>
      </c>
      <c r="AT387" s="81">
        <v>2</v>
      </c>
      <c r="AU387" s="81">
        <v>0</v>
      </c>
      <c r="AV387" s="81">
        <v>2</v>
      </c>
      <c r="AW387" s="81"/>
      <c r="AX387" s="82"/>
      <c r="AY387" s="81">
        <v>43450.200000000419</v>
      </c>
      <c r="AZ387" s="81">
        <v>93554.89999999998</v>
      </c>
      <c r="BA387" s="81">
        <v>66346.8</v>
      </c>
      <c r="BB387" s="81">
        <v>2830</v>
      </c>
      <c r="BC387" s="81">
        <v>0</v>
      </c>
      <c r="BD387" s="81">
        <v>1102.3499999999999</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2077</v>
      </c>
      <c r="B388" s="80">
        <v>357</v>
      </c>
      <c r="C388" s="80">
        <v>19</v>
      </c>
      <c r="D388" s="80">
        <v>21</v>
      </c>
      <c r="E388" s="80">
        <v>2022</v>
      </c>
      <c r="F388" s="80" t="s">
        <v>568</v>
      </c>
      <c r="G388" s="80" t="s">
        <v>2058</v>
      </c>
      <c r="H388" s="80" t="s">
        <v>2059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10319</v>
      </c>
      <c r="AR388" s="81">
        <v>1550</v>
      </c>
      <c r="AS388" s="81">
        <v>8</v>
      </c>
      <c r="AT388" s="81">
        <v>2</v>
      </c>
      <c r="AU388" s="81">
        <v>0</v>
      </c>
      <c r="AV388" s="81">
        <v>2</v>
      </c>
      <c r="AW388" s="81"/>
      <c r="AX388" s="82"/>
      <c r="AY388" s="81">
        <v>46471.000000000691</v>
      </c>
      <c r="AZ388" s="81">
        <v>97477.599999999991</v>
      </c>
      <c r="BA388" s="81">
        <v>66346.8</v>
      </c>
      <c r="BB388" s="81">
        <v>2830</v>
      </c>
      <c r="BC388" s="81">
        <v>0</v>
      </c>
      <c r="BD388" s="81">
        <v>1102.3499999999999</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2078</v>
      </c>
      <c r="B389" s="80">
        <v>358</v>
      </c>
      <c r="C389" s="80">
        <v>1</v>
      </c>
      <c r="D389" s="80">
        <v>22</v>
      </c>
      <c r="E389" s="80">
        <v>1990</v>
      </c>
      <c r="F389" s="80" t="s">
        <v>562</v>
      </c>
      <c r="G389" s="80" t="s">
        <v>2079</v>
      </c>
      <c r="H389" s="80" t="s">
        <v>2080</v>
      </c>
      <c r="I389" s="177"/>
      <c r="J389" s="81">
        <v>199.14539832491897</v>
      </c>
      <c r="K389" s="81">
        <v>44.401915744137249</v>
      </c>
      <c r="L389" s="81">
        <v>6.6480432905038995</v>
      </c>
      <c r="M389" s="81">
        <v>663.65862872936725</v>
      </c>
      <c r="N389" s="81">
        <v>434.31906465924732</v>
      </c>
      <c r="O389" s="81">
        <v>171.41744587558034</v>
      </c>
      <c r="P389" s="81">
        <v>153.55970551194994</v>
      </c>
      <c r="Q389" s="81">
        <v>18.774616602859318</v>
      </c>
      <c r="R389" s="81">
        <v>30.605190033542858</v>
      </c>
      <c r="S389" s="81">
        <v>19.201058540344473</v>
      </c>
      <c r="T389" s="82"/>
      <c r="U389" s="81">
        <v>9408839</v>
      </c>
      <c r="V389" s="81">
        <v>10368</v>
      </c>
      <c r="W389" s="81">
        <v>70</v>
      </c>
      <c r="X389" s="81">
        <v>143889</v>
      </c>
      <c r="Y389" s="81">
        <v>99846</v>
      </c>
      <c r="Z389" s="81">
        <v>70506</v>
      </c>
      <c r="AA389" s="81">
        <v>37286</v>
      </c>
      <c r="AB389" s="81">
        <v>304836</v>
      </c>
      <c r="AC389" s="81">
        <v>5300874</v>
      </c>
      <c r="AD389" s="81">
        <v>19.201058540344473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2081</v>
      </c>
      <c r="B390" s="80">
        <v>359</v>
      </c>
      <c r="C390" s="80">
        <v>2</v>
      </c>
      <c r="D390" s="80">
        <v>22</v>
      </c>
      <c r="E390" s="80">
        <v>2005</v>
      </c>
      <c r="F390" s="80" t="s">
        <v>565</v>
      </c>
      <c r="G390" s="80" t="s">
        <v>2079</v>
      </c>
      <c r="H390" s="80" t="s">
        <v>2080</v>
      </c>
      <c r="I390" s="177"/>
      <c r="J390" s="81">
        <v>104.39384205771835</v>
      </c>
      <c r="K390" s="81">
        <v>31.791103315018947</v>
      </c>
      <c r="L390" s="81">
        <v>0.36800970926568832</v>
      </c>
      <c r="M390" s="81">
        <v>1220.679970464671</v>
      </c>
      <c r="N390" s="81">
        <v>629.08416898731161</v>
      </c>
      <c r="O390" s="81">
        <v>253.75549127319783</v>
      </c>
      <c r="P390" s="81">
        <v>128.57286857341896</v>
      </c>
      <c r="Q390" s="81">
        <v>18.405868145993256</v>
      </c>
      <c r="R390" s="81">
        <v>41.859178577092202</v>
      </c>
      <c r="S390" s="81">
        <v>49.15410541</v>
      </c>
      <c r="T390" s="82"/>
      <c r="U390" s="81">
        <v>4258704</v>
      </c>
      <c r="V390" s="81">
        <v>8431</v>
      </c>
      <c r="W390" s="81">
        <v>4</v>
      </c>
      <c r="X390" s="81">
        <v>113782</v>
      </c>
      <c r="Y390" s="81">
        <v>126882</v>
      </c>
      <c r="Z390" s="81">
        <v>120779</v>
      </c>
      <c r="AA390" s="81">
        <v>25568</v>
      </c>
      <c r="AB390" s="81">
        <v>312415</v>
      </c>
      <c r="AC390" s="81">
        <v>7401929</v>
      </c>
      <c r="AD390" s="81">
        <v>49.15410541</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2082</v>
      </c>
      <c r="B391" s="80">
        <v>360</v>
      </c>
      <c r="C391" s="80">
        <v>3</v>
      </c>
      <c r="D391" s="80">
        <v>22</v>
      </c>
      <c r="E391" s="80">
        <v>2006</v>
      </c>
      <c r="F391" s="80" t="s">
        <v>566</v>
      </c>
      <c r="G391" s="80" t="s">
        <v>2079</v>
      </c>
      <c r="H391" s="80" t="s">
        <v>2080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2083</v>
      </c>
      <c r="B392" s="80">
        <v>361</v>
      </c>
      <c r="C392" s="80">
        <v>4</v>
      </c>
      <c r="D392" s="80">
        <v>22</v>
      </c>
      <c r="E392" s="80">
        <v>2007</v>
      </c>
      <c r="F392" s="80" t="s">
        <v>567</v>
      </c>
      <c r="G392" s="80" t="s">
        <v>2079</v>
      </c>
      <c r="H392" s="80" t="s">
        <v>2080</v>
      </c>
      <c r="I392" s="177"/>
      <c r="J392" s="81">
        <v>88.188241097440226</v>
      </c>
      <c r="K392" s="81">
        <v>32.337962053248468</v>
      </c>
      <c r="L392" s="81">
        <v>2.5609020956504422</v>
      </c>
      <c r="M392" s="81">
        <v>1220.5831414698143</v>
      </c>
      <c r="N392" s="81">
        <v>571.1365761548941</v>
      </c>
      <c r="O392" s="81">
        <v>245.2771601362675</v>
      </c>
      <c r="P392" s="81">
        <v>128.42851047125276</v>
      </c>
      <c r="Q392" s="81">
        <v>19.450851592844828</v>
      </c>
      <c r="R392" s="81">
        <v>39.524291702030062</v>
      </c>
      <c r="S392" s="81">
        <v>44.781824432031719</v>
      </c>
      <c r="T392" s="82"/>
      <c r="U392" s="81">
        <v>3954691</v>
      </c>
      <c r="V392" s="81">
        <v>8693</v>
      </c>
      <c r="W392" s="81">
        <v>34</v>
      </c>
      <c r="X392" s="81">
        <v>157994</v>
      </c>
      <c r="Y392" s="81">
        <v>129729</v>
      </c>
      <c r="Z392" s="81">
        <v>121361</v>
      </c>
      <c r="AA392" s="81">
        <v>25150</v>
      </c>
      <c r="AB392" s="81">
        <v>312692</v>
      </c>
      <c r="AC392" s="81">
        <v>7189586.5</v>
      </c>
      <c r="AD392" s="81">
        <v>44.781824432031719</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2084</v>
      </c>
      <c r="B393" s="80">
        <v>362</v>
      </c>
      <c r="C393" s="80">
        <v>5</v>
      </c>
      <c r="D393" s="80">
        <v>22</v>
      </c>
      <c r="E393" s="80">
        <v>2008</v>
      </c>
      <c r="F393" s="80" t="s">
        <v>84</v>
      </c>
      <c r="G393" s="80" t="s">
        <v>2079</v>
      </c>
      <c r="H393" s="80" t="s">
        <v>2080</v>
      </c>
      <c r="I393" s="177"/>
      <c r="J393" s="81">
        <v>55.621093831332189</v>
      </c>
      <c r="K393" s="81">
        <v>25.03462527128158</v>
      </c>
      <c r="L393" s="81">
        <v>2.3265281914050213</v>
      </c>
      <c r="M393" s="81">
        <v>1364.3307592453662</v>
      </c>
      <c r="N393" s="81">
        <v>612.45807162117865</v>
      </c>
      <c r="O393" s="81">
        <v>239.7113763017752</v>
      </c>
      <c r="P393" s="81">
        <v>125.05851627828997</v>
      </c>
      <c r="Q393" s="81">
        <v>19.218344424285679</v>
      </c>
      <c r="R393" s="81">
        <v>35.082481216627016</v>
      </c>
      <c r="S393" s="81">
        <v>46.712549645024808</v>
      </c>
      <c r="T393" s="82"/>
      <c r="U393" s="81">
        <v>2887982</v>
      </c>
      <c r="V393" s="81">
        <v>8693</v>
      </c>
      <c r="W393" s="81">
        <v>34</v>
      </c>
      <c r="X393" s="81">
        <v>157994</v>
      </c>
      <c r="Y393" s="81">
        <v>131629</v>
      </c>
      <c r="Z393" s="81">
        <v>122770</v>
      </c>
      <c r="AA393" s="81">
        <v>24518</v>
      </c>
      <c r="AB393" s="81">
        <v>314031</v>
      </c>
      <c r="AC393" s="81">
        <v>6626598</v>
      </c>
      <c r="AD393" s="81">
        <v>46.712549645024808</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2085</v>
      </c>
      <c r="B394" s="80">
        <v>363</v>
      </c>
      <c r="C394" s="80">
        <v>6</v>
      </c>
      <c r="D394" s="80">
        <v>22</v>
      </c>
      <c r="E394" s="80">
        <v>2009</v>
      </c>
      <c r="F394" s="80" t="s">
        <v>85</v>
      </c>
      <c r="G394" s="80" t="s">
        <v>2079</v>
      </c>
      <c r="H394" s="80" t="s">
        <v>2080</v>
      </c>
      <c r="I394" s="177"/>
      <c r="J394" s="81">
        <v>66.980553122868088</v>
      </c>
      <c r="K394" s="81">
        <v>20.971919507229153</v>
      </c>
      <c r="L394" s="81">
        <v>3.3357844486190134</v>
      </c>
      <c r="M394" s="81">
        <v>1264.0393300007938</v>
      </c>
      <c r="N394" s="81">
        <v>554.16133879640904</v>
      </c>
      <c r="O394" s="81">
        <v>247.3925967585885</v>
      </c>
      <c r="P394" s="81">
        <v>120.95211424725773</v>
      </c>
      <c r="Q394" s="81">
        <v>18.390289356570761</v>
      </c>
      <c r="R394" s="81">
        <v>33.77461121063439</v>
      </c>
      <c r="S394" s="81">
        <v>44.697765456564625</v>
      </c>
      <c r="T394" s="82"/>
      <c r="U394" s="81">
        <v>3113116</v>
      </c>
      <c r="V394" s="81">
        <v>7268</v>
      </c>
      <c r="W394" s="81">
        <v>74</v>
      </c>
      <c r="X394" s="81">
        <v>163350</v>
      </c>
      <c r="Y394" s="81">
        <v>133590</v>
      </c>
      <c r="Z394" s="81">
        <v>125063</v>
      </c>
      <c r="AA394" s="81">
        <v>24344</v>
      </c>
      <c r="AB394" s="81">
        <v>315452</v>
      </c>
      <c r="AC394" s="81">
        <v>6223771.5</v>
      </c>
      <c r="AD394" s="81">
        <v>44.697765456564625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179.29500000000002</v>
      </c>
      <c r="BL394" s="81">
        <v>0</v>
      </c>
      <c r="BM394" s="82"/>
      <c r="BN394" s="81">
        <v>0</v>
      </c>
      <c r="BO394" s="81">
        <v>0</v>
      </c>
      <c r="BP394" s="81">
        <v>0</v>
      </c>
      <c r="BQ394" s="81">
        <v>0</v>
      </c>
      <c r="BR394" s="81">
        <v>16</v>
      </c>
      <c r="BS394" s="81">
        <v>0</v>
      </c>
      <c r="BT394"/>
      <c r="BU394" s="80"/>
      <c r="BV394" s="80"/>
      <c r="BW394" s="80"/>
      <c r="BX394" s="80"/>
      <c r="BY394" s="80"/>
      <c r="BZ394" s="80"/>
      <c r="CA394" s="80"/>
      <c r="CB394" s="80"/>
      <c r="CC394" s="80"/>
    </row>
    <row r="395" spans="1:81">
      <c r="A395" s="80" t="s">
        <v>2086</v>
      </c>
      <c r="B395" s="80">
        <v>364</v>
      </c>
      <c r="C395" s="80">
        <v>7</v>
      </c>
      <c r="D395" s="80">
        <v>22</v>
      </c>
      <c r="E395" s="80">
        <v>2010</v>
      </c>
      <c r="F395" s="80" t="s">
        <v>86</v>
      </c>
      <c r="G395" s="80" t="s">
        <v>2079</v>
      </c>
      <c r="H395" s="80" t="s">
        <v>2080</v>
      </c>
      <c r="I395" s="177"/>
      <c r="J395" s="81">
        <v>55.41823392332234</v>
      </c>
      <c r="K395" s="81">
        <v>22.234082598893686</v>
      </c>
      <c r="L395" s="81">
        <v>3.2522743740265705</v>
      </c>
      <c r="M395" s="81">
        <v>1310.4543872431857</v>
      </c>
      <c r="N395" s="81">
        <v>592.50286999404807</v>
      </c>
      <c r="O395" s="81">
        <v>250.49348177484404</v>
      </c>
      <c r="P395" s="81">
        <v>122.52648400848757</v>
      </c>
      <c r="Q395" s="81">
        <v>19.234238547193051</v>
      </c>
      <c r="R395" s="81">
        <v>36.646026194513183</v>
      </c>
      <c r="S395" s="81">
        <v>36.911533878486452</v>
      </c>
      <c r="T395" s="82"/>
      <c r="U395" s="81">
        <v>2920622</v>
      </c>
      <c r="V395" s="81">
        <v>7268</v>
      </c>
      <c r="W395" s="81">
        <v>74</v>
      </c>
      <c r="X395" s="81">
        <v>163350</v>
      </c>
      <c r="Y395" s="81">
        <v>135326</v>
      </c>
      <c r="Z395" s="81">
        <v>127219</v>
      </c>
      <c r="AA395" s="81">
        <v>24045</v>
      </c>
      <c r="AB395" s="81">
        <v>316138</v>
      </c>
      <c r="AC395" s="81">
        <v>6399443</v>
      </c>
      <c r="AD395" s="81">
        <v>36.911533878486452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164.78700000000001</v>
      </c>
      <c r="BL395" s="81">
        <v>0</v>
      </c>
      <c r="BM395" s="82"/>
      <c r="BN395" s="81">
        <v>0</v>
      </c>
      <c r="BO395" s="81">
        <v>0</v>
      </c>
      <c r="BP395" s="81">
        <v>0</v>
      </c>
      <c r="BQ395" s="81">
        <v>0</v>
      </c>
      <c r="BR395" s="81">
        <v>16</v>
      </c>
      <c r="BS395" s="81">
        <v>0</v>
      </c>
      <c r="BT395"/>
      <c r="BU395" s="80">
        <v>164.78700000000001</v>
      </c>
      <c r="BV395" s="80">
        <v>0</v>
      </c>
      <c r="BW395" s="80">
        <v>0</v>
      </c>
      <c r="BX395" s="80">
        <v>0</v>
      </c>
      <c r="BY395" s="80">
        <v>0</v>
      </c>
      <c r="BZ395" s="80">
        <v>0</v>
      </c>
      <c r="CA395" s="80">
        <v>0</v>
      </c>
      <c r="CB395" s="80">
        <v>0</v>
      </c>
      <c r="CC395" s="80">
        <v>0</v>
      </c>
    </row>
    <row r="396" spans="1:81">
      <c r="A396" s="80" t="s">
        <v>2087</v>
      </c>
      <c r="B396" s="80">
        <v>365</v>
      </c>
      <c r="C396" s="80">
        <v>8</v>
      </c>
      <c r="D396" s="80">
        <v>22</v>
      </c>
      <c r="E396" s="80">
        <v>2011</v>
      </c>
      <c r="F396" s="80" t="s">
        <v>87</v>
      </c>
      <c r="G396" s="80" t="s">
        <v>2079</v>
      </c>
      <c r="H396" s="80" t="s">
        <v>2080</v>
      </c>
      <c r="I396" s="177"/>
      <c r="J396" s="81">
        <v>54.855946762574916</v>
      </c>
      <c r="K396" s="81">
        <v>25.120402218118148</v>
      </c>
      <c r="L396" s="81">
        <v>3.6511879883354568</v>
      </c>
      <c r="M396" s="81">
        <v>1275.6217044369598</v>
      </c>
      <c r="N396" s="81">
        <v>621.61944279752686</v>
      </c>
      <c r="O396" s="81">
        <v>249.8578510480302</v>
      </c>
      <c r="P396" s="81">
        <v>119.13906237219156</v>
      </c>
      <c r="Q396" s="81">
        <v>22.314528887418671</v>
      </c>
      <c r="R396" s="81">
        <v>36.966646611131466</v>
      </c>
      <c r="S396" s="81">
        <v>43.624588293893154</v>
      </c>
      <c r="T396" s="82"/>
      <c r="U396" s="81">
        <v>3067627</v>
      </c>
      <c r="V396" s="81">
        <v>7268</v>
      </c>
      <c r="W396" s="81">
        <v>74</v>
      </c>
      <c r="X396" s="81">
        <v>163350</v>
      </c>
      <c r="Y396" s="81">
        <v>137684</v>
      </c>
      <c r="Z396" s="81">
        <v>129653</v>
      </c>
      <c r="AA396" s="81">
        <v>24076</v>
      </c>
      <c r="AB396" s="81">
        <v>317969</v>
      </c>
      <c r="AC396" s="81">
        <v>6444756</v>
      </c>
      <c r="AD396" s="81">
        <v>43.624588293893154</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151.279</v>
      </c>
      <c r="BL396" s="81">
        <v>0</v>
      </c>
      <c r="BM396" s="82"/>
      <c r="BN396" s="81">
        <v>0</v>
      </c>
      <c r="BO396" s="81">
        <v>0</v>
      </c>
      <c r="BP396" s="81">
        <v>0</v>
      </c>
      <c r="BQ396" s="81">
        <v>0</v>
      </c>
      <c r="BR396" s="81">
        <v>14</v>
      </c>
      <c r="BS396" s="81">
        <v>0</v>
      </c>
      <c r="BT396"/>
      <c r="BU396" s="80">
        <v>151.279</v>
      </c>
      <c r="BV396" s="80">
        <v>0</v>
      </c>
      <c r="BW396" s="80">
        <v>0</v>
      </c>
      <c r="BX396" s="80">
        <v>0</v>
      </c>
      <c r="BY396" s="80">
        <v>0</v>
      </c>
      <c r="BZ396" s="80">
        <v>0</v>
      </c>
      <c r="CA396" s="80">
        <v>0</v>
      </c>
      <c r="CB396" s="80">
        <v>0</v>
      </c>
      <c r="CC396" s="80">
        <v>0</v>
      </c>
    </row>
    <row r="397" spans="1:81">
      <c r="A397" s="80" t="s">
        <v>2088</v>
      </c>
      <c r="B397" s="80">
        <v>366</v>
      </c>
      <c r="C397" s="80">
        <v>9</v>
      </c>
      <c r="D397" s="80">
        <v>22</v>
      </c>
      <c r="E397" s="80">
        <v>2012</v>
      </c>
      <c r="F397" s="80" t="s">
        <v>88</v>
      </c>
      <c r="G397" s="80" t="s">
        <v>2079</v>
      </c>
      <c r="H397" s="80" t="s">
        <v>2080</v>
      </c>
      <c r="I397" s="177"/>
      <c r="J397" s="81">
        <v>48.988516091215132</v>
      </c>
      <c r="K397" s="81">
        <v>22.23228839364171</v>
      </c>
      <c r="L397" s="81">
        <v>3.5227613628927328</v>
      </c>
      <c r="M397" s="81">
        <v>1322.2192718460033</v>
      </c>
      <c r="N397" s="81">
        <v>551.35325274470711</v>
      </c>
      <c r="O397" s="81">
        <v>254.73649729927112</v>
      </c>
      <c r="P397" s="81">
        <v>118.69718116197204</v>
      </c>
      <c r="Q397" s="81">
        <v>24.466843699536984</v>
      </c>
      <c r="R397" s="81">
        <v>39.073015255696113</v>
      </c>
      <c r="S397" s="81">
        <v>48.313720621522968</v>
      </c>
      <c r="T397" s="82"/>
      <c r="U397" s="81">
        <v>3084780</v>
      </c>
      <c r="V397" s="81">
        <v>7268</v>
      </c>
      <c r="W397" s="81">
        <v>74</v>
      </c>
      <c r="X397" s="81">
        <v>163350</v>
      </c>
      <c r="Y397" s="81">
        <v>140302</v>
      </c>
      <c r="Z397" s="81">
        <v>133233</v>
      </c>
      <c r="AA397" s="81">
        <v>23851</v>
      </c>
      <c r="AB397" s="81">
        <v>320889</v>
      </c>
      <c r="AC397" s="81">
        <v>6635544</v>
      </c>
      <c r="AD397" s="81">
        <v>48.313720621522968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146.619</v>
      </c>
      <c r="BL397" s="81">
        <v>0</v>
      </c>
      <c r="BM397" s="82"/>
      <c r="BN397" s="81">
        <v>0</v>
      </c>
      <c r="BO397" s="81">
        <v>0</v>
      </c>
      <c r="BP397" s="81">
        <v>0</v>
      </c>
      <c r="BQ397" s="81">
        <v>0</v>
      </c>
      <c r="BR397" s="81">
        <v>13</v>
      </c>
      <c r="BS397" s="81">
        <v>0</v>
      </c>
      <c r="BT397"/>
      <c r="BU397" s="80">
        <v>146.619</v>
      </c>
      <c r="BV397" s="80">
        <v>0</v>
      </c>
      <c r="BW397" s="80">
        <v>0</v>
      </c>
      <c r="BX397" s="80">
        <v>0</v>
      </c>
      <c r="BY397" s="80">
        <v>0</v>
      </c>
      <c r="BZ397" s="80">
        <v>0</v>
      </c>
      <c r="CA397" s="80">
        <v>0</v>
      </c>
      <c r="CB397" s="80">
        <v>0</v>
      </c>
      <c r="CC397" s="80">
        <v>0</v>
      </c>
    </row>
    <row r="398" spans="1:81">
      <c r="A398" s="80" t="s">
        <v>2089</v>
      </c>
      <c r="B398" s="80">
        <v>367</v>
      </c>
      <c r="C398" s="80">
        <v>10</v>
      </c>
      <c r="D398" s="80">
        <v>22</v>
      </c>
      <c r="E398" s="80">
        <v>2013</v>
      </c>
      <c r="F398" s="80" t="s">
        <v>89</v>
      </c>
      <c r="G398" s="80" t="s">
        <v>2079</v>
      </c>
      <c r="H398" s="80" t="s">
        <v>2080</v>
      </c>
      <c r="I398" s="177"/>
      <c r="J398" s="81">
        <v>46.89728136985763</v>
      </c>
      <c r="K398" s="81">
        <v>20.65508936324817</v>
      </c>
      <c r="L398" s="81">
        <v>3.1574735590541194</v>
      </c>
      <c r="M398" s="81">
        <v>1364.8066967806881</v>
      </c>
      <c r="N398" s="81">
        <v>558.93277801703323</v>
      </c>
      <c r="O398" s="81">
        <v>251.11881884080262</v>
      </c>
      <c r="P398" s="81">
        <v>117.83563408700954</v>
      </c>
      <c r="Q398" s="81">
        <v>24.946296553924533</v>
      </c>
      <c r="R398" s="81">
        <v>40.919668495797495</v>
      </c>
      <c r="S398" s="81">
        <v>47.414471510966266</v>
      </c>
      <c r="T398" s="82"/>
      <c r="U398" s="81">
        <v>2850968</v>
      </c>
      <c r="V398" s="81">
        <v>7268</v>
      </c>
      <c r="W398" s="81">
        <v>74</v>
      </c>
      <c r="X398" s="81">
        <v>163350</v>
      </c>
      <c r="Y398" s="81">
        <v>142169</v>
      </c>
      <c r="Z398" s="81">
        <v>137205</v>
      </c>
      <c r="AA398" s="81">
        <v>23589</v>
      </c>
      <c r="AB398" s="81">
        <v>322486</v>
      </c>
      <c r="AC398" s="81">
        <v>6783327.5</v>
      </c>
      <c r="AD398" s="81">
        <v>47.414471510966266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158.065</v>
      </c>
      <c r="BL398" s="81">
        <v>0</v>
      </c>
      <c r="BM398" s="82"/>
      <c r="BN398" s="81">
        <v>0</v>
      </c>
      <c r="BO398" s="81">
        <v>0</v>
      </c>
      <c r="BP398" s="81">
        <v>0</v>
      </c>
      <c r="BQ398" s="81">
        <v>0</v>
      </c>
      <c r="BR398" s="81">
        <v>15</v>
      </c>
      <c r="BS398" s="81">
        <v>0</v>
      </c>
      <c r="BT398"/>
      <c r="BU398" s="80">
        <v>158.065</v>
      </c>
      <c r="BV398" s="80">
        <v>0</v>
      </c>
      <c r="BW398" s="80">
        <v>0</v>
      </c>
      <c r="BX398" s="80">
        <v>0</v>
      </c>
      <c r="BY398" s="80">
        <v>0</v>
      </c>
      <c r="BZ398" s="80">
        <v>0</v>
      </c>
      <c r="CA398" s="80">
        <v>0</v>
      </c>
      <c r="CB398" s="80">
        <v>0</v>
      </c>
      <c r="CC398" s="80">
        <v>0</v>
      </c>
    </row>
    <row r="399" spans="1:81">
      <c r="A399" s="80" t="s">
        <v>2090</v>
      </c>
      <c r="B399" s="80">
        <v>368</v>
      </c>
      <c r="C399" s="80">
        <v>11</v>
      </c>
      <c r="D399" s="80">
        <v>22</v>
      </c>
      <c r="E399" s="80">
        <v>2014</v>
      </c>
      <c r="F399" s="80" t="s">
        <v>90</v>
      </c>
      <c r="G399" s="80" t="s">
        <v>2079</v>
      </c>
      <c r="H399" s="80" t="s">
        <v>2080</v>
      </c>
      <c r="I399" s="177"/>
      <c r="J399" s="81">
        <v>47.924124518169229</v>
      </c>
      <c r="K399" s="81">
        <v>22.451498222279458</v>
      </c>
      <c r="L399" s="81">
        <v>3.9339643804808846</v>
      </c>
      <c r="M399" s="81">
        <v>1229.7326749868937</v>
      </c>
      <c r="N399" s="81">
        <v>568.77751520988875</v>
      </c>
      <c r="O399" s="81">
        <v>246.89802882516528</v>
      </c>
      <c r="P399" s="81">
        <v>118.14722652043567</v>
      </c>
      <c r="Q399" s="81">
        <v>23.986650491811083</v>
      </c>
      <c r="R399" s="81">
        <v>41.223227020351061</v>
      </c>
      <c r="S399" s="81">
        <v>49.547219228144286</v>
      </c>
      <c r="T399" s="82"/>
      <c r="U399" s="81">
        <v>2873472</v>
      </c>
      <c r="V399" s="81">
        <v>7245</v>
      </c>
      <c r="W399" s="81">
        <v>82</v>
      </c>
      <c r="X399" s="81">
        <v>166583</v>
      </c>
      <c r="Y399" s="81">
        <v>144291</v>
      </c>
      <c r="Z399" s="81">
        <v>142077</v>
      </c>
      <c r="AA399" s="81">
        <v>23529</v>
      </c>
      <c r="AB399" s="81">
        <v>323184</v>
      </c>
      <c r="AC399" s="81">
        <v>6855136.5</v>
      </c>
      <c r="AD399" s="81">
        <v>49.547219228144286</v>
      </c>
      <c r="AE399" s="82"/>
      <c r="AF399" s="81">
        <v>29854048.981405418</v>
      </c>
      <c r="AG399" s="81">
        <v>14149084.974690439</v>
      </c>
      <c r="AH399" s="81">
        <v>941702.45409951033</v>
      </c>
      <c r="AI399" s="81">
        <v>1156196691.3911574</v>
      </c>
      <c r="AJ399" s="81">
        <v>593587801.33221865</v>
      </c>
      <c r="AK399" s="81">
        <v>0</v>
      </c>
      <c r="AL399" s="81">
        <v>0</v>
      </c>
      <c r="AM399" s="81">
        <v>44368333.792013936</v>
      </c>
      <c r="AN399" s="81">
        <v>0</v>
      </c>
      <c r="AO399" s="81">
        <v>0</v>
      </c>
      <c r="AP399" s="82"/>
      <c r="AQ399" s="81">
        <v>1882</v>
      </c>
      <c r="AR399" s="81">
        <v>537</v>
      </c>
      <c r="AS399" s="81">
        <v>1</v>
      </c>
      <c r="AT399" s="81">
        <v>0</v>
      </c>
      <c r="AU399" s="81">
        <v>0</v>
      </c>
      <c r="AV399" s="81">
        <v>0</v>
      </c>
      <c r="AW399" s="81" t="s">
        <v>564</v>
      </c>
      <c r="AX399" s="82"/>
      <c r="AY399" s="81">
        <v>8938.0730000000003</v>
      </c>
      <c r="AZ399" s="81">
        <v>8973.8919999999998</v>
      </c>
      <c r="BA399" s="81">
        <v>3</v>
      </c>
      <c r="BB399" s="81">
        <v>0</v>
      </c>
      <c r="BC399" s="81">
        <v>0</v>
      </c>
      <c r="BD399" s="81">
        <v>0</v>
      </c>
      <c r="BE399" s="81" t="s">
        <v>564</v>
      </c>
      <c r="BF399" s="82"/>
      <c r="BG399" s="81">
        <v>0</v>
      </c>
      <c r="BH399" s="81">
        <v>0</v>
      </c>
      <c r="BI399" s="81">
        <v>0</v>
      </c>
      <c r="BJ399" s="81">
        <v>0</v>
      </c>
      <c r="BK399" s="81">
        <v>142.005</v>
      </c>
      <c r="BL399" s="81">
        <v>0</v>
      </c>
      <c r="BM399" s="82"/>
      <c r="BN399" s="81">
        <v>0</v>
      </c>
      <c r="BO399" s="81">
        <v>0</v>
      </c>
      <c r="BP399" s="81">
        <v>0</v>
      </c>
      <c r="BQ399" s="81">
        <v>0</v>
      </c>
      <c r="BR399" s="81">
        <v>15</v>
      </c>
      <c r="BS399" s="81">
        <v>0</v>
      </c>
      <c r="BT399"/>
      <c r="BU399" s="80">
        <v>142.005</v>
      </c>
      <c r="BV399" s="80">
        <v>0</v>
      </c>
      <c r="BW399" s="80">
        <v>0</v>
      </c>
      <c r="BX399" s="80">
        <v>0</v>
      </c>
      <c r="BY399" s="80">
        <v>0</v>
      </c>
      <c r="BZ399" s="80">
        <v>0</v>
      </c>
      <c r="CA399" s="80">
        <v>0</v>
      </c>
      <c r="CB399" s="80">
        <v>0</v>
      </c>
      <c r="CC399" s="80">
        <v>0</v>
      </c>
    </row>
    <row r="400" spans="1:81">
      <c r="A400" s="80" t="s">
        <v>2091</v>
      </c>
      <c r="B400" s="80">
        <v>369</v>
      </c>
      <c r="C400" s="80">
        <v>12</v>
      </c>
      <c r="D400" s="80">
        <v>22</v>
      </c>
      <c r="E400" s="80">
        <v>2015</v>
      </c>
      <c r="F400" s="80" t="s">
        <v>91</v>
      </c>
      <c r="G400" s="80" t="s">
        <v>2079</v>
      </c>
      <c r="H400" s="80" t="s">
        <v>2080</v>
      </c>
      <c r="I400" s="177"/>
      <c r="J400" s="81">
        <v>60.030174688156542</v>
      </c>
      <c r="K400" s="81">
        <v>22.328869251158594</v>
      </c>
      <c r="L400" s="81">
        <v>4.518336140522754</v>
      </c>
      <c r="M400" s="81">
        <v>1113.3155424446015</v>
      </c>
      <c r="N400" s="81">
        <v>549.50499810959855</v>
      </c>
      <c r="O400" s="81">
        <v>249.87246034263819</v>
      </c>
      <c r="P400" s="81">
        <v>116.95873629181105</v>
      </c>
      <c r="Q400" s="81">
        <v>23.55330768441533</v>
      </c>
      <c r="R400" s="81">
        <v>41.110844173951534</v>
      </c>
      <c r="S400" s="81">
        <v>48.597384531008302</v>
      </c>
      <c r="T400" s="82"/>
      <c r="U400" s="81">
        <v>3492980</v>
      </c>
      <c r="V400" s="81">
        <v>7245</v>
      </c>
      <c r="W400" s="81">
        <v>82</v>
      </c>
      <c r="X400" s="81">
        <v>166583</v>
      </c>
      <c r="Y400" s="81">
        <v>147206</v>
      </c>
      <c r="Z400" s="81">
        <v>145174</v>
      </c>
      <c r="AA400" s="81">
        <v>23274</v>
      </c>
      <c r="AB400" s="81">
        <v>324169</v>
      </c>
      <c r="AC400" s="81">
        <v>7042402.5</v>
      </c>
      <c r="AD400" s="81">
        <v>48.597384531008302</v>
      </c>
      <c r="AE400" s="82"/>
      <c r="AF400" s="81">
        <v>45329867.112262763</v>
      </c>
      <c r="AG400" s="81">
        <v>14300257.656096755</v>
      </c>
      <c r="AH400" s="81">
        <v>908544.93789468182</v>
      </c>
      <c r="AI400" s="81">
        <v>1122077870.8308048</v>
      </c>
      <c r="AJ400" s="81">
        <v>570057071.09302437</v>
      </c>
      <c r="AK400" s="81">
        <v>0</v>
      </c>
      <c r="AL400" s="81">
        <v>0</v>
      </c>
      <c r="AM400" s="81">
        <v>44426001.612189472</v>
      </c>
      <c r="AN400" s="81">
        <v>0</v>
      </c>
      <c r="AO400" s="81">
        <v>0</v>
      </c>
      <c r="AP400" s="82"/>
      <c r="AQ400" s="81">
        <v>1929</v>
      </c>
      <c r="AR400" s="81">
        <v>596</v>
      </c>
      <c r="AS400" s="81">
        <v>1</v>
      </c>
      <c r="AT400" s="81">
        <v>0</v>
      </c>
      <c r="AU400" s="81">
        <v>0</v>
      </c>
      <c r="AV400" s="81">
        <v>0</v>
      </c>
      <c r="AW400" s="81" t="s">
        <v>564</v>
      </c>
      <c r="AX400" s="82"/>
      <c r="AY400" s="81">
        <v>9195.4330000000009</v>
      </c>
      <c r="AZ400" s="81">
        <v>9959.6920000000009</v>
      </c>
      <c r="BA400" s="81">
        <v>3</v>
      </c>
      <c r="BB400" s="81">
        <v>0</v>
      </c>
      <c r="BC400" s="81">
        <v>0</v>
      </c>
      <c r="BD400" s="81">
        <v>0</v>
      </c>
      <c r="BE400" s="81" t="s">
        <v>564</v>
      </c>
      <c r="BF400" s="82"/>
      <c r="BG400" s="81">
        <v>0</v>
      </c>
      <c r="BH400" s="81">
        <v>0</v>
      </c>
      <c r="BI400" s="81">
        <v>0</v>
      </c>
      <c r="BJ400" s="81">
        <v>0</v>
      </c>
      <c r="BK400" s="81">
        <v>127.312</v>
      </c>
      <c r="BL400" s="81">
        <v>0</v>
      </c>
      <c r="BM400" s="82"/>
      <c r="BN400" s="81">
        <v>0</v>
      </c>
      <c r="BO400" s="81">
        <v>0</v>
      </c>
      <c r="BP400" s="81">
        <v>0</v>
      </c>
      <c r="BQ400" s="81">
        <v>0</v>
      </c>
      <c r="BR400" s="81">
        <v>14</v>
      </c>
      <c r="BS400" s="81">
        <v>0</v>
      </c>
      <c r="BT400"/>
      <c r="BU400" s="80">
        <v>127.312</v>
      </c>
      <c r="BV400" s="80">
        <v>0</v>
      </c>
      <c r="BW400" s="80">
        <v>0</v>
      </c>
      <c r="BX400" s="80">
        <v>0</v>
      </c>
      <c r="BY400" s="80">
        <v>0</v>
      </c>
      <c r="BZ400" s="80">
        <v>0</v>
      </c>
      <c r="CA400" s="80">
        <v>0</v>
      </c>
      <c r="CB400" s="80">
        <v>0</v>
      </c>
      <c r="CC400" s="80">
        <v>0</v>
      </c>
    </row>
    <row r="401" spans="1:81">
      <c r="A401" s="80" t="s">
        <v>2092</v>
      </c>
      <c r="B401" s="80">
        <v>370</v>
      </c>
      <c r="C401" s="80">
        <v>13</v>
      </c>
      <c r="D401" s="80">
        <v>22</v>
      </c>
      <c r="E401" s="80">
        <v>2016</v>
      </c>
      <c r="F401" s="80" t="s">
        <v>92</v>
      </c>
      <c r="G401" s="80" t="s">
        <v>2079</v>
      </c>
      <c r="H401" s="80" t="s">
        <v>2080</v>
      </c>
      <c r="I401" s="177"/>
      <c r="J401" s="81">
        <v>45.658662408314562</v>
      </c>
      <c r="K401" s="81">
        <v>21.29228209993607</v>
      </c>
      <c r="L401" s="81">
        <v>4.3121537751938783</v>
      </c>
      <c r="M401" s="81">
        <v>1153.8759421201289</v>
      </c>
      <c r="N401" s="81">
        <v>554.68345756709289</v>
      </c>
      <c r="O401" s="81">
        <v>252.51712169985154</v>
      </c>
      <c r="P401" s="81">
        <v>114.17024800655877</v>
      </c>
      <c r="Q401" s="81">
        <v>22.895866252195827</v>
      </c>
      <c r="R401" s="81">
        <v>42.90484101653157</v>
      </c>
      <c r="S401" s="81">
        <v>43.24339307804383</v>
      </c>
      <c r="T401" s="82"/>
      <c r="U401" s="81">
        <v>2195125</v>
      </c>
      <c r="V401" s="81">
        <v>7245</v>
      </c>
      <c r="W401" s="81">
        <v>82</v>
      </c>
      <c r="X401" s="81">
        <v>166583</v>
      </c>
      <c r="Y401" s="81">
        <v>149274</v>
      </c>
      <c r="Z401" s="81">
        <v>148514</v>
      </c>
      <c r="AA401" s="81">
        <v>23498</v>
      </c>
      <c r="AB401" s="81">
        <v>324157</v>
      </c>
      <c r="AC401" s="81">
        <v>7327724.5126771079</v>
      </c>
      <c r="AD401" s="81">
        <v>43.24339307804383</v>
      </c>
      <c r="AE401" s="82"/>
      <c r="AF401" s="81">
        <v>37905412.731106542</v>
      </c>
      <c r="AG401" s="81">
        <v>12466854.026121709</v>
      </c>
      <c r="AH401" s="81">
        <v>682863.75654267496</v>
      </c>
      <c r="AI401" s="81">
        <v>1204532259.50458</v>
      </c>
      <c r="AJ401" s="81">
        <v>612442572.3877548</v>
      </c>
      <c r="AK401" s="81">
        <v>0</v>
      </c>
      <c r="AL401" s="81">
        <v>0</v>
      </c>
      <c r="AM401" s="81">
        <v>44458870.429086328</v>
      </c>
      <c r="AN401" s="81">
        <v>0</v>
      </c>
      <c r="AO401" s="81">
        <v>0</v>
      </c>
      <c r="AP401" s="82"/>
      <c r="AQ401" s="81">
        <v>1968</v>
      </c>
      <c r="AR401" s="81">
        <v>616</v>
      </c>
      <c r="AS401" s="81">
        <v>1</v>
      </c>
      <c r="AT401" s="81">
        <v>0</v>
      </c>
      <c r="AU401" s="81">
        <v>0</v>
      </c>
      <c r="AV401" s="81">
        <v>0</v>
      </c>
      <c r="AW401" s="81" t="s">
        <v>564</v>
      </c>
      <c r="AX401" s="82"/>
      <c r="AY401" s="81">
        <v>9384.393</v>
      </c>
      <c r="AZ401" s="81">
        <v>10289.592000000001</v>
      </c>
      <c r="BA401" s="81">
        <v>3</v>
      </c>
      <c r="BB401" s="81">
        <v>0</v>
      </c>
      <c r="BC401" s="81">
        <v>0</v>
      </c>
      <c r="BD401" s="81">
        <v>0</v>
      </c>
      <c r="BE401" s="81" t="s">
        <v>564</v>
      </c>
      <c r="BF401" s="82"/>
      <c r="BG401" s="81">
        <v>0</v>
      </c>
      <c r="BH401" s="81">
        <v>0</v>
      </c>
      <c r="BI401" s="81">
        <v>0</v>
      </c>
      <c r="BJ401" s="81">
        <v>0</v>
      </c>
      <c r="BK401" s="81">
        <v>146.429</v>
      </c>
      <c r="BL401" s="81">
        <v>0</v>
      </c>
      <c r="BM401" s="82"/>
      <c r="BN401" s="81">
        <v>0</v>
      </c>
      <c r="BO401" s="81">
        <v>0</v>
      </c>
      <c r="BP401" s="81">
        <v>0</v>
      </c>
      <c r="BQ401" s="81">
        <v>0</v>
      </c>
      <c r="BR401" s="81">
        <v>17</v>
      </c>
      <c r="BS401" s="81">
        <v>0</v>
      </c>
      <c r="BT401"/>
      <c r="BU401" s="80">
        <v>146.429</v>
      </c>
      <c r="BV401" s="80">
        <v>0</v>
      </c>
      <c r="BW401" s="80">
        <v>0</v>
      </c>
      <c r="BX401" s="80">
        <v>0</v>
      </c>
      <c r="BY401" s="80">
        <v>0</v>
      </c>
      <c r="BZ401" s="80">
        <v>0</v>
      </c>
      <c r="CA401" s="80">
        <v>0</v>
      </c>
      <c r="CB401" s="80">
        <v>0</v>
      </c>
      <c r="CC401" s="80">
        <v>0</v>
      </c>
    </row>
    <row r="402" spans="1:81">
      <c r="A402" s="80" t="s">
        <v>2093</v>
      </c>
      <c r="B402" s="80">
        <v>371</v>
      </c>
      <c r="C402" s="80">
        <v>14</v>
      </c>
      <c r="D402" s="80">
        <v>22</v>
      </c>
      <c r="E402" s="80">
        <v>2017</v>
      </c>
      <c r="F402" s="80" t="s">
        <v>71</v>
      </c>
      <c r="G402" s="80" t="s">
        <v>2079</v>
      </c>
      <c r="H402" s="80" t="s">
        <v>2080</v>
      </c>
      <c r="I402" s="177"/>
      <c r="J402" s="81">
        <v>59.846894187285749</v>
      </c>
      <c r="K402" s="81">
        <v>22.921760924294059</v>
      </c>
      <c r="L402" s="81">
        <v>3.3479173526805743</v>
      </c>
      <c r="M402" s="81">
        <v>1158.6365064812505</v>
      </c>
      <c r="N402" s="81">
        <v>575.75708671296843</v>
      </c>
      <c r="O402" s="81">
        <v>250.49401788518375</v>
      </c>
      <c r="P402" s="81">
        <v>113.09458036657099</v>
      </c>
      <c r="Q402" s="81">
        <v>22.080920004611233</v>
      </c>
      <c r="R402" s="81">
        <v>42.637045659580579</v>
      </c>
      <c r="S402" s="81">
        <v>47.978302040470659</v>
      </c>
      <c r="T402" s="82"/>
      <c r="U402" s="81">
        <v>3166886</v>
      </c>
      <c r="V402" s="81">
        <v>7245</v>
      </c>
      <c r="W402" s="81">
        <v>82</v>
      </c>
      <c r="X402" s="81">
        <v>166583</v>
      </c>
      <c r="Y402" s="81">
        <v>150658</v>
      </c>
      <c r="Z402" s="81">
        <v>149768</v>
      </c>
      <c r="AA402" s="81">
        <v>23425</v>
      </c>
      <c r="AB402" s="81">
        <v>323290</v>
      </c>
      <c r="AC402" s="81">
        <v>7426477.4999999972</v>
      </c>
      <c r="AD402" s="81">
        <v>47.978302040470659</v>
      </c>
      <c r="AE402" s="82"/>
      <c r="AF402" s="81">
        <v>47136185.741090097</v>
      </c>
      <c r="AG402" s="81">
        <v>13486363.59072038</v>
      </c>
      <c r="AH402" s="81">
        <v>713913.29891445825</v>
      </c>
      <c r="AI402" s="81">
        <v>1235145806.229346</v>
      </c>
      <c r="AJ402" s="81">
        <v>631521931.93451738</v>
      </c>
      <c r="AK402" s="81">
        <v>0</v>
      </c>
      <c r="AL402" s="81">
        <v>0</v>
      </c>
      <c r="AM402" s="81">
        <v>44409339.338494472</v>
      </c>
      <c r="AN402" s="81">
        <v>0</v>
      </c>
      <c r="AO402" s="81">
        <v>0</v>
      </c>
      <c r="AP402" s="82"/>
      <c r="AQ402" s="81">
        <v>2002</v>
      </c>
      <c r="AR402" s="81">
        <v>636</v>
      </c>
      <c r="AS402" s="81">
        <v>1</v>
      </c>
      <c r="AT402" s="81">
        <v>0</v>
      </c>
      <c r="AU402" s="81">
        <v>0</v>
      </c>
      <c r="AV402" s="81">
        <v>0</v>
      </c>
      <c r="AW402" s="81" t="s">
        <v>564</v>
      </c>
      <c r="AX402" s="82"/>
      <c r="AY402" s="81">
        <v>9553.893</v>
      </c>
      <c r="AZ402" s="81">
        <v>10666.691999999999</v>
      </c>
      <c r="BA402" s="81">
        <v>3</v>
      </c>
      <c r="BB402" s="81">
        <v>0</v>
      </c>
      <c r="BC402" s="81">
        <v>0</v>
      </c>
      <c r="BD402" s="81">
        <v>0</v>
      </c>
      <c r="BE402" s="81" t="s">
        <v>564</v>
      </c>
      <c r="BF402" s="82"/>
      <c r="BG402" s="81">
        <v>0</v>
      </c>
      <c r="BH402" s="81">
        <v>0</v>
      </c>
      <c r="BI402" s="81">
        <v>0</v>
      </c>
      <c r="BJ402" s="81">
        <v>0</v>
      </c>
      <c r="BK402" s="81">
        <v>137.11000000000001</v>
      </c>
      <c r="BL402" s="81">
        <v>0</v>
      </c>
      <c r="BM402" s="82"/>
      <c r="BN402" s="81">
        <v>0</v>
      </c>
      <c r="BO402" s="81">
        <v>0</v>
      </c>
      <c r="BP402" s="81">
        <v>0</v>
      </c>
      <c r="BQ402" s="81">
        <v>0</v>
      </c>
      <c r="BR402" s="81">
        <v>16</v>
      </c>
      <c r="BS402" s="81">
        <v>0</v>
      </c>
      <c r="BT402"/>
      <c r="BU402" s="80">
        <v>137.11000000000001</v>
      </c>
      <c r="BV402" s="80">
        <v>0</v>
      </c>
      <c r="BW402" s="80">
        <v>0</v>
      </c>
      <c r="BX402" s="80">
        <v>0</v>
      </c>
      <c r="BY402" s="80">
        <v>0</v>
      </c>
      <c r="BZ402" s="80">
        <v>0</v>
      </c>
      <c r="CA402" s="80">
        <v>0</v>
      </c>
      <c r="CB402" s="80">
        <v>0</v>
      </c>
      <c r="CC402" s="80">
        <v>0</v>
      </c>
    </row>
    <row r="403" spans="1:81">
      <c r="A403" s="80" t="s">
        <v>2094</v>
      </c>
      <c r="B403" s="80">
        <v>372</v>
      </c>
      <c r="C403" s="80">
        <v>15</v>
      </c>
      <c r="D403" s="80">
        <v>22</v>
      </c>
      <c r="E403" s="80">
        <v>2018</v>
      </c>
      <c r="F403" s="80" t="s">
        <v>93</v>
      </c>
      <c r="G403" s="80" t="s">
        <v>2079</v>
      </c>
      <c r="H403" s="80" t="s">
        <v>2080</v>
      </c>
      <c r="I403" s="177"/>
      <c r="J403" s="81">
        <v>62.004576255495309</v>
      </c>
      <c r="K403" s="81">
        <v>21.869080443036609</v>
      </c>
      <c r="L403" s="81">
        <v>3.1516484370984674</v>
      </c>
      <c r="M403" s="81">
        <v>1340.5630890832749</v>
      </c>
      <c r="N403" s="81">
        <v>522.96202070411141</v>
      </c>
      <c r="O403" s="81">
        <v>249.50328554632929</v>
      </c>
      <c r="P403" s="81">
        <v>112.20780432824355</v>
      </c>
      <c r="Q403" s="81">
        <v>20.447768641198948</v>
      </c>
      <c r="R403" s="81">
        <v>44.977048078819529</v>
      </c>
      <c r="S403" s="81">
        <v>47.100036295994109</v>
      </c>
      <c r="T403" s="82"/>
      <c r="U403" s="81">
        <v>3381960</v>
      </c>
      <c r="V403" s="81">
        <v>7245</v>
      </c>
      <c r="W403" s="81">
        <v>82</v>
      </c>
      <c r="X403" s="81">
        <v>166583</v>
      </c>
      <c r="Y403" s="81">
        <v>152423</v>
      </c>
      <c r="Z403" s="81">
        <v>152032</v>
      </c>
      <c r="AA403" s="81">
        <v>23475</v>
      </c>
      <c r="AB403" s="81">
        <v>322624</v>
      </c>
      <c r="AC403" s="81">
        <v>7803354.0000000009</v>
      </c>
      <c r="AD403" s="81">
        <v>47.100036295994109</v>
      </c>
      <c r="AE403" s="82"/>
      <c r="AF403" s="81">
        <v>39702355.391927779</v>
      </c>
      <c r="AG403" s="81">
        <v>12076450.665537359</v>
      </c>
      <c r="AH403" s="81">
        <v>659474.77201539674</v>
      </c>
      <c r="AI403" s="81">
        <v>1448424086.385592</v>
      </c>
      <c r="AJ403" s="81">
        <v>563911736.91165185</v>
      </c>
      <c r="AK403" s="81">
        <v>0</v>
      </c>
      <c r="AL403" s="81">
        <v>0</v>
      </c>
      <c r="AM403" s="81">
        <v>44409551.942235</v>
      </c>
      <c r="AN403" s="81">
        <v>0</v>
      </c>
      <c r="AO403" s="81">
        <v>0</v>
      </c>
      <c r="AP403" s="82"/>
      <c r="AQ403" s="81">
        <v>2058</v>
      </c>
      <c r="AR403" s="81">
        <v>646</v>
      </c>
      <c r="AS403" s="81">
        <v>1</v>
      </c>
      <c r="AT403" s="81">
        <v>0</v>
      </c>
      <c r="AU403" s="81">
        <v>0</v>
      </c>
      <c r="AV403" s="81">
        <v>0</v>
      </c>
      <c r="AW403" s="81" t="s">
        <v>564</v>
      </c>
      <c r="AX403" s="82"/>
      <c r="AY403" s="81">
        <v>9848.652999999993</v>
      </c>
      <c r="AZ403" s="81">
        <v>10811.492</v>
      </c>
      <c r="BA403" s="81">
        <v>3</v>
      </c>
      <c r="BB403" s="81">
        <v>0</v>
      </c>
      <c r="BC403" s="81">
        <v>0</v>
      </c>
      <c r="BD403" s="81">
        <v>0</v>
      </c>
      <c r="BE403" s="81" t="s">
        <v>564</v>
      </c>
      <c r="BF403" s="82"/>
      <c r="BG403" s="81">
        <v>0</v>
      </c>
      <c r="BH403" s="81">
        <v>0</v>
      </c>
      <c r="BI403" s="81">
        <v>0</v>
      </c>
      <c r="BJ403" s="81">
        <v>0</v>
      </c>
      <c r="BK403" s="81">
        <v>129.65800000000002</v>
      </c>
      <c r="BL403" s="81">
        <v>0</v>
      </c>
      <c r="BM403" s="82"/>
      <c r="BN403" s="81">
        <v>0</v>
      </c>
      <c r="BO403" s="81">
        <v>0</v>
      </c>
      <c r="BP403" s="81">
        <v>0</v>
      </c>
      <c r="BQ403" s="81">
        <v>0</v>
      </c>
      <c r="BR403" s="81">
        <v>15</v>
      </c>
      <c r="BS403" s="81">
        <v>0</v>
      </c>
      <c r="BT403"/>
      <c r="BU403" s="80">
        <v>129.65799999999999</v>
      </c>
      <c r="BV403" s="80">
        <v>0</v>
      </c>
      <c r="BW403" s="80">
        <v>0</v>
      </c>
      <c r="BX403" s="80">
        <v>0</v>
      </c>
      <c r="BY403" s="80">
        <v>0</v>
      </c>
      <c r="BZ403" s="80">
        <v>0</v>
      </c>
      <c r="CA403" s="80">
        <v>0</v>
      </c>
      <c r="CB403" s="80">
        <v>0</v>
      </c>
      <c r="CC403" s="80">
        <v>0</v>
      </c>
    </row>
    <row r="404" spans="1:81">
      <c r="A404" s="80" t="s">
        <v>2095</v>
      </c>
      <c r="B404" s="80">
        <v>373</v>
      </c>
      <c r="C404" s="80">
        <v>16</v>
      </c>
      <c r="D404" s="80">
        <v>22</v>
      </c>
      <c r="E404" s="80">
        <v>2019</v>
      </c>
      <c r="F404" s="80" t="s">
        <v>73</v>
      </c>
      <c r="G404" s="80" t="s">
        <v>2079</v>
      </c>
      <c r="H404" s="80" t="s">
        <v>2080</v>
      </c>
      <c r="I404" s="177"/>
      <c r="J404" s="81">
        <v>52.631964210963424</v>
      </c>
      <c r="K404" s="81">
        <v>20.462409731261541</v>
      </c>
      <c r="L404" s="81">
        <v>3.2050483303707167</v>
      </c>
      <c r="M404" s="81">
        <v>1103.3003879602959</v>
      </c>
      <c r="N404" s="81">
        <v>520.59373486169636</v>
      </c>
      <c r="O404" s="81">
        <v>242.56769765808994</v>
      </c>
      <c r="P404" s="81">
        <v>113.14063752380603</v>
      </c>
      <c r="Q404" s="81">
        <v>19.870909151184037</v>
      </c>
      <c r="R404" s="81">
        <v>46.878786978632952</v>
      </c>
      <c r="S404" s="81">
        <v>49.597271001355494</v>
      </c>
      <c r="T404" s="82"/>
      <c r="U404" s="81">
        <v>2885247</v>
      </c>
      <c r="V404" s="81">
        <v>7245</v>
      </c>
      <c r="W404" s="81">
        <v>82</v>
      </c>
      <c r="X404" s="81">
        <v>166583</v>
      </c>
      <c r="Y404" s="81">
        <v>154537</v>
      </c>
      <c r="Z404" s="81">
        <v>151864</v>
      </c>
      <c r="AA404" s="81">
        <v>23493</v>
      </c>
      <c r="AB404" s="81">
        <v>322011</v>
      </c>
      <c r="AC404" s="81">
        <v>8266512.5</v>
      </c>
      <c r="AD404" s="81">
        <v>49.597271001355487</v>
      </c>
      <c r="AE404" s="82"/>
      <c r="AF404" s="81">
        <v>42902472.13464199</v>
      </c>
      <c r="AG404" s="81">
        <v>11739863.191024911</v>
      </c>
      <c r="AH404" s="81">
        <v>728565.4445144505</v>
      </c>
      <c r="AI404" s="81">
        <v>1143671655.5751059</v>
      </c>
      <c r="AJ404" s="81">
        <v>552002255.95532715</v>
      </c>
      <c r="AK404" s="81">
        <v>0</v>
      </c>
      <c r="AL404" s="81">
        <v>0</v>
      </c>
      <c r="AM404" s="81">
        <v>43855474.102489859</v>
      </c>
      <c r="AN404" s="81">
        <v>0</v>
      </c>
      <c r="AO404" s="81">
        <v>0</v>
      </c>
      <c r="AP404" s="82"/>
      <c r="AQ404" s="81">
        <v>2104</v>
      </c>
      <c r="AR404" s="81">
        <v>649</v>
      </c>
      <c r="AS404" s="81">
        <v>1</v>
      </c>
      <c r="AT404" s="81">
        <v>0</v>
      </c>
      <c r="AU404" s="81">
        <v>0</v>
      </c>
      <c r="AV404" s="81">
        <v>0</v>
      </c>
      <c r="AW404" s="81" t="s">
        <v>564</v>
      </c>
      <c r="AX404" s="82"/>
      <c r="AY404" s="81">
        <v>10132.398999999999</v>
      </c>
      <c r="AZ404" s="81">
        <v>10847.592000000001</v>
      </c>
      <c r="BA404" s="81">
        <v>3</v>
      </c>
      <c r="BB404" s="81">
        <v>0</v>
      </c>
      <c r="BC404" s="81">
        <v>0</v>
      </c>
      <c r="BD404" s="81">
        <v>0</v>
      </c>
      <c r="BE404" s="81" t="s">
        <v>564</v>
      </c>
      <c r="BF404" s="82"/>
      <c r="BG404" s="81">
        <v>0</v>
      </c>
      <c r="BH404" s="81">
        <v>0</v>
      </c>
      <c r="BI404" s="81">
        <v>0</v>
      </c>
      <c r="BJ404" s="81">
        <v>0</v>
      </c>
      <c r="BK404" s="81">
        <v>139.98200000000003</v>
      </c>
      <c r="BL404" s="81">
        <v>0</v>
      </c>
      <c r="BM404" s="82"/>
      <c r="BN404" s="81">
        <v>0</v>
      </c>
      <c r="BO404" s="81">
        <v>0</v>
      </c>
      <c r="BP404" s="81">
        <v>0</v>
      </c>
      <c r="BQ404" s="81">
        <v>0</v>
      </c>
      <c r="BR404" s="81">
        <v>16</v>
      </c>
      <c r="BS404" s="81">
        <v>0</v>
      </c>
      <c r="BT404"/>
      <c r="BU404" s="80">
        <v>139.982</v>
      </c>
      <c r="BV404" s="80">
        <v>0</v>
      </c>
      <c r="BW404" s="80">
        <v>0</v>
      </c>
      <c r="BX404" s="80">
        <v>0</v>
      </c>
      <c r="BY404" s="80">
        <v>0</v>
      </c>
      <c r="BZ404" s="80">
        <v>0</v>
      </c>
      <c r="CA404" s="80">
        <v>0</v>
      </c>
      <c r="CB404" s="80">
        <v>0</v>
      </c>
      <c r="CC404" s="80">
        <v>0</v>
      </c>
    </row>
    <row r="405" spans="1:81">
      <c r="A405" s="80" t="s">
        <v>2096</v>
      </c>
      <c r="B405" s="80">
        <v>374</v>
      </c>
      <c r="C405" s="80">
        <v>17</v>
      </c>
      <c r="D405" s="80">
        <v>22</v>
      </c>
      <c r="E405" s="80">
        <v>2020</v>
      </c>
      <c r="F405" s="80" t="s">
        <v>218</v>
      </c>
      <c r="G405" s="80" t="s">
        <v>2079</v>
      </c>
      <c r="H405" s="80" t="s">
        <v>2080</v>
      </c>
      <c r="I405" s="177"/>
      <c r="J405" s="81">
        <v>49.231828366780938</v>
      </c>
      <c r="K405" s="81">
        <v>21.748402133687499</v>
      </c>
      <c r="L405" s="81">
        <v>8.414554777029938</v>
      </c>
      <c r="M405" s="81">
        <v>876.23078578354807</v>
      </c>
      <c r="N405" s="81">
        <v>488.18052435940371</v>
      </c>
      <c r="O405" s="81">
        <v>210.36849866910569</v>
      </c>
      <c r="P405" s="81">
        <v>104.02836147370778</v>
      </c>
      <c r="Q405" s="81">
        <v>18.895750537584753</v>
      </c>
      <c r="R405" s="81">
        <v>48.910911178688643</v>
      </c>
      <c r="S405" s="81">
        <v>46.941905303246251</v>
      </c>
      <c r="T405" s="82"/>
      <c r="U405" s="81">
        <v>3153733</v>
      </c>
      <c r="V405" s="81">
        <v>9089</v>
      </c>
      <c r="W405" s="81">
        <v>212</v>
      </c>
      <c r="X405" s="81">
        <v>171197</v>
      </c>
      <c r="Y405" s="81">
        <v>155427</v>
      </c>
      <c r="Z405" s="81">
        <v>150324</v>
      </c>
      <c r="AA405" s="81">
        <v>23469</v>
      </c>
      <c r="AB405" s="81">
        <v>320467</v>
      </c>
      <c r="AC405" s="81">
        <v>8669848.5</v>
      </c>
      <c r="AD405" s="81">
        <v>46.941905303246251</v>
      </c>
      <c r="AE405" s="82"/>
      <c r="AF405" s="81">
        <v>42000924.426963307</v>
      </c>
      <c r="AG405" s="81">
        <v>12445634.514343224</v>
      </c>
      <c r="AH405" s="81">
        <v>2109549.5318060638</v>
      </c>
      <c r="AI405" s="81">
        <v>984142975.93552613</v>
      </c>
      <c r="AJ405" s="81">
        <v>579937771.73474681</v>
      </c>
      <c r="AK405" s="81"/>
      <c r="AL405" s="81"/>
      <c r="AM405" s="81">
        <v>41824503.962630734</v>
      </c>
      <c r="AN405" s="81"/>
      <c r="AO405" s="81"/>
      <c r="AP405" s="82"/>
      <c r="AQ405" s="81">
        <v>2150</v>
      </c>
      <c r="AR405" s="81">
        <v>650</v>
      </c>
      <c r="AS405" s="81">
        <v>1</v>
      </c>
      <c r="AT405" s="81">
        <v>0</v>
      </c>
      <c r="AU405" s="81">
        <v>0</v>
      </c>
      <c r="AV405" s="81">
        <v>0</v>
      </c>
      <c r="AW405" s="81">
        <v>1</v>
      </c>
      <c r="AX405" s="82"/>
      <c r="AY405" s="81">
        <v>10367.757999999991</v>
      </c>
      <c r="AZ405" s="81">
        <v>10857.59199999999</v>
      </c>
      <c r="BA405" s="81">
        <v>3</v>
      </c>
      <c r="BB405" s="81">
        <v>0</v>
      </c>
      <c r="BC405" s="81">
        <v>0</v>
      </c>
      <c r="BD405" s="81">
        <v>0</v>
      </c>
      <c r="BE405" s="81">
        <v>3</v>
      </c>
      <c r="BF405" s="82"/>
      <c r="BG405" s="81">
        <v>0</v>
      </c>
      <c r="BH405" s="81">
        <v>0</v>
      </c>
      <c r="BI405" s="81">
        <v>0</v>
      </c>
      <c r="BJ405" s="81">
        <v>0</v>
      </c>
      <c r="BK405" s="81">
        <v>127.705</v>
      </c>
      <c r="BL405" s="81">
        <v>0</v>
      </c>
      <c r="BM405" s="82"/>
      <c r="BN405" s="81">
        <v>0</v>
      </c>
      <c r="BO405" s="81">
        <v>0</v>
      </c>
      <c r="BP405" s="81">
        <v>0</v>
      </c>
      <c r="BQ405" s="81">
        <v>0</v>
      </c>
      <c r="BR405" s="81">
        <v>16</v>
      </c>
      <c r="BS405" s="81">
        <v>0</v>
      </c>
      <c r="BT405"/>
      <c r="BU405" s="80">
        <v>127.705</v>
      </c>
      <c r="BV405" s="80">
        <v>0</v>
      </c>
      <c r="BW405" s="80">
        <v>0</v>
      </c>
      <c r="BX405" s="80">
        <v>0</v>
      </c>
      <c r="BY405" s="80">
        <v>0</v>
      </c>
      <c r="BZ405" s="80">
        <v>0</v>
      </c>
      <c r="CA405" s="80">
        <v>0</v>
      </c>
      <c r="CB405" s="80">
        <v>0</v>
      </c>
      <c r="CC405" s="80">
        <v>0</v>
      </c>
    </row>
    <row r="406" spans="1:81">
      <c r="A406" s="80" t="s">
        <v>2097</v>
      </c>
      <c r="B406" s="80">
        <v>374</v>
      </c>
      <c r="C406" s="80">
        <v>18</v>
      </c>
      <c r="D406" s="80">
        <v>22</v>
      </c>
      <c r="E406" s="80">
        <v>2021</v>
      </c>
      <c r="F406" s="80" t="s">
        <v>75</v>
      </c>
      <c r="G406" s="174" t="s">
        <v>2079</v>
      </c>
      <c r="H406" s="80" t="s">
        <v>2080</v>
      </c>
      <c r="I406" s="177"/>
      <c r="J406" s="81">
        <v>43.07701474698964</v>
      </c>
      <c r="K406" s="81">
        <v>23.030932588114393</v>
      </c>
      <c r="L406" s="81">
        <v>9.0706576937400012</v>
      </c>
      <c r="M406" s="81">
        <v>943.26057113821469</v>
      </c>
      <c r="N406" s="81">
        <v>485.41141460259735</v>
      </c>
      <c r="O406" s="81">
        <v>205.7375219668647</v>
      </c>
      <c r="P406" s="81">
        <v>106.62800295846145</v>
      </c>
      <c r="Q406" s="81">
        <v>18.995535453275441</v>
      </c>
      <c r="R406" s="81">
        <v>50.109445484939712</v>
      </c>
      <c r="S406" s="81">
        <v>41.116914379700432</v>
      </c>
      <c r="T406" s="82"/>
      <c r="U406" s="81">
        <v>2922830</v>
      </c>
      <c r="V406" s="81">
        <v>9089</v>
      </c>
      <c r="W406" s="81">
        <v>212</v>
      </c>
      <c r="X406" s="81">
        <v>171197</v>
      </c>
      <c r="Y406" s="81">
        <v>156309</v>
      </c>
      <c r="Z406" s="81">
        <v>151379</v>
      </c>
      <c r="AA406" s="81">
        <v>23459</v>
      </c>
      <c r="AB406" s="81">
        <v>318339</v>
      </c>
      <c r="AC406" s="81">
        <v>8609289.9999999981</v>
      </c>
      <c r="AD406" s="81">
        <v>41.116914379700432</v>
      </c>
      <c r="AE406" s="82"/>
      <c r="AF406" s="81">
        <v>36397939.768993564</v>
      </c>
      <c r="AG406" s="81">
        <v>13337463.315179233</v>
      </c>
      <c r="AH406" s="81">
        <v>2230543.5504544959</v>
      </c>
      <c r="AI406" s="81">
        <v>1078339176.7921238</v>
      </c>
      <c r="AJ406" s="81">
        <v>578443361.32960498</v>
      </c>
      <c r="AK406" s="81">
        <v>0</v>
      </c>
      <c r="AL406" s="81">
        <v>0</v>
      </c>
      <c r="AM406" s="81">
        <v>41786414.780848175</v>
      </c>
      <c r="AN406" s="81">
        <v>0</v>
      </c>
      <c r="AO406" s="81">
        <v>0</v>
      </c>
      <c r="AP406" s="82"/>
      <c r="AQ406" s="81">
        <v>2212</v>
      </c>
      <c r="AR406" s="81">
        <v>650</v>
      </c>
      <c r="AS406" s="81">
        <v>1</v>
      </c>
      <c r="AT406" s="81">
        <v>0</v>
      </c>
      <c r="AU406" s="81">
        <v>0</v>
      </c>
      <c r="AV406" s="81">
        <v>0</v>
      </c>
      <c r="AW406" s="81"/>
      <c r="AX406" s="82"/>
      <c r="AY406" s="81">
        <v>10717.365999999991</v>
      </c>
      <c r="AZ406" s="81">
        <v>10857.59199999999</v>
      </c>
      <c r="BA406" s="81">
        <v>3</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2098</v>
      </c>
      <c r="B407" s="80">
        <v>374</v>
      </c>
      <c r="C407" s="80">
        <v>19</v>
      </c>
      <c r="D407" s="80">
        <v>22</v>
      </c>
      <c r="E407" s="80">
        <v>2022</v>
      </c>
      <c r="F407" s="80" t="s">
        <v>568</v>
      </c>
      <c r="G407" s="174" t="s">
        <v>2079</v>
      </c>
      <c r="H407" s="80" t="s">
        <v>2080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2272</v>
      </c>
      <c r="AR407" s="81">
        <v>651</v>
      </c>
      <c r="AS407" s="81">
        <v>1</v>
      </c>
      <c r="AT407" s="81">
        <v>0</v>
      </c>
      <c r="AU407" s="81">
        <v>0</v>
      </c>
      <c r="AV407" s="81">
        <v>0</v>
      </c>
      <c r="AW407" s="81"/>
      <c r="AX407" s="82"/>
      <c r="AY407" s="81">
        <v>11076.814999999984</v>
      </c>
      <c r="AZ407" s="81">
        <v>10867.591999999993</v>
      </c>
      <c r="BA407" s="81">
        <v>3</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2099</v>
      </c>
      <c r="B408" s="80">
        <v>324</v>
      </c>
      <c r="C408" s="80">
        <v>1</v>
      </c>
      <c r="D408" s="80">
        <v>20</v>
      </c>
      <c r="E408" s="80">
        <v>1990</v>
      </c>
      <c r="F408" s="80" t="s">
        <v>562</v>
      </c>
      <c r="G408" s="80" t="s">
        <v>2100</v>
      </c>
      <c r="H408" s="80" t="s">
        <v>2101</v>
      </c>
      <c r="I408" s="177"/>
      <c r="J408" s="81">
        <v>776.35484260097348</v>
      </c>
      <c r="K408" s="81">
        <v>54.431845047763304</v>
      </c>
      <c r="L408" s="81">
        <v>151.62095636631875</v>
      </c>
      <c r="M408" s="81">
        <v>285.03818511254246</v>
      </c>
      <c r="N408" s="81">
        <v>319.01828970334481</v>
      </c>
      <c r="O408" s="81">
        <v>282.26525471178348</v>
      </c>
      <c r="P408" s="81">
        <v>304.43419598356866</v>
      </c>
      <c r="Q408" s="81">
        <v>21.914189540266175</v>
      </c>
      <c r="R408" s="81">
        <v>49.471512450185351</v>
      </c>
      <c r="S408" s="81">
        <v>21.589045440496413</v>
      </c>
      <c r="T408" s="82"/>
      <c r="U408" s="81">
        <v>80728012</v>
      </c>
      <c r="V408" s="81">
        <v>16745</v>
      </c>
      <c r="W408" s="81">
        <v>1712</v>
      </c>
      <c r="X408" s="81">
        <v>98299</v>
      </c>
      <c r="Y408" s="81">
        <v>109291</v>
      </c>
      <c r="Z408" s="81">
        <v>116099</v>
      </c>
      <c r="AA408" s="81">
        <v>73920</v>
      </c>
      <c r="AB408" s="81">
        <v>355812</v>
      </c>
      <c r="AC408" s="81">
        <v>8568555</v>
      </c>
      <c r="AD408" s="81">
        <v>21.589045440496413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2102</v>
      </c>
      <c r="B409" s="80">
        <v>325</v>
      </c>
      <c r="C409" s="80">
        <v>2</v>
      </c>
      <c r="D409" s="80">
        <v>20</v>
      </c>
      <c r="E409" s="80">
        <v>2005</v>
      </c>
      <c r="F409" s="80" t="s">
        <v>565</v>
      </c>
      <c r="G409" s="80" t="s">
        <v>2100</v>
      </c>
      <c r="H409" s="80" t="s">
        <v>2101</v>
      </c>
      <c r="I409" s="177"/>
      <c r="J409" s="81">
        <v>988.65338040936297</v>
      </c>
      <c r="K409" s="81">
        <v>34.512776964445656</v>
      </c>
      <c r="L409" s="81">
        <v>76.973783778970983</v>
      </c>
      <c r="M409" s="81">
        <v>534.07711927371952</v>
      </c>
      <c r="N409" s="81">
        <v>617.84318922815339</v>
      </c>
      <c r="O409" s="81">
        <v>414.35938155135699</v>
      </c>
      <c r="P409" s="81">
        <v>291.7328847550973</v>
      </c>
      <c r="Q409" s="81">
        <v>21.141400273947294</v>
      </c>
      <c r="R409" s="81">
        <v>41.035847800768856</v>
      </c>
      <c r="S409" s="81">
        <v>41.810297779999999</v>
      </c>
      <c r="T409" s="82"/>
      <c r="U409" s="81">
        <v>107007652</v>
      </c>
      <c r="V409" s="81">
        <v>13153</v>
      </c>
      <c r="W409" s="81">
        <v>919</v>
      </c>
      <c r="X409" s="81">
        <v>86424</v>
      </c>
      <c r="Y409" s="81">
        <v>136333</v>
      </c>
      <c r="Z409" s="81">
        <v>197221</v>
      </c>
      <c r="AA409" s="81">
        <v>58014</v>
      </c>
      <c r="AB409" s="81">
        <v>358847</v>
      </c>
      <c r="AC409" s="81">
        <v>7256340</v>
      </c>
      <c r="AD409" s="81">
        <v>41.810297779999999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2103</v>
      </c>
      <c r="B410" s="80">
        <v>326</v>
      </c>
      <c r="C410" s="80">
        <v>3</v>
      </c>
      <c r="D410" s="80">
        <v>20</v>
      </c>
      <c r="E410" s="80">
        <v>2006</v>
      </c>
      <c r="F410" s="80" t="s">
        <v>566</v>
      </c>
      <c r="G410" s="80" t="s">
        <v>2100</v>
      </c>
      <c r="H410" s="80" t="s">
        <v>2101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2104</v>
      </c>
      <c r="B411" s="80">
        <v>327</v>
      </c>
      <c r="C411" s="80">
        <v>4</v>
      </c>
      <c r="D411" s="80">
        <v>20</v>
      </c>
      <c r="E411" s="80">
        <v>2007</v>
      </c>
      <c r="F411" s="80" t="s">
        <v>567</v>
      </c>
      <c r="G411" s="80" t="s">
        <v>2100</v>
      </c>
      <c r="H411" s="80" t="s">
        <v>2101</v>
      </c>
      <c r="I411" s="177"/>
      <c r="J411" s="81">
        <v>835.31233555273855</v>
      </c>
      <c r="K411" s="81">
        <v>31.360563436114969</v>
      </c>
      <c r="L411" s="81">
        <v>54.464017263171989</v>
      </c>
      <c r="M411" s="81">
        <v>470.38580130196539</v>
      </c>
      <c r="N411" s="81">
        <v>641.07218442383908</v>
      </c>
      <c r="O411" s="81">
        <v>401.89673518591206</v>
      </c>
      <c r="P411" s="81">
        <v>285.3921508237525</v>
      </c>
      <c r="Q411" s="81">
        <v>22.0430377938894</v>
      </c>
      <c r="R411" s="81">
        <v>40.520039537297478</v>
      </c>
      <c r="S411" s="81">
        <v>41.510737680600009</v>
      </c>
      <c r="T411" s="82"/>
      <c r="U411" s="81">
        <v>106679131</v>
      </c>
      <c r="V411" s="81">
        <v>12494</v>
      </c>
      <c r="W411" s="81">
        <v>815</v>
      </c>
      <c r="X411" s="81">
        <v>102500</v>
      </c>
      <c r="Y411" s="81">
        <v>138728</v>
      </c>
      <c r="Z411" s="81">
        <v>198855</v>
      </c>
      <c r="AA411" s="81">
        <v>55888</v>
      </c>
      <c r="AB411" s="81">
        <v>354364</v>
      </c>
      <c r="AC411" s="81">
        <v>7370716</v>
      </c>
      <c r="AD411" s="81">
        <v>41.510737680600009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2105</v>
      </c>
      <c r="B412" s="80">
        <v>328</v>
      </c>
      <c r="C412" s="80">
        <v>5</v>
      </c>
      <c r="D412" s="80">
        <v>20</v>
      </c>
      <c r="E412" s="80">
        <v>2008</v>
      </c>
      <c r="F412" s="80" t="s">
        <v>84</v>
      </c>
      <c r="G412" s="80" t="s">
        <v>2100</v>
      </c>
      <c r="H412" s="80" t="s">
        <v>2101</v>
      </c>
      <c r="I412" s="177"/>
      <c r="J412" s="81">
        <v>822.4041601733137</v>
      </c>
      <c r="K412" s="81">
        <v>24.845220559323277</v>
      </c>
      <c r="L412" s="81">
        <v>53.207114868379534</v>
      </c>
      <c r="M412" s="81">
        <v>527.1178760556204</v>
      </c>
      <c r="N412" s="81">
        <v>616.07227982430425</v>
      </c>
      <c r="O412" s="81">
        <v>391.26043465817236</v>
      </c>
      <c r="P412" s="81">
        <v>276.05910017185784</v>
      </c>
      <c r="Q412" s="81">
        <v>21.527072044826888</v>
      </c>
      <c r="R412" s="81">
        <v>44.337882728469026</v>
      </c>
      <c r="S412" s="81">
        <v>45.130979889740004</v>
      </c>
      <c r="T412" s="82"/>
      <c r="U412" s="81">
        <v>109452304</v>
      </c>
      <c r="V412" s="81">
        <v>12494</v>
      </c>
      <c r="W412" s="81">
        <v>815</v>
      </c>
      <c r="X412" s="81">
        <v>102500</v>
      </c>
      <c r="Y412" s="81">
        <v>139720</v>
      </c>
      <c r="Z412" s="81">
        <v>200387</v>
      </c>
      <c r="AA412" s="81">
        <v>54122</v>
      </c>
      <c r="AB412" s="81">
        <v>351756</v>
      </c>
      <c r="AC412" s="81">
        <v>8374816</v>
      </c>
      <c r="AD412" s="81">
        <v>45.130979889740004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2106</v>
      </c>
      <c r="B413" s="80">
        <v>329</v>
      </c>
      <c r="C413" s="80">
        <v>6</v>
      </c>
      <c r="D413" s="80">
        <v>20</v>
      </c>
      <c r="E413" s="80">
        <v>2009</v>
      </c>
      <c r="F413" s="80" t="s">
        <v>85</v>
      </c>
      <c r="G413" s="80" t="s">
        <v>2100</v>
      </c>
      <c r="H413" s="80" t="s">
        <v>2101</v>
      </c>
      <c r="I413" s="177"/>
      <c r="J413" s="81">
        <v>723.04931677955403</v>
      </c>
      <c r="K413" s="81">
        <v>28.135049535541871</v>
      </c>
      <c r="L413" s="81">
        <v>67.76070389143247</v>
      </c>
      <c r="M413" s="81">
        <v>572.94480938203333</v>
      </c>
      <c r="N413" s="81">
        <v>567.42670968205607</v>
      </c>
      <c r="O413" s="81">
        <v>398.22210442791408</v>
      </c>
      <c r="P413" s="81">
        <v>263.04004405513956</v>
      </c>
      <c r="Q413" s="81">
        <v>20.356629939948821</v>
      </c>
      <c r="R413" s="81">
        <v>36.498649348519969</v>
      </c>
      <c r="S413" s="81">
        <v>48.109629386559995</v>
      </c>
      <c r="T413" s="82"/>
      <c r="U413" s="81">
        <v>83299906</v>
      </c>
      <c r="V413" s="81">
        <v>14431</v>
      </c>
      <c r="W413" s="81">
        <v>1430</v>
      </c>
      <c r="X413" s="81">
        <v>110371</v>
      </c>
      <c r="Y413" s="81">
        <v>140575</v>
      </c>
      <c r="Z413" s="81">
        <v>201311</v>
      </c>
      <c r="AA413" s="81">
        <v>52942</v>
      </c>
      <c r="AB413" s="81">
        <v>349181</v>
      </c>
      <c r="AC413" s="81">
        <v>6725740</v>
      </c>
      <c r="AD413" s="81">
        <v>48.109629386559995</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5.91</v>
      </c>
      <c r="BH413" s="81">
        <v>0</v>
      </c>
      <c r="BI413" s="81">
        <v>1962.1009999999999</v>
      </c>
      <c r="BJ413" s="81">
        <v>569.11800000000005</v>
      </c>
      <c r="BK413" s="81">
        <v>801.03899999999999</v>
      </c>
      <c r="BL413" s="81">
        <v>0</v>
      </c>
      <c r="BM413" s="82"/>
      <c r="BN413" s="81">
        <v>1</v>
      </c>
      <c r="BO413" s="81">
        <v>0</v>
      </c>
      <c r="BP413" s="81">
        <v>43</v>
      </c>
      <c r="BQ413" s="81">
        <v>2</v>
      </c>
      <c r="BR413" s="81">
        <v>15</v>
      </c>
      <c r="BS413" s="81">
        <v>0</v>
      </c>
      <c r="BT413"/>
      <c r="BU413" s="80"/>
      <c r="BV413" s="80"/>
      <c r="BW413" s="80"/>
      <c r="BX413" s="80"/>
      <c r="BY413" s="80"/>
      <c r="BZ413" s="80"/>
      <c r="CA413" s="80"/>
      <c r="CB413" s="80"/>
      <c r="CC413" s="80"/>
    </row>
    <row r="414" spans="1:81">
      <c r="A414" s="80" t="s">
        <v>2107</v>
      </c>
      <c r="B414" s="80">
        <v>330</v>
      </c>
      <c r="C414" s="80">
        <v>7</v>
      </c>
      <c r="D414" s="80">
        <v>20</v>
      </c>
      <c r="E414" s="80">
        <v>2010</v>
      </c>
      <c r="F414" s="80" t="s">
        <v>86</v>
      </c>
      <c r="G414" s="80" t="s">
        <v>2100</v>
      </c>
      <c r="H414" s="80" t="s">
        <v>2101</v>
      </c>
      <c r="I414" s="177"/>
      <c r="J414" s="81">
        <v>787.31497830047692</v>
      </c>
      <c r="K414" s="81">
        <v>28.676834932322393</v>
      </c>
      <c r="L414" s="81">
        <v>64.151574688430642</v>
      </c>
      <c r="M414" s="81">
        <v>558.77594998331722</v>
      </c>
      <c r="N414" s="81">
        <v>569.33950096545482</v>
      </c>
      <c r="O414" s="81">
        <v>398.06763316373082</v>
      </c>
      <c r="P414" s="81">
        <v>263.84087180317994</v>
      </c>
      <c r="Q414" s="81">
        <v>21.031003038572464</v>
      </c>
      <c r="R414" s="81">
        <v>38.995218022916418</v>
      </c>
      <c r="S414" s="81">
        <v>42.059505712819998</v>
      </c>
      <c r="T414" s="82"/>
      <c r="U414" s="81">
        <v>97034922</v>
      </c>
      <c r="V414" s="81">
        <v>14431</v>
      </c>
      <c r="W414" s="81">
        <v>1430</v>
      </c>
      <c r="X414" s="81">
        <v>110371</v>
      </c>
      <c r="Y414" s="81">
        <v>140804</v>
      </c>
      <c r="Z414" s="81">
        <v>202168</v>
      </c>
      <c r="AA414" s="81">
        <v>51777</v>
      </c>
      <c r="AB414" s="81">
        <v>345670</v>
      </c>
      <c r="AC414" s="81">
        <v>6809679</v>
      </c>
      <c r="AD414" s="81">
        <v>42.059505712819998</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6.18</v>
      </c>
      <c r="BH414" s="81">
        <v>0</v>
      </c>
      <c r="BI414" s="81">
        <v>1958.38</v>
      </c>
      <c r="BJ414" s="81">
        <v>499.40600000000001</v>
      </c>
      <c r="BK414" s="81">
        <v>869.28199999999993</v>
      </c>
      <c r="BL414" s="81">
        <v>0</v>
      </c>
      <c r="BM414" s="82"/>
      <c r="BN414" s="81">
        <v>1</v>
      </c>
      <c r="BO414" s="81">
        <v>0</v>
      </c>
      <c r="BP414" s="81">
        <v>43</v>
      </c>
      <c r="BQ414" s="81">
        <v>2</v>
      </c>
      <c r="BR414" s="81">
        <v>12</v>
      </c>
      <c r="BS414" s="81">
        <v>0</v>
      </c>
      <c r="BT414"/>
      <c r="BU414" s="80">
        <v>2766.3270000000002</v>
      </c>
      <c r="BV414" s="80">
        <v>138.08799999999999</v>
      </c>
      <c r="BW414" s="80">
        <v>333.51</v>
      </c>
      <c r="BX414" s="80">
        <v>6.3929999999999998</v>
      </c>
      <c r="BY414" s="80">
        <v>88.93</v>
      </c>
      <c r="BZ414" s="80">
        <v>0</v>
      </c>
      <c r="CA414" s="80">
        <v>0</v>
      </c>
      <c r="CB414" s="80">
        <v>0</v>
      </c>
      <c r="CC414" s="80">
        <v>0</v>
      </c>
    </row>
    <row r="415" spans="1:81">
      <c r="A415" s="80" t="s">
        <v>2108</v>
      </c>
      <c r="B415" s="80">
        <v>331</v>
      </c>
      <c r="C415" s="80">
        <v>8</v>
      </c>
      <c r="D415" s="80">
        <v>20</v>
      </c>
      <c r="E415" s="80">
        <v>2011</v>
      </c>
      <c r="F415" s="80" t="s">
        <v>87</v>
      </c>
      <c r="G415" s="80" t="s">
        <v>2100</v>
      </c>
      <c r="H415" s="80" t="s">
        <v>2101</v>
      </c>
      <c r="I415" s="177"/>
      <c r="J415" s="81">
        <v>812.57949701319671</v>
      </c>
      <c r="K415" s="81">
        <v>38.520567873651856</v>
      </c>
      <c r="L415" s="81">
        <v>59.888687841636163</v>
      </c>
      <c r="M415" s="81">
        <v>650.30526000950067</v>
      </c>
      <c r="N415" s="81">
        <v>659.70826268896724</v>
      </c>
      <c r="O415" s="81">
        <v>394.59090147694587</v>
      </c>
      <c r="P415" s="81">
        <v>256.53793285841317</v>
      </c>
      <c r="Q415" s="81">
        <v>23.730025516521618</v>
      </c>
      <c r="R415" s="81">
        <v>35.856911178711343</v>
      </c>
      <c r="S415" s="81">
        <v>44.076429480190001</v>
      </c>
      <c r="T415" s="82"/>
      <c r="U415" s="81">
        <v>82583718</v>
      </c>
      <c r="V415" s="81">
        <v>14431</v>
      </c>
      <c r="W415" s="81">
        <v>1430</v>
      </c>
      <c r="X415" s="81">
        <v>110371</v>
      </c>
      <c r="Y415" s="81">
        <v>139388</v>
      </c>
      <c r="Z415" s="81">
        <v>204756</v>
      </c>
      <c r="AA415" s="81">
        <v>51842</v>
      </c>
      <c r="AB415" s="81">
        <v>338139</v>
      </c>
      <c r="AC415" s="81">
        <v>6251285</v>
      </c>
      <c r="AD415" s="81">
        <v>44.076429480190001</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6.47</v>
      </c>
      <c r="BH415" s="81">
        <v>0</v>
      </c>
      <c r="BI415" s="81">
        <v>1642.895</v>
      </c>
      <c r="BJ415" s="81">
        <v>419.22800000000001</v>
      </c>
      <c r="BK415" s="81">
        <v>973.34100000000001</v>
      </c>
      <c r="BL415" s="81">
        <v>0</v>
      </c>
      <c r="BM415" s="82"/>
      <c r="BN415" s="81">
        <v>1</v>
      </c>
      <c r="BO415" s="81">
        <v>0</v>
      </c>
      <c r="BP415" s="81">
        <v>44</v>
      </c>
      <c r="BQ415" s="81">
        <v>2</v>
      </c>
      <c r="BR415" s="81">
        <v>13</v>
      </c>
      <c r="BS415" s="81">
        <v>0</v>
      </c>
      <c r="BT415"/>
      <c r="BU415" s="80">
        <v>2541.4070000000002</v>
      </c>
      <c r="BV415" s="80">
        <v>121.48699999999999</v>
      </c>
      <c r="BW415" s="80">
        <v>281.464</v>
      </c>
      <c r="BX415" s="80">
        <v>4.2949999999999999</v>
      </c>
      <c r="BY415" s="80">
        <v>93.281000000000006</v>
      </c>
      <c r="BZ415" s="80">
        <v>0</v>
      </c>
      <c r="CA415" s="80">
        <v>0</v>
      </c>
      <c r="CB415" s="80">
        <v>0</v>
      </c>
      <c r="CC415" s="80">
        <v>0</v>
      </c>
    </row>
    <row r="416" spans="1:81">
      <c r="A416" s="80" t="s">
        <v>2109</v>
      </c>
      <c r="B416" s="80">
        <v>332</v>
      </c>
      <c r="C416" s="80">
        <v>9</v>
      </c>
      <c r="D416" s="80">
        <v>20</v>
      </c>
      <c r="E416" s="80">
        <v>2012</v>
      </c>
      <c r="F416" s="80" t="s">
        <v>88</v>
      </c>
      <c r="G416" s="80" t="s">
        <v>2100</v>
      </c>
      <c r="H416" s="80" t="s">
        <v>2101</v>
      </c>
      <c r="I416" s="177"/>
      <c r="J416" s="81">
        <v>893.63429305183365</v>
      </c>
      <c r="K416" s="81">
        <v>36.161959280549517</v>
      </c>
      <c r="L416" s="81">
        <v>60.067552819446384</v>
      </c>
      <c r="M416" s="81">
        <v>731.67202348794115</v>
      </c>
      <c r="N416" s="81">
        <v>706.10035893725933</v>
      </c>
      <c r="O416" s="81">
        <v>401.59433550419794</v>
      </c>
      <c r="P416" s="81">
        <v>261.52595560952551</v>
      </c>
      <c r="Q416" s="81">
        <v>25.659042771758095</v>
      </c>
      <c r="R416" s="81">
        <v>53.224101141562166</v>
      </c>
      <c r="S416" s="81">
        <v>44.943939669960002</v>
      </c>
      <c r="T416" s="82"/>
      <c r="U416" s="81">
        <v>83291868</v>
      </c>
      <c r="V416" s="81">
        <v>14431</v>
      </c>
      <c r="W416" s="81">
        <v>1430</v>
      </c>
      <c r="X416" s="81">
        <v>110371</v>
      </c>
      <c r="Y416" s="81">
        <v>140307</v>
      </c>
      <c r="Z416" s="81">
        <v>210043</v>
      </c>
      <c r="AA416" s="81">
        <v>52551</v>
      </c>
      <c r="AB416" s="81">
        <v>336525</v>
      </c>
      <c r="AC416" s="81">
        <v>9038741</v>
      </c>
      <c r="AD416" s="81">
        <v>44.943939669960002</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6.1079999999999997</v>
      </c>
      <c r="BH416" s="81">
        <v>0</v>
      </c>
      <c r="BI416" s="81">
        <v>1736.9739999999999</v>
      </c>
      <c r="BJ416" s="81">
        <v>584.19500000000005</v>
      </c>
      <c r="BK416" s="81">
        <v>218.00899999999999</v>
      </c>
      <c r="BL416" s="81">
        <v>0</v>
      </c>
      <c r="BM416" s="82"/>
      <c r="BN416" s="81">
        <v>1</v>
      </c>
      <c r="BO416" s="81">
        <v>0</v>
      </c>
      <c r="BP416" s="81">
        <v>46</v>
      </c>
      <c r="BQ416" s="81">
        <v>2</v>
      </c>
      <c r="BR416" s="81">
        <v>12</v>
      </c>
      <c r="BS416" s="81">
        <v>0</v>
      </c>
      <c r="BT416"/>
      <c r="BU416" s="80">
        <v>2170.3910000000001</v>
      </c>
      <c r="BV416" s="80">
        <v>83.944999999999993</v>
      </c>
      <c r="BW416" s="80">
        <v>250.227</v>
      </c>
      <c r="BX416" s="80">
        <v>0</v>
      </c>
      <c r="BY416" s="80">
        <v>40.722999999999999</v>
      </c>
      <c r="BZ416" s="80">
        <v>0</v>
      </c>
      <c r="CA416" s="80">
        <v>0</v>
      </c>
      <c r="CB416" s="80">
        <v>0</v>
      </c>
      <c r="CC416" s="80">
        <v>0</v>
      </c>
    </row>
    <row r="417" spans="1:81">
      <c r="A417" s="80" t="s">
        <v>2110</v>
      </c>
      <c r="B417" s="80">
        <v>333</v>
      </c>
      <c r="C417" s="80">
        <v>10</v>
      </c>
      <c r="D417" s="80">
        <v>20</v>
      </c>
      <c r="E417" s="80">
        <v>2013</v>
      </c>
      <c r="F417" s="80" t="s">
        <v>89</v>
      </c>
      <c r="G417" s="80" t="s">
        <v>2100</v>
      </c>
      <c r="H417" s="80" t="s">
        <v>2101</v>
      </c>
      <c r="I417" s="177"/>
      <c r="J417" s="81">
        <v>862.52084239677527</v>
      </c>
      <c r="K417" s="81">
        <v>30.70057820657329</v>
      </c>
      <c r="L417" s="81">
        <v>43.575836167181976</v>
      </c>
      <c r="M417" s="81">
        <v>631.47911968760138</v>
      </c>
      <c r="N417" s="81">
        <v>700.64873209989833</v>
      </c>
      <c r="O417" s="81">
        <v>392.00744853161058</v>
      </c>
      <c r="P417" s="81">
        <v>265.41865894887781</v>
      </c>
      <c r="Q417" s="81">
        <v>25.952082069556617</v>
      </c>
      <c r="R417" s="81">
        <v>52.522965239443174</v>
      </c>
      <c r="S417" s="81">
        <v>50.405830934600004</v>
      </c>
      <c r="T417" s="82"/>
      <c r="U417" s="81">
        <v>88386109</v>
      </c>
      <c r="V417" s="81">
        <v>14431</v>
      </c>
      <c r="W417" s="81">
        <v>1430</v>
      </c>
      <c r="X417" s="81">
        <v>110371</v>
      </c>
      <c r="Y417" s="81">
        <v>141547</v>
      </c>
      <c r="Z417" s="81">
        <v>214183</v>
      </c>
      <c r="AA417" s="81">
        <v>53133</v>
      </c>
      <c r="AB417" s="81">
        <v>335488</v>
      </c>
      <c r="AC417" s="81">
        <v>8706827</v>
      </c>
      <c r="AD417" s="81">
        <v>50.405830934600004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6.7329999999999997</v>
      </c>
      <c r="BH417" s="81">
        <v>0</v>
      </c>
      <c r="BI417" s="81">
        <v>1913.194</v>
      </c>
      <c r="BJ417" s="81">
        <v>734.91800000000001</v>
      </c>
      <c r="BK417" s="81">
        <v>208.0264</v>
      </c>
      <c r="BL417" s="81">
        <v>0</v>
      </c>
      <c r="BM417" s="82"/>
      <c r="BN417" s="81">
        <v>1</v>
      </c>
      <c r="BO417" s="81">
        <v>0</v>
      </c>
      <c r="BP417" s="81">
        <v>46</v>
      </c>
      <c r="BQ417" s="81">
        <v>2</v>
      </c>
      <c r="BR417" s="81">
        <v>10</v>
      </c>
      <c r="BS417" s="81">
        <v>0</v>
      </c>
      <c r="BT417"/>
      <c r="BU417" s="80">
        <v>2407.4764</v>
      </c>
      <c r="BV417" s="80">
        <v>76.069999999999993</v>
      </c>
      <c r="BW417" s="80">
        <v>329.41399999999999</v>
      </c>
      <c r="BX417" s="80">
        <v>0</v>
      </c>
      <c r="BY417" s="80">
        <v>49.911000000000001</v>
      </c>
      <c r="BZ417" s="80">
        <v>0</v>
      </c>
      <c r="CA417" s="80">
        <v>0</v>
      </c>
      <c r="CB417" s="80">
        <v>0</v>
      </c>
      <c r="CC417" s="80">
        <v>0</v>
      </c>
    </row>
    <row r="418" spans="1:81">
      <c r="A418" s="80" t="s">
        <v>2111</v>
      </c>
      <c r="B418" s="80">
        <v>334</v>
      </c>
      <c r="C418" s="80">
        <v>11</v>
      </c>
      <c r="D418" s="80">
        <v>20</v>
      </c>
      <c r="E418" s="80">
        <v>2014</v>
      </c>
      <c r="F418" s="80" t="s">
        <v>90</v>
      </c>
      <c r="G418" s="80" t="s">
        <v>2100</v>
      </c>
      <c r="H418" s="80" t="s">
        <v>2101</v>
      </c>
      <c r="I418" s="177"/>
      <c r="J418" s="81">
        <v>829.03149361533656</v>
      </c>
      <c r="K418" s="81">
        <v>35.712413182833558</v>
      </c>
      <c r="L418" s="81">
        <v>60.719282435199027</v>
      </c>
      <c r="M418" s="81">
        <v>673.08114649067818</v>
      </c>
      <c r="N418" s="81">
        <v>689.84865484616637</v>
      </c>
      <c r="O418" s="81">
        <v>379.44343274403906</v>
      </c>
      <c r="P418" s="81">
        <v>270.21363852030277</v>
      </c>
      <c r="Q418" s="81">
        <v>24.774716283812083</v>
      </c>
      <c r="R418" s="81">
        <v>50.91570315324384</v>
      </c>
      <c r="S418" s="81">
        <v>46.726562334884804</v>
      </c>
      <c r="T418" s="82"/>
      <c r="U418" s="81">
        <v>91369906</v>
      </c>
      <c r="V418" s="81">
        <v>15454</v>
      </c>
      <c r="W418" s="81">
        <v>1323</v>
      </c>
      <c r="X418" s="81">
        <v>105218</v>
      </c>
      <c r="Y418" s="81">
        <v>142691</v>
      </c>
      <c r="Z418" s="81">
        <v>218350</v>
      </c>
      <c r="AA418" s="81">
        <v>53813</v>
      </c>
      <c r="AB418" s="81">
        <v>333802</v>
      </c>
      <c r="AC418" s="81">
        <v>8466928</v>
      </c>
      <c r="AD418" s="81">
        <v>46.726562334884804</v>
      </c>
      <c r="AE418" s="82"/>
      <c r="AF418" s="81">
        <v>878781476.8840313</v>
      </c>
      <c r="AG418" s="81">
        <v>28126980.30305174</v>
      </c>
      <c r="AH418" s="81">
        <v>13565422.019235976</v>
      </c>
      <c r="AI418" s="81">
        <v>723720096.88286471</v>
      </c>
      <c r="AJ418" s="81">
        <v>855378625.00331402</v>
      </c>
      <c r="AK418" s="81">
        <v>0</v>
      </c>
      <c r="AL418" s="81">
        <v>0</v>
      </c>
      <c r="AM418" s="81">
        <v>45826026.524957404</v>
      </c>
      <c r="AN418" s="81">
        <v>0</v>
      </c>
      <c r="AO418" s="81">
        <v>0</v>
      </c>
      <c r="AP418" s="82"/>
      <c r="AQ418" s="81">
        <v>6460</v>
      </c>
      <c r="AR418" s="81">
        <v>998</v>
      </c>
      <c r="AS418" s="81">
        <v>1</v>
      </c>
      <c r="AT418" s="81">
        <v>0</v>
      </c>
      <c r="AU418" s="81">
        <v>0</v>
      </c>
      <c r="AV418" s="81">
        <v>4</v>
      </c>
      <c r="AW418" s="81" t="s">
        <v>564</v>
      </c>
      <c r="AX418" s="82"/>
      <c r="AY418" s="81">
        <v>26429.3</v>
      </c>
      <c r="AZ418" s="81">
        <v>66099.600000000006</v>
      </c>
      <c r="BA418" s="81">
        <v>80</v>
      </c>
      <c r="BB418" s="81">
        <v>0</v>
      </c>
      <c r="BC418" s="81">
        <v>0</v>
      </c>
      <c r="BD418" s="81">
        <v>29700</v>
      </c>
      <c r="BE418" s="81" t="s">
        <v>564</v>
      </c>
      <c r="BF418" s="82"/>
      <c r="BG418" s="81">
        <v>8.7430000000000003</v>
      </c>
      <c r="BH418" s="81">
        <v>0</v>
      </c>
      <c r="BI418" s="81">
        <v>1896.28</v>
      </c>
      <c r="BJ418" s="81">
        <v>685.39499999999998</v>
      </c>
      <c r="BK418" s="81">
        <v>247.29999999999998</v>
      </c>
      <c r="BL418" s="81">
        <v>0</v>
      </c>
      <c r="BM418" s="82"/>
      <c r="BN418" s="81">
        <v>1</v>
      </c>
      <c r="BO418" s="81">
        <v>0</v>
      </c>
      <c r="BP418" s="81">
        <v>45</v>
      </c>
      <c r="BQ418" s="81">
        <v>2</v>
      </c>
      <c r="BR418" s="81">
        <v>13</v>
      </c>
      <c r="BS418" s="81">
        <v>0</v>
      </c>
      <c r="BT418"/>
      <c r="BU418" s="80">
        <v>2339.23</v>
      </c>
      <c r="BV418" s="80">
        <v>104.012</v>
      </c>
      <c r="BW418" s="80">
        <v>345.50799999999998</v>
      </c>
      <c r="BX418" s="80">
        <v>8.0000000000000002E-3</v>
      </c>
      <c r="BY418" s="80">
        <v>48.96</v>
      </c>
      <c r="BZ418" s="80">
        <v>0</v>
      </c>
      <c r="CA418" s="80">
        <v>0</v>
      </c>
      <c r="CB418" s="80">
        <v>0</v>
      </c>
      <c r="CC418" s="80">
        <v>0</v>
      </c>
    </row>
    <row r="419" spans="1:81">
      <c r="A419" s="80" t="s">
        <v>2112</v>
      </c>
      <c r="B419" s="80">
        <v>335</v>
      </c>
      <c r="C419" s="80">
        <v>12</v>
      </c>
      <c r="D419" s="80">
        <v>20</v>
      </c>
      <c r="E419" s="80">
        <v>2015</v>
      </c>
      <c r="F419" s="80" t="s">
        <v>91</v>
      </c>
      <c r="G419" s="80" t="s">
        <v>2100</v>
      </c>
      <c r="H419" s="80" t="s">
        <v>2101</v>
      </c>
      <c r="I419" s="177"/>
      <c r="J419" s="81">
        <v>782.64148652611709</v>
      </c>
      <c r="K419" s="81">
        <v>36.091239712847688</v>
      </c>
      <c r="L419" s="81">
        <v>61.764123887785509</v>
      </c>
      <c r="M419" s="81">
        <v>662.17633910226834</v>
      </c>
      <c r="N419" s="81">
        <v>624.35629871765832</v>
      </c>
      <c r="O419" s="81">
        <v>382.15129949229845</v>
      </c>
      <c r="P419" s="81">
        <v>273.29066579692193</v>
      </c>
      <c r="Q419" s="81">
        <v>24.116475932649749</v>
      </c>
      <c r="R419" s="81">
        <v>49.121212611317915</v>
      </c>
      <c r="S419" s="81">
        <v>44.612755681094399</v>
      </c>
      <c r="T419" s="82"/>
      <c r="U419" s="81">
        <v>95505215</v>
      </c>
      <c r="V419" s="81">
        <v>15454</v>
      </c>
      <c r="W419" s="81">
        <v>1323</v>
      </c>
      <c r="X419" s="81">
        <v>105218</v>
      </c>
      <c r="Y419" s="81">
        <v>144035</v>
      </c>
      <c r="Z419" s="81">
        <v>222027</v>
      </c>
      <c r="AA419" s="81">
        <v>54383</v>
      </c>
      <c r="AB419" s="81">
        <v>331920</v>
      </c>
      <c r="AC419" s="81">
        <v>8414601</v>
      </c>
      <c r="AD419" s="81">
        <v>44.612755681094399</v>
      </c>
      <c r="AE419" s="82"/>
      <c r="AF419" s="81">
        <v>832488075.20297718</v>
      </c>
      <c r="AG419" s="81">
        <v>26539904.268143658</v>
      </c>
      <c r="AH419" s="81">
        <v>10742866.480160177</v>
      </c>
      <c r="AI419" s="81">
        <v>741378676.1556083</v>
      </c>
      <c r="AJ419" s="81">
        <v>789318131.6580081</v>
      </c>
      <c r="AK419" s="81">
        <v>0</v>
      </c>
      <c r="AL419" s="81">
        <v>0</v>
      </c>
      <c r="AM419" s="81">
        <v>45488243.647967353</v>
      </c>
      <c r="AN419" s="81">
        <v>0</v>
      </c>
      <c r="AO419" s="81">
        <v>0</v>
      </c>
      <c r="AP419" s="82"/>
      <c r="AQ419" s="81">
        <v>7551</v>
      </c>
      <c r="AR419" s="81">
        <v>1630</v>
      </c>
      <c r="AS419" s="81">
        <v>1</v>
      </c>
      <c r="AT419" s="81">
        <v>3</v>
      </c>
      <c r="AU419" s="81">
        <v>0</v>
      </c>
      <c r="AV419" s="81">
        <v>4</v>
      </c>
      <c r="AW419" s="81" t="s">
        <v>564</v>
      </c>
      <c r="AX419" s="82"/>
      <c r="AY419" s="81">
        <v>31706.9</v>
      </c>
      <c r="AZ419" s="81">
        <v>95987.7</v>
      </c>
      <c r="BA419" s="81">
        <v>80</v>
      </c>
      <c r="BB419" s="81">
        <v>5608.5</v>
      </c>
      <c r="BC419" s="81">
        <v>0</v>
      </c>
      <c r="BD419" s="81">
        <v>29700</v>
      </c>
      <c r="BE419" s="81" t="s">
        <v>564</v>
      </c>
      <c r="BF419" s="82"/>
      <c r="BG419" s="81">
        <v>8.9540000000000006</v>
      </c>
      <c r="BH419" s="81">
        <v>0</v>
      </c>
      <c r="BI419" s="81">
        <v>1912.3889999999999</v>
      </c>
      <c r="BJ419" s="81">
        <v>633.05899999999997</v>
      </c>
      <c r="BK419" s="81">
        <v>145.13499999999999</v>
      </c>
      <c r="BL419" s="81">
        <v>0</v>
      </c>
      <c r="BM419" s="82"/>
      <c r="BN419" s="81">
        <v>1</v>
      </c>
      <c r="BO419" s="81">
        <v>0</v>
      </c>
      <c r="BP419" s="81">
        <v>46</v>
      </c>
      <c r="BQ419" s="81">
        <v>2</v>
      </c>
      <c r="BR419" s="81">
        <v>13</v>
      </c>
      <c r="BS419" s="81">
        <v>0</v>
      </c>
      <c r="BT419"/>
      <c r="BU419" s="80">
        <v>2316.2959999999998</v>
      </c>
      <c r="BV419" s="80">
        <v>34.750999999999998</v>
      </c>
      <c r="BW419" s="80">
        <v>319.95600000000002</v>
      </c>
      <c r="BX419" s="80">
        <v>7.0000000000000001E-3</v>
      </c>
      <c r="BY419" s="80">
        <v>28.527000000000001</v>
      </c>
      <c r="BZ419" s="80">
        <v>0</v>
      </c>
      <c r="CA419" s="80">
        <v>0</v>
      </c>
      <c r="CB419" s="80">
        <v>0</v>
      </c>
      <c r="CC419" s="80">
        <v>0</v>
      </c>
    </row>
    <row r="420" spans="1:81">
      <c r="A420" s="80" t="s">
        <v>2113</v>
      </c>
      <c r="B420" s="80">
        <v>336</v>
      </c>
      <c r="C420" s="80">
        <v>13</v>
      </c>
      <c r="D420" s="80">
        <v>20</v>
      </c>
      <c r="E420" s="80">
        <v>2016</v>
      </c>
      <c r="F420" s="80" t="s">
        <v>92</v>
      </c>
      <c r="G420" s="80" t="s">
        <v>2100</v>
      </c>
      <c r="H420" s="80" t="s">
        <v>2101</v>
      </c>
      <c r="I420" s="177"/>
      <c r="J420" s="81">
        <v>760.41014599572009</v>
      </c>
      <c r="K420" s="81">
        <v>37.073926013064217</v>
      </c>
      <c r="L420" s="81">
        <v>67.717785210872293</v>
      </c>
      <c r="M420" s="81">
        <v>483.76909507386728</v>
      </c>
      <c r="N420" s="81">
        <v>585.04706665291246</v>
      </c>
      <c r="O420" s="81">
        <v>382.13375865948552</v>
      </c>
      <c r="P420" s="81">
        <v>265.60689324736325</v>
      </c>
      <c r="Q420" s="81">
        <v>23.304190005204227</v>
      </c>
      <c r="R420" s="81">
        <v>48.399192470317786</v>
      </c>
      <c r="S420" s="81">
        <v>51.060328398133606</v>
      </c>
      <c r="T420" s="82"/>
      <c r="U420" s="81">
        <v>91438718</v>
      </c>
      <c r="V420" s="81">
        <v>15454</v>
      </c>
      <c r="W420" s="81">
        <v>1323</v>
      </c>
      <c r="X420" s="81">
        <v>105218</v>
      </c>
      <c r="Y420" s="81">
        <v>145062</v>
      </c>
      <c r="Z420" s="81">
        <v>224746</v>
      </c>
      <c r="AA420" s="81">
        <v>54666</v>
      </c>
      <c r="AB420" s="81">
        <v>329938</v>
      </c>
      <c r="AC420" s="81">
        <v>8266105.657444885</v>
      </c>
      <c r="AD420" s="81">
        <v>51.060328398133613</v>
      </c>
      <c r="AE420" s="82"/>
      <c r="AF420" s="81">
        <v>844448875.07543719</v>
      </c>
      <c r="AG420" s="81">
        <v>26161077.442452241</v>
      </c>
      <c r="AH420" s="81">
        <v>9451684.4726308212</v>
      </c>
      <c r="AI420" s="81">
        <v>660361271.21311259</v>
      </c>
      <c r="AJ420" s="81">
        <v>740654386.4834069</v>
      </c>
      <c r="AK420" s="81">
        <v>0</v>
      </c>
      <c r="AL420" s="81">
        <v>0</v>
      </c>
      <c r="AM420" s="81">
        <v>45251747.73838567</v>
      </c>
      <c r="AN420" s="81">
        <v>0</v>
      </c>
      <c r="AO420" s="81">
        <v>0</v>
      </c>
      <c r="AP420" s="82"/>
      <c r="AQ420" s="81">
        <v>8557</v>
      </c>
      <c r="AR420" s="81">
        <v>1886</v>
      </c>
      <c r="AS420" s="81">
        <v>1</v>
      </c>
      <c r="AT420" s="81">
        <v>3</v>
      </c>
      <c r="AU420" s="81">
        <v>0</v>
      </c>
      <c r="AV420" s="81">
        <v>4</v>
      </c>
      <c r="AW420" s="81" t="s">
        <v>564</v>
      </c>
      <c r="AX420" s="82"/>
      <c r="AY420" s="81">
        <v>36760</v>
      </c>
      <c r="AZ420" s="81">
        <v>110777</v>
      </c>
      <c r="BA420" s="81">
        <v>80</v>
      </c>
      <c r="BB420" s="81">
        <v>5608.5</v>
      </c>
      <c r="BC420" s="81">
        <v>0</v>
      </c>
      <c r="BD420" s="81">
        <v>29700</v>
      </c>
      <c r="BE420" s="81" t="s">
        <v>564</v>
      </c>
      <c r="BF420" s="82"/>
      <c r="BG420" s="81">
        <v>8.9510000000000005</v>
      </c>
      <c r="BH420" s="81">
        <v>0</v>
      </c>
      <c r="BI420" s="81">
        <v>2034.3140000000001</v>
      </c>
      <c r="BJ420" s="81">
        <v>645.16700000000003</v>
      </c>
      <c r="BK420" s="81">
        <v>213.03800000000001</v>
      </c>
      <c r="BL420" s="81">
        <v>0</v>
      </c>
      <c r="BM420" s="82"/>
      <c r="BN420" s="81">
        <v>1</v>
      </c>
      <c r="BO420" s="81">
        <v>0</v>
      </c>
      <c r="BP420" s="81">
        <v>48</v>
      </c>
      <c r="BQ420" s="81">
        <v>2</v>
      </c>
      <c r="BR420" s="81">
        <v>12</v>
      </c>
      <c r="BS420" s="81">
        <v>0</v>
      </c>
      <c r="BT420"/>
      <c r="BU420" s="80">
        <v>2245.0709999999999</v>
      </c>
      <c r="BV420" s="80">
        <v>85.721999999999994</v>
      </c>
      <c r="BW420" s="80">
        <v>435.61</v>
      </c>
      <c r="BX420" s="80">
        <v>6.1420000000000003</v>
      </c>
      <c r="BY420" s="80">
        <v>128.92500000000001</v>
      </c>
      <c r="BZ420" s="80">
        <v>0</v>
      </c>
      <c r="CA420" s="80">
        <v>0</v>
      </c>
      <c r="CB420" s="80">
        <v>0</v>
      </c>
      <c r="CC420" s="80">
        <v>0</v>
      </c>
    </row>
    <row r="421" spans="1:81">
      <c r="A421" s="80" t="s">
        <v>2114</v>
      </c>
      <c r="B421" s="80">
        <v>337</v>
      </c>
      <c r="C421" s="80">
        <v>14</v>
      </c>
      <c r="D421" s="80">
        <v>20</v>
      </c>
      <c r="E421" s="80">
        <v>2017</v>
      </c>
      <c r="F421" s="80" t="s">
        <v>71</v>
      </c>
      <c r="G421" s="80" t="s">
        <v>2100</v>
      </c>
      <c r="H421" s="80" t="s">
        <v>2101</v>
      </c>
      <c r="I421" s="177"/>
      <c r="J421" s="81">
        <v>750.29786752128757</v>
      </c>
      <c r="K421" s="81">
        <v>38.106818448529687</v>
      </c>
      <c r="L421" s="81">
        <v>70.157733885585046</v>
      </c>
      <c r="M421" s="81">
        <v>448.39708696041487</v>
      </c>
      <c r="N421" s="81">
        <v>621.5293433201831</v>
      </c>
      <c r="O421" s="81">
        <v>378.47229606557346</v>
      </c>
      <c r="P421" s="81">
        <v>260.49170047719696</v>
      </c>
      <c r="Q421" s="81">
        <v>22.340462508299943</v>
      </c>
      <c r="R421" s="81">
        <v>49.468148009765336</v>
      </c>
      <c r="S421" s="81">
        <v>46.439799303753894</v>
      </c>
      <c r="T421" s="82"/>
      <c r="U421" s="81">
        <v>95384144</v>
      </c>
      <c r="V421" s="81">
        <v>15454</v>
      </c>
      <c r="W421" s="81">
        <v>1323</v>
      </c>
      <c r="X421" s="81">
        <v>105218</v>
      </c>
      <c r="Y421" s="81">
        <v>145224</v>
      </c>
      <c r="Z421" s="81">
        <v>226285</v>
      </c>
      <c r="AA421" s="81">
        <v>53955</v>
      </c>
      <c r="AB421" s="81">
        <v>327090</v>
      </c>
      <c r="AC421" s="81">
        <v>8616311.9999999981</v>
      </c>
      <c r="AD421" s="81">
        <v>46.439799303753887</v>
      </c>
      <c r="AE421" s="82"/>
      <c r="AF421" s="81">
        <v>851533682.94755054</v>
      </c>
      <c r="AG421" s="81">
        <v>27404188.820617899</v>
      </c>
      <c r="AH421" s="81">
        <v>13235726.205917381</v>
      </c>
      <c r="AI421" s="81">
        <v>647778492.06680048</v>
      </c>
      <c r="AJ421" s="81">
        <v>791716427.54511666</v>
      </c>
      <c r="AK421" s="81">
        <v>0</v>
      </c>
      <c r="AL421" s="81">
        <v>0</v>
      </c>
      <c r="AM421" s="81">
        <v>44931333.490761101</v>
      </c>
      <c r="AN421" s="81">
        <v>0</v>
      </c>
      <c r="AO421" s="81">
        <v>0</v>
      </c>
      <c r="AP421" s="82"/>
      <c r="AQ421" s="81">
        <v>9187</v>
      </c>
      <c r="AR421" s="81">
        <v>2009</v>
      </c>
      <c r="AS421" s="81">
        <v>3</v>
      </c>
      <c r="AT421" s="81">
        <v>3</v>
      </c>
      <c r="AU421" s="81">
        <v>0</v>
      </c>
      <c r="AV421" s="81">
        <v>4</v>
      </c>
      <c r="AW421" s="81" t="s">
        <v>564</v>
      </c>
      <c r="AX421" s="82"/>
      <c r="AY421" s="81">
        <v>39981.9</v>
      </c>
      <c r="AZ421" s="81">
        <v>117549.9</v>
      </c>
      <c r="BA421" s="81">
        <v>118.5</v>
      </c>
      <c r="BB421" s="81">
        <v>5608.5</v>
      </c>
      <c r="BC421" s="81">
        <v>0</v>
      </c>
      <c r="BD421" s="81">
        <v>29700</v>
      </c>
      <c r="BE421" s="81" t="s">
        <v>564</v>
      </c>
      <c r="BF421" s="82"/>
      <c r="BG421" s="81">
        <v>10.372</v>
      </c>
      <c r="BH421" s="81">
        <v>0</v>
      </c>
      <c r="BI421" s="81">
        <v>2040.1089999999999</v>
      </c>
      <c r="BJ421" s="81">
        <v>694.21600000000001</v>
      </c>
      <c r="BK421" s="81">
        <v>197.976</v>
      </c>
      <c r="BL421" s="81">
        <v>0</v>
      </c>
      <c r="BM421" s="82"/>
      <c r="BN421" s="81">
        <v>1</v>
      </c>
      <c r="BO421" s="81">
        <v>0</v>
      </c>
      <c r="BP421" s="81">
        <v>48</v>
      </c>
      <c r="BQ421" s="81">
        <v>2</v>
      </c>
      <c r="BR421" s="81">
        <v>12</v>
      </c>
      <c r="BS421" s="81">
        <v>0</v>
      </c>
      <c r="BT421"/>
      <c r="BU421" s="80">
        <v>2305.0650000000001</v>
      </c>
      <c r="BV421" s="80">
        <v>75.415000000000006</v>
      </c>
      <c r="BW421" s="80">
        <v>431.93400000000003</v>
      </c>
      <c r="BX421" s="80">
        <v>5.8840000000000003</v>
      </c>
      <c r="BY421" s="80">
        <v>124.375</v>
      </c>
      <c r="BZ421" s="80">
        <v>0</v>
      </c>
      <c r="CA421" s="80">
        <v>0</v>
      </c>
      <c r="CB421" s="80">
        <v>0</v>
      </c>
      <c r="CC421" s="80">
        <v>0</v>
      </c>
    </row>
    <row r="422" spans="1:81">
      <c r="A422" s="80" t="s">
        <v>2115</v>
      </c>
      <c r="B422" s="80">
        <v>338</v>
      </c>
      <c r="C422" s="80">
        <v>15</v>
      </c>
      <c r="D422" s="80">
        <v>20</v>
      </c>
      <c r="E422" s="80">
        <v>2018</v>
      </c>
      <c r="F422" s="80" t="s">
        <v>93</v>
      </c>
      <c r="G422" s="80" t="s">
        <v>2100</v>
      </c>
      <c r="H422" s="80" t="s">
        <v>2101</v>
      </c>
      <c r="I422" s="177"/>
      <c r="J422" s="81">
        <v>769.75439373173606</v>
      </c>
      <c r="K422" s="81">
        <v>36.220215429658218</v>
      </c>
      <c r="L422" s="81">
        <v>63.618600175564197</v>
      </c>
      <c r="M422" s="81">
        <v>475.59463188119719</v>
      </c>
      <c r="N422" s="81">
        <v>572.23211768020587</v>
      </c>
      <c r="O422" s="81">
        <v>373.07824278133933</v>
      </c>
      <c r="P422" s="81">
        <v>255.13593063380856</v>
      </c>
      <c r="Q422" s="81">
        <v>20.550570294938364</v>
      </c>
      <c r="R422" s="81">
        <v>47.484991225190669</v>
      </c>
      <c r="S422" s="81">
        <v>52.514063660430395</v>
      </c>
      <c r="T422" s="82"/>
      <c r="U422" s="81">
        <v>94373965</v>
      </c>
      <c r="V422" s="81">
        <v>15454</v>
      </c>
      <c r="W422" s="81">
        <v>1323</v>
      </c>
      <c r="X422" s="81">
        <v>105218</v>
      </c>
      <c r="Y422" s="81">
        <v>145666</v>
      </c>
      <c r="Z422" s="81">
        <v>227331</v>
      </c>
      <c r="AA422" s="81">
        <v>53377</v>
      </c>
      <c r="AB422" s="81">
        <v>324246</v>
      </c>
      <c r="AC422" s="81">
        <v>8238473</v>
      </c>
      <c r="AD422" s="81">
        <v>52.514063660430388</v>
      </c>
      <c r="AE422" s="82"/>
      <c r="AF422" s="81">
        <v>881574231.02636671</v>
      </c>
      <c r="AG422" s="81">
        <v>24356317.909770411</v>
      </c>
      <c r="AH422" s="81">
        <v>12549216.76221516</v>
      </c>
      <c r="AI422" s="81">
        <v>646139152.2167635</v>
      </c>
      <c r="AJ422" s="81">
        <v>726333281.53600407</v>
      </c>
      <c r="AK422" s="81">
        <v>0</v>
      </c>
      <c r="AL422" s="81">
        <v>0</v>
      </c>
      <c r="AM422" s="81">
        <v>44632822.043809302</v>
      </c>
      <c r="AN422" s="81">
        <v>0</v>
      </c>
      <c r="AO422" s="81">
        <v>0</v>
      </c>
      <c r="AP422" s="82"/>
      <c r="AQ422" s="81">
        <v>9998</v>
      </c>
      <c r="AR422" s="81">
        <v>2181</v>
      </c>
      <c r="AS422" s="81">
        <v>2</v>
      </c>
      <c r="AT422" s="81">
        <v>3</v>
      </c>
      <c r="AU422" s="81">
        <v>0</v>
      </c>
      <c r="AV422" s="81">
        <v>4</v>
      </c>
      <c r="AW422" s="81" t="s">
        <v>564</v>
      </c>
      <c r="AX422" s="82"/>
      <c r="AY422" s="81">
        <v>43985.900000000009</v>
      </c>
      <c r="AZ422" s="81">
        <v>153373.70000000001</v>
      </c>
      <c r="BA422" s="81">
        <v>100</v>
      </c>
      <c r="BB422" s="81">
        <v>5609</v>
      </c>
      <c r="BC422" s="81">
        <v>0</v>
      </c>
      <c r="BD422" s="81">
        <v>53245.82</v>
      </c>
      <c r="BE422" s="81" t="s">
        <v>564</v>
      </c>
      <c r="BF422" s="82"/>
      <c r="BG422" s="81">
        <v>6.7569999999999997</v>
      </c>
      <c r="BH422" s="81">
        <v>0</v>
      </c>
      <c r="BI422" s="81">
        <v>1995.643</v>
      </c>
      <c r="BJ422" s="81">
        <v>700.21199999999999</v>
      </c>
      <c r="BK422" s="81">
        <v>210.47900000000001</v>
      </c>
      <c r="BL422" s="81">
        <v>0</v>
      </c>
      <c r="BM422" s="82"/>
      <c r="BN422" s="81">
        <v>1</v>
      </c>
      <c r="BO422" s="81">
        <v>0</v>
      </c>
      <c r="BP422" s="81">
        <v>50</v>
      </c>
      <c r="BQ422" s="81">
        <v>2</v>
      </c>
      <c r="BR422" s="81">
        <v>12</v>
      </c>
      <c r="BS422" s="81">
        <v>0</v>
      </c>
      <c r="BT422"/>
      <c r="BU422" s="80">
        <v>2230.7910000000002</v>
      </c>
      <c r="BV422" s="80">
        <v>93.456000000000003</v>
      </c>
      <c r="BW422" s="80">
        <v>447.50900000000001</v>
      </c>
      <c r="BX422" s="80">
        <v>6.3250000000000002</v>
      </c>
      <c r="BY422" s="80">
        <v>135.01</v>
      </c>
      <c r="BZ422" s="80">
        <v>0</v>
      </c>
      <c r="CA422" s="80">
        <v>0</v>
      </c>
      <c r="CB422" s="80">
        <v>0</v>
      </c>
      <c r="CC422" s="80">
        <v>0</v>
      </c>
    </row>
    <row r="423" spans="1:81">
      <c r="A423" s="80" t="s">
        <v>2116</v>
      </c>
      <c r="B423" s="80">
        <v>339</v>
      </c>
      <c r="C423" s="80">
        <v>16</v>
      </c>
      <c r="D423" s="80">
        <v>20</v>
      </c>
      <c r="E423" s="80">
        <v>2019</v>
      </c>
      <c r="F423" s="80" t="s">
        <v>73</v>
      </c>
      <c r="G423" s="80" t="s">
        <v>2100</v>
      </c>
      <c r="H423" s="80" t="s">
        <v>2101</v>
      </c>
      <c r="I423" s="177"/>
      <c r="J423" s="81">
        <v>792.70204166485883</v>
      </c>
      <c r="K423" s="81">
        <v>33.527988425328445</v>
      </c>
      <c r="L423" s="81">
        <v>64.245408257169359</v>
      </c>
      <c r="M423" s="81">
        <v>476.14174575282249</v>
      </c>
      <c r="N423" s="81">
        <v>559.66746508029769</v>
      </c>
      <c r="O423" s="81">
        <v>362.96665932162773</v>
      </c>
      <c r="P423" s="81">
        <v>252.39324613066137</v>
      </c>
      <c r="Q423" s="81">
        <v>19.841535767181743</v>
      </c>
      <c r="R423" s="81">
        <v>45.722771393318006</v>
      </c>
      <c r="S423" s="81">
        <v>46.901830988445596</v>
      </c>
      <c r="T423" s="82"/>
      <c r="U423" s="81">
        <v>97358722</v>
      </c>
      <c r="V423" s="81">
        <v>15454</v>
      </c>
      <c r="W423" s="81">
        <v>1323</v>
      </c>
      <c r="X423" s="81">
        <v>105218</v>
      </c>
      <c r="Y423" s="81">
        <v>146321</v>
      </c>
      <c r="Z423" s="81">
        <v>227242</v>
      </c>
      <c r="AA423" s="81">
        <v>52408</v>
      </c>
      <c r="AB423" s="81">
        <v>321535</v>
      </c>
      <c r="AC423" s="81">
        <v>8062663</v>
      </c>
      <c r="AD423" s="81">
        <v>46.901830988445603</v>
      </c>
      <c r="AE423" s="82"/>
      <c r="AF423" s="81">
        <v>960595792.27597725</v>
      </c>
      <c r="AG423" s="81">
        <v>23584107.57974492</v>
      </c>
      <c r="AH423" s="81">
        <v>13173658.161871981</v>
      </c>
      <c r="AI423" s="81">
        <v>690295548.1894058</v>
      </c>
      <c r="AJ423" s="81">
        <v>744928216.55901027</v>
      </c>
      <c r="AK423" s="81">
        <v>0</v>
      </c>
      <c r="AL423" s="81">
        <v>0</v>
      </c>
      <c r="AM423" s="81">
        <v>43790646.485815935</v>
      </c>
      <c r="AN423" s="81">
        <v>0</v>
      </c>
      <c r="AO423" s="81">
        <v>0</v>
      </c>
      <c r="AP423" s="82"/>
      <c r="AQ423" s="81">
        <v>10746</v>
      </c>
      <c r="AR423" s="81">
        <v>2425</v>
      </c>
      <c r="AS423" s="81">
        <v>2</v>
      </c>
      <c r="AT423" s="81">
        <v>3</v>
      </c>
      <c r="AU423" s="81">
        <v>0</v>
      </c>
      <c r="AV423" s="81">
        <v>5</v>
      </c>
      <c r="AW423" s="81" t="s">
        <v>564</v>
      </c>
      <c r="AX423" s="82"/>
      <c r="AY423" s="81">
        <v>47614.900000000227</v>
      </c>
      <c r="AZ423" s="81">
        <v>165001.5</v>
      </c>
      <c r="BA423" s="81">
        <v>99.5</v>
      </c>
      <c r="BB423" s="81">
        <v>5608.5</v>
      </c>
      <c r="BC423" s="81">
        <v>0</v>
      </c>
      <c r="BD423" s="81">
        <v>53294.82</v>
      </c>
      <c r="BE423" s="81" t="s">
        <v>564</v>
      </c>
      <c r="BF423" s="82"/>
      <c r="BG423" s="81">
        <v>5.7279999999999998</v>
      </c>
      <c r="BH423" s="81">
        <v>0</v>
      </c>
      <c r="BI423" s="81">
        <v>1989.5239999999999</v>
      </c>
      <c r="BJ423" s="81">
        <v>721.255</v>
      </c>
      <c r="BK423" s="81">
        <v>207.29500000000002</v>
      </c>
      <c r="BL423" s="81">
        <v>0</v>
      </c>
      <c r="BM423" s="82"/>
      <c r="BN423" s="81">
        <v>1</v>
      </c>
      <c r="BO423" s="81">
        <v>0</v>
      </c>
      <c r="BP423" s="81">
        <v>49</v>
      </c>
      <c r="BQ423" s="81">
        <v>3</v>
      </c>
      <c r="BR423" s="81">
        <v>12</v>
      </c>
      <c r="BS423" s="81">
        <v>0</v>
      </c>
      <c r="BT423"/>
      <c r="BU423" s="80">
        <v>2236.9549999999999</v>
      </c>
      <c r="BV423" s="80">
        <v>95.872</v>
      </c>
      <c r="BW423" s="80">
        <v>450.08199999999999</v>
      </c>
      <c r="BX423" s="80">
        <v>6.3789999999999996</v>
      </c>
      <c r="BY423" s="80">
        <v>134.51400000000001</v>
      </c>
      <c r="BZ423" s="80">
        <v>0</v>
      </c>
      <c r="CA423" s="80">
        <v>0</v>
      </c>
      <c r="CB423" s="80">
        <v>0</v>
      </c>
      <c r="CC423" s="80">
        <v>0</v>
      </c>
    </row>
    <row r="424" spans="1:81">
      <c r="A424" s="80" t="s">
        <v>2117</v>
      </c>
      <c r="B424" s="80">
        <v>340</v>
      </c>
      <c r="C424" s="80">
        <v>17</v>
      </c>
      <c r="D424" s="80">
        <v>20</v>
      </c>
      <c r="E424" s="80">
        <v>2020</v>
      </c>
      <c r="F424" s="80" t="s">
        <v>218</v>
      </c>
      <c r="G424" s="80" t="s">
        <v>2100</v>
      </c>
      <c r="H424" s="80" t="s">
        <v>2101</v>
      </c>
      <c r="I424" s="177"/>
      <c r="J424" s="81">
        <v>682.82054720258805</v>
      </c>
      <c r="K424" s="81">
        <v>36.914014258507045</v>
      </c>
      <c r="L424" s="81">
        <v>69.165836715948828</v>
      </c>
      <c r="M424" s="81">
        <v>414.47450094004569</v>
      </c>
      <c r="N424" s="81">
        <v>500.75729298356049</v>
      </c>
      <c r="O424" s="81">
        <v>319.27524212608625</v>
      </c>
      <c r="P424" s="81">
        <v>234.75418858958787</v>
      </c>
      <c r="Q424" s="81">
        <v>18.779180348414556</v>
      </c>
      <c r="R424" s="81">
        <v>42.788227155753376</v>
      </c>
      <c r="S424" s="81">
        <v>42.028078190546204</v>
      </c>
      <c r="T424" s="82"/>
      <c r="U424" s="81">
        <v>88534033</v>
      </c>
      <c r="V424" s="81">
        <v>16870</v>
      </c>
      <c r="W424" s="81">
        <v>1742</v>
      </c>
      <c r="X424" s="81">
        <v>109643</v>
      </c>
      <c r="Y424" s="81">
        <v>146793</v>
      </c>
      <c r="Z424" s="81">
        <v>228146</v>
      </c>
      <c r="AA424" s="81">
        <v>52961</v>
      </c>
      <c r="AB424" s="81">
        <v>318490</v>
      </c>
      <c r="AC424" s="81">
        <v>7584554.0000000009</v>
      </c>
      <c r="AD424" s="81">
        <v>42.028078190546204</v>
      </c>
      <c r="AE424" s="82"/>
      <c r="AF424" s="81">
        <v>829521989.16510499</v>
      </c>
      <c r="AG424" s="81">
        <v>25258866.427468881</v>
      </c>
      <c r="AH424" s="81">
        <v>14290830.155951789</v>
      </c>
      <c r="AI424" s="81">
        <v>615444184.34616745</v>
      </c>
      <c r="AJ424" s="81">
        <v>709924568.87882805</v>
      </c>
      <c r="AK424" s="81"/>
      <c r="AL424" s="81"/>
      <c r="AM424" s="81">
        <v>41566483.497702613</v>
      </c>
      <c r="AN424" s="81"/>
      <c r="AO424" s="81"/>
      <c r="AP424" s="82"/>
      <c r="AQ424" s="81">
        <v>11279</v>
      </c>
      <c r="AR424" s="81">
        <v>3017</v>
      </c>
      <c r="AS424" s="81">
        <v>2</v>
      </c>
      <c r="AT424" s="81">
        <v>3</v>
      </c>
      <c r="AU424" s="81">
        <v>0</v>
      </c>
      <c r="AV424" s="81">
        <v>5</v>
      </c>
      <c r="AW424" s="81">
        <v>2</v>
      </c>
      <c r="AX424" s="82"/>
      <c r="AY424" s="81">
        <v>50492.200000000397</v>
      </c>
      <c r="AZ424" s="81">
        <v>241518.50000000061</v>
      </c>
      <c r="BA424" s="81">
        <v>99.5</v>
      </c>
      <c r="BB424" s="81">
        <v>5608.5</v>
      </c>
      <c r="BC424" s="81">
        <v>0</v>
      </c>
      <c r="BD424" s="81">
        <v>53294.82</v>
      </c>
      <c r="BE424" s="81">
        <v>99.5</v>
      </c>
      <c r="BF424" s="82"/>
      <c r="BG424" s="81">
        <v>6.6639999999999997</v>
      </c>
      <c r="BH424" s="81">
        <v>0</v>
      </c>
      <c r="BI424" s="81">
        <v>1857.241</v>
      </c>
      <c r="BJ424" s="81">
        <v>679.55899999999997</v>
      </c>
      <c r="BK424" s="81">
        <v>207.83799999999999</v>
      </c>
      <c r="BL424" s="81">
        <v>0</v>
      </c>
      <c r="BM424" s="82"/>
      <c r="BN424" s="81">
        <v>1</v>
      </c>
      <c r="BO424" s="81">
        <v>0</v>
      </c>
      <c r="BP424" s="81">
        <v>47</v>
      </c>
      <c r="BQ424" s="81">
        <v>3</v>
      </c>
      <c r="BR424" s="81">
        <v>10</v>
      </c>
      <c r="BS424" s="81">
        <v>0</v>
      </c>
      <c r="BT424"/>
      <c r="BU424" s="80">
        <v>2007.8409999999999</v>
      </c>
      <c r="BV424" s="80">
        <v>107.578</v>
      </c>
      <c r="BW424" s="80">
        <v>501.50799999999998</v>
      </c>
      <c r="BX424" s="80">
        <v>5.8410000000000002</v>
      </c>
      <c r="BY424" s="80">
        <v>128.53399999999999</v>
      </c>
      <c r="BZ424" s="80">
        <v>0</v>
      </c>
      <c r="CA424" s="80">
        <v>0</v>
      </c>
      <c r="CB424" s="80">
        <v>0</v>
      </c>
      <c r="CC424" s="80">
        <v>0</v>
      </c>
    </row>
    <row r="425" spans="1:81">
      <c r="A425" s="80" t="s">
        <v>2118</v>
      </c>
      <c r="B425" s="80">
        <v>340</v>
      </c>
      <c r="C425" s="80">
        <v>18</v>
      </c>
      <c r="D425" s="80">
        <v>20</v>
      </c>
      <c r="E425" s="80">
        <v>2021</v>
      </c>
      <c r="F425" s="80" t="s">
        <v>75</v>
      </c>
      <c r="G425" s="174" t="s">
        <v>2100</v>
      </c>
      <c r="H425" s="80" t="s">
        <v>2101</v>
      </c>
      <c r="I425" s="177"/>
      <c r="J425" s="81">
        <v>695.29000269584515</v>
      </c>
      <c r="K425" s="81">
        <v>40.426804829693879</v>
      </c>
      <c r="L425" s="81">
        <v>56.958328771297694</v>
      </c>
      <c r="M425" s="81">
        <v>452.20892876673634</v>
      </c>
      <c r="N425" s="81">
        <v>533.82735905541108</v>
      </c>
      <c r="O425" s="81">
        <v>309.63987007569619</v>
      </c>
      <c r="P425" s="81">
        <v>239.66869721628007</v>
      </c>
      <c r="Q425" s="81">
        <v>18.79110337155463</v>
      </c>
      <c r="R425" s="81">
        <v>50.021871861938699</v>
      </c>
      <c r="S425" s="81">
        <v>49.837168584162001</v>
      </c>
      <c r="T425" s="82"/>
      <c r="U425" s="81">
        <v>93503951</v>
      </c>
      <c r="V425" s="81">
        <v>16870</v>
      </c>
      <c r="W425" s="81">
        <v>1742</v>
      </c>
      <c r="X425" s="81">
        <v>109643</v>
      </c>
      <c r="Y425" s="81">
        <v>146832</v>
      </c>
      <c r="Z425" s="81">
        <v>227829</v>
      </c>
      <c r="AA425" s="81">
        <v>52729</v>
      </c>
      <c r="AB425" s="81">
        <v>314913</v>
      </c>
      <c r="AC425" s="81">
        <v>8594243.9999999981</v>
      </c>
      <c r="AD425" s="81">
        <v>49.837168584162001</v>
      </c>
      <c r="AE425" s="82"/>
      <c r="AF425" s="81">
        <v>855147191.9353832</v>
      </c>
      <c r="AG425" s="81">
        <v>27047359.42602453</v>
      </c>
      <c r="AH425" s="81">
        <v>11411333.562320532</v>
      </c>
      <c r="AI425" s="81">
        <v>677988396.00129867</v>
      </c>
      <c r="AJ425" s="81">
        <v>716832881.34406817</v>
      </c>
      <c r="AK425" s="81">
        <v>0</v>
      </c>
      <c r="AL425" s="81">
        <v>0</v>
      </c>
      <c r="AM425" s="81">
        <v>41336704.701218642</v>
      </c>
      <c r="AN425" s="81">
        <v>0</v>
      </c>
      <c r="AO425" s="81">
        <v>0</v>
      </c>
      <c r="AP425" s="82"/>
      <c r="AQ425" s="81">
        <v>11794</v>
      </c>
      <c r="AR425" s="81">
        <v>3205</v>
      </c>
      <c r="AS425" s="81">
        <v>2</v>
      </c>
      <c r="AT425" s="81">
        <v>3</v>
      </c>
      <c r="AU425" s="81">
        <v>0</v>
      </c>
      <c r="AV425" s="81">
        <v>6</v>
      </c>
      <c r="AW425" s="81"/>
      <c r="AX425" s="82"/>
      <c r="AY425" s="81">
        <v>53560.600000000537</v>
      </c>
      <c r="AZ425" s="81">
        <v>252198.8000000006</v>
      </c>
      <c r="BA425" s="81">
        <v>99.5</v>
      </c>
      <c r="BB425" s="81">
        <v>5608.5</v>
      </c>
      <c r="BC425" s="81">
        <v>0</v>
      </c>
      <c r="BD425" s="81">
        <v>128294.82</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2119</v>
      </c>
      <c r="B426" s="80">
        <v>340</v>
      </c>
      <c r="C426" s="80">
        <v>19</v>
      </c>
      <c r="D426" s="80">
        <v>20</v>
      </c>
      <c r="E426" s="80">
        <v>2022</v>
      </c>
      <c r="F426" s="80" t="s">
        <v>568</v>
      </c>
      <c r="G426" s="174" t="s">
        <v>2100</v>
      </c>
      <c r="H426" s="80" t="s">
        <v>2101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12405</v>
      </c>
      <c r="AR426" s="81">
        <v>3299</v>
      </c>
      <c r="AS426" s="81">
        <v>2</v>
      </c>
      <c r="AT426" s="81">
        <v>6</v>
      </c>
      <c r="AU426" s="81">
        <v>0</v>
      </c>
      <c r="AV426" s="81">
        <v>7</v>
      </c>
      <c r="AW426" s="81"/>
      <c r="AX426" s="82"/>
      <c r="AY426" s="81">
        <v>57720.500000000873</v>
      </c>
      <c r="AZ426" s="81">
        <v>279348.90000000061</v>
      </c>
      <c r="BA426" s="81">
        <v>99.5</v>
      </c>
      <c r="BB426" s="81">
        <v>7484.5</v>
      </c>
      <c r="BC426" s="81">
        <v>0</v>
      </c>
      <c r="BD426" s="81">
        <v>240294.82</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2120</v>
      </c>
      <c r="B427" s="80">
        <v>375</v>
      </c>
      <c r="C427" s="80">
        <v>1</v>
      </c>
      <c r="D427" s="80">
        <v>23</v>
      </c>
      <c r="E427" s="80">
        <v>1990</v>
      </c>
      <c r="F427" s="80" t="s">
        <v>562</v>
      </c>
      <c r="G427" s="80" t="s">
        <v>2121</v>
      </c>
      <c r="H427" s="80" t="s">
        <v>2122</v>
      </c>
      <c r="I427" s="177"/>
      <c r="J427" s="81">
        <v>3206.9896974256167</v>
      </c>
      <c r="K427" s="81">
        <v>61.093870836788682</v>
      </c>
      <c r="L427" s="81">
        <v>7.9703515257245581</v>
      </c>
      <c r="M427" s="81">
        <v>322.1515769918301</v>
      </c>
      <c r="N427" s="81">
        <v>304.02654958183336</v>
      </c>
      <c r="O427" s="81">
        <v>252.74020063534954</v>
      </c>
      <c r="P427" s="81">
        <v>279.67008856407193</v>
      </c>
      <c r="Q427" s="81">
        <v>17.553856339356077</v>
      </c>
      <c r="R427" s="81">
        <v>31.056669175483027</v>
      </c>
      <c r="S427" s="81">
        <v>18.770173308716139</v>
      </c>
      <c r="T427" s="82"/>
      <c r="U427" s="81">
        <v>192895072</v>
      </c>
      <c r="V427" s="81">
        <v>16366</v>
      </c>
      <c r="W427" s="81">
        <v>78</v>
      </c>
      <c r="X427" s="81">
        <v>98445</v>
      </c>
      <c r="Y427" s="81">
        <v>89408</v>
      </c>
      <c r="Z427" s="81">
        <v>103955</v>
      </c>
      <c r="AA427" s="81">
        <v>67907</v>
      </c>
      <c r="AB427" s="81">
        <v>285015</v>
      </c>
      <c r="AC427" s="81">
        <v>5379071</v>
      </c>
      <c r="AD427" s="81">
        <v>18.770173308716139</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2123</v>
      </c>
      <c r="B428" s="80">
        <v>376</v>
      </c>
      <c r="C428" s="80">
        <v>2</v>
      </c>
      <c r="D428" s="80">
        <v>23</v>
      </c>
      <c r="E428" s="80">
        <v>2005</v>
      </c>
      <c r="F428" s="80" t="s">
        <v>565</v>
      </c>
      <c r="G428" s="80" t="s">
        <v>2121</v>
      </c>
      <c r="H428" s="80" t="s">
        <v>2122</v>
      </c>
      <c r="I428" s="177"/>
      <c r="J428" s="81">
        <v>2802.666923570207</v>
      </c>
      <c r="K428" s="81">
        <v>42.405179571356001</v>
      </c>
      <c r="L428" s="81">
        <v>20.866970658533962</v>
      </c>
      <c r="M428" s="81">
        <v>531.70926310746722</v>
      </c>
      <c r="N428" s="81">
        <v>481.5536953927288</v>
      </c>
      <c r="O428" s="81">
        <v>369.86881379370675</v>
      </c>
      <c r="P428" s="81">
        <v>251.19682821683344</v>
      </c>
      <c r="Q428" s="81">
        <v>17.79863327256928</v>
      </c>
      <c r="R428" s="81">
        <v>35.5095208146574</v>
      </c>
      <c r="S428" s="81">
        <v>16.916542825680001</v>
      </c>
      <c r="T428" s="82"/>
      <c r="U428" s="81">
        <v>212397270</v>
      </c>
      <c r="V428" s="81">
        <v>14601</v>
      </c>
      <c r="W428" s="81">
        <v>231</v>
      </c>
      <c r="X428" s="81">
        <v>90083</v>
      </c>
      <c r="Y428" s="81">
        <v>116088</v>
      </c>
      <c r="Z428" s="81">
        <v>176045</v>
      </c>
      <c r="AA428" s="81">
        <v>49953</v>
      </c>
      <c r="AB428" s="81">
        <v>302108</v>
      </c>
      <c r="AC428" s="81">
        <v>6279123.5</v>
      </c>
      <c r="AD428" s="81">
        <v>16.916542825680001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2124</v>
      </c>
      <c r="B429" s="80">
        <v>377</v>
      </c>
      <c r="C429" s="80">
        <v>3</v>
      </c>
      <c r="D429" s="80">
        <v>23</v>
      </c>
      <c r="E429" s="80">
        <v>2006</v>
      </c>
      <c r="F429" s="80" t="s">
        <v>566</v>
      </c>
      <c r="G429" s="80" t="s">
        <v>2121</v>
      </c>
      <c r="H429" s="80" t="s">
        <v>2122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2125</v>
      </c>
      <c r="B430" s="80">
        <v>378</v>
      </c>
      <c r="C430" s="80">
        <v>4</v>
      </c>
      <c r="D430" s="80">
        <v>23</v>
      </c>
      <c r="E430" s="80">
        <v>2007</v>
      </c>
      <c r="F430" s="80" t="s">
        <v>567</v>
      </c>
      <c r="G430" s="80" t="s">
        <v>2121</v>
      </c>
      <c r="H430" s="80" t="s">
        <v>2122</v>
      </c>
      <c r="I430" s="177"/>
      <c r="J430" s="81">
        <v>3002.9454279089223</v>
      </c>
      <c r="K430" s="81">
        <v>35.716246390363388</v>
      </c>
      <c r="L430" s="81">
        <v>19.435243684941145</v>
      </c>
      <c r="M430" s="81">
        <v>508.03703965312269</v>
      </c>
      <c r="N430" s="81">
        <v>492.33673514133653</v>
      </c>
      <c r="O430" s="81">
        <v>362.45990436102608</v>
      </c>
      <c r="P430" s="81">
        <v>246.8074261668624</v>
      </c>
      <c r="Q430" s="81">
        <v>18.913777882444105</v>
      </c>
      <c r="R430" s="81">
        <v>37.612624299755879</v>
      </c>
      <c r="S430" s="81">
        <v>14.353158519599999</v>
      </c>
      <c r="T430" s="82"/>
      <c r="U430" s="81">
        <v>268520851</v>
      </c>
      <c r="V430" s="81">
        <v>13339</v>
      </c>
      <c r="W430" s="81">
        <v>251</v>
      </c>
      <c r="X430" s="81">
        <v>106025</v>
      </c>
      <c r="Y430" s="81">
        <v>119869</v>
      </c>
      <c r="Z430" s="81">
        <v>179342</v>
      </c>
      <c r="AA430" s="81">
        <v>48332</v>
      </c>
      <c r="AB430" s="81">
        <v>304058</v>
      </c>
      <c r="AC430" s="81">
        <v>6841848.5</v>
      </c>
      <c r="AD430" s="81">
        <v>14.353158519599999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2126</v>
      </c>
      <c r="B431" s="80">
        <v>379</v>
      </c>
      <c r="C431" s="80">
        <v>5</v>
      </c>
      <c r="D431" s="80">
        <v>23</v>
      </c>
      <c r="E431" s="80">
        <v>2008</v>
      </c>
      <c r="F431" s="80" t="s">
        <v>84</v>
      </c>
      <c r="G431" s="80" t="s">
        <v>2121</v>
      </c>
      <c r="H431" s="80" t="s">
        <v>2122</v>
      </c>
      <c r="I431" s="177"/>
      <c r="J431" s="81">
        <v>2841.5467947800544</v>
      </c>
      <c r="K431" s="81">
        <v>26.933774614332052</v>
      </c>
      <c r="L431" s="81">
        <v>16.620814699749065</v>
      </c>
      <c r="M431" s="81">
        <v>536.32200628950022</v>
      </c>
      <c r="N431" s="81">
        <v>433.02870042275777</v>
      </c>
      <c r="O431" s="81">
        <v>353.29946228659048</v>
      </c>
      <c r="P431" s="81">
        <v>241.72641100189415</v>
      </c>
      <c r="Q431" s="81">
        <v>18.667982926829691</v>
      </c>
      <c r="R431" s="81">
        <v>34.454973890484133</v>
      </c>
      <c r="S431" s="81">
        <v>19.445096579999998</v>
      </c>
      <c r="T431" s="82"/>
      <c r="U431" s="81">
        <v>270439816</v>
      </c>
      <c r="V431" s="81">
        <v>13339</v>
      </c>
      <c r="W431" s="81">
        <v>251</v>
      </c>
      <c r="X431" s="81">
        <v>106025</v>
      </c>
      <c r="Y431" s="81">
        <v>121486</v>
      </c>
      <c r="Z431" s="81">
        <v>180945</v>
      </c>
      <c r="AA431" s="81">
        <v>47391</v>
      </c>
      <c r="AB431" s="81">
        <v>305038</v>
      </c>
      <c r="AC431" s="81">
        <v>6508070.5</v>
      </c>
      <c r="AD431" s="81">
        <v>19.445096579999998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2127</v>
      </c>
      <c r="B432" s="80">
        <v>380</v>
      </c>
      <c r="C432" s="80">
        <v>6</v>
      </c>
      <c r="D432" s="80">
        <v>23</v>
      </c>
      <c r="E432" s="80">
        <v>2009</v>
      </c>
      <c r="F432" s="80" t="s">
        <v>85</v>
      </c>
      <c r="G432" s="80" t="s">
        <v>2121</v>
      </c>
      <c r="H432" s="80" t="s">
        <v>2122</v>
      </c>
      <c r="I432" s="177"/>
      <c r="J432" s="81">
        <v>2745.5361040855614</v>
      </c>
      <c r="K432" s="81">
        <v>29.030242574873935</v>
      </c>
      <c r="L432" s="81">
        <v>24.304003583327276</v>
      </c>
      <c r="M432" s="81">
        <v>583.13222020658509</v>
      </c>
      <c r="N432" s="81">
        <v>451.93260560327656</v>
      </c>
      <c r="O432" s="81">
        <v>361.52160269948843</v>
      </c>
      <c r="P432" s="81">
        <v>232.31013826236563</v>
      </c>
      <c r="Q432" s="81">
        <v>17.797104991903215</v>
      </c>
      <c r="R432" s="81">
        <v>31.238486518751166</v>
      </c>
      <c r="S432" s="81">
        <v>17.401067785919995</v>
      </c>
      <c r="T432" s="82"/>
      <c r="U432" s="81">
        <v>223067120</v>
      </c>
      <c r="V432" s="81">
        <v>13944</v>
      </c>
      <c r="W432" s="81">
        <v>457</v>
      </c>
      <c r="X432" s="81">
        <v>120780</v>
      </c>
      <c r="Y432" s="81">
        <v>122753</v>
      </c>
      <c r="Z432" s="81">
        <v>182758</v>
      </c>
      <c r="AA432" s="81">
        <v>46757</v>
      </c>
      <c r="AB432" s="81">
        <v>305277</v>
      </c>
      <c r="AC432" s="81">
        <v>5756430.5</v>
      </c>
      <c r="AD432" s="81">
        <v>17.401067785919995</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5304.425000000002</v>
      </c>
      <c r="BJ432" s="81">
        <v>2576.482</v>
      </c>
      <c r="BK432" s="81">
        <v>120.79900000000001</v>
      </c>
      <c r="BL432" s="81">
        <v>0</v>
      </c>
      <c r="BM432" s="82"/>
      <c r="BN432" s="81">
        <v>0</v>
      </c>
      <c r="BO432" s="81">
        <v>0</v>
      </c>
      <c r="BP432" s="81">
        <v>59</v>
      </c>
      <c r="BQ432" s="81">
        <v>5</v>
      </c>
      <c r="BR432" s="81">
        <v>13</v>
      </c>
      <c r="BS432" s="81">
        <v>0</v>
      </c>
      <c r="BT432"/>
      <c r="BU432" s="80"/>
      <c r="BV432" s="80"/>
      <c r="BW432" s="80"/>
      <c r="BX432" s="80"/>
      <c r="BY432" s="80"/>
      <c r="BZ432" s="80"/>
      <c r="CA432" s="80"/>
      <c r="CB432" s="80"/>
      <c r="CC432" s="80"/>
    </row>
    <row r="433" spans="1:81">
      <c r="A433" s="80" t="s">
        <v>2128</v>
      </c>
      <c r="B433" s="80">
        <v>381</v>
      </c>
      <c r="C433" s="80">
        <v>7</v>
      </c>
      <c r="D433" s="80">
        <v>23</v>
      </c>
      <c r="E433" s="80">
        <v>2010</v>
      </c>
      <c r="F433" s="80" t="s">
        <v>86</v>
      </c>
      <c r="G433" s="80" t="s">
        <v>2121</v>
      </c>
      <c r="H433" s="80" t="s">
        <v>2122</v>
      </c>
      <c r="I433" s="177"/>
      <c r="J433" s="81">
        <v>3027.9723946380382</v>
      </c>
      <c r="K433" s="81">
        <v>30.352410342563374</v>
      </c>
      <c r="L433" s="81">
        <v>22.560913791372563</v>
      </c>
      <c r="M433" s="81">
        <v>601.934418010635</v>
      </c>
      <c r="N433" s="81">
        <v>519.36468354024134</v>
      </c>
      <c r="O433" s="81">
        <v>363.75987703889973</v>
      </c>
      <c r="P433" s="81">
        <v>236.09979553192991</v>
      </c>
      <c r="Q433" s="81">
        <v>18.614022604313405</v>
      </c>
      <c r="R433" s="81">
        <v>33.872313328436668</v>
      </c>
      <c r="S433" s="81">
        <v>16.902275388340001</v>
      </c>
      <c r="T433" s="82"/>
      <c r="U433" s="81">
        <v>246813647</v>
      </c>
      <c r="V433" s="81">
        <v>13944</v>
      </c>
      <c r="W433" s="81">
        <v>457</v>
      </c>
      <c r="X433" s="81">
        <v>120780</v>
      </c>
      <c r="Y433" s="81">
        <v>124183</v>
      </c>
      <c r="Z433" s="81">
        <v>184744</v>
      </c>
      <c r="AA433" s="81">
        <v>46333</v>
      </c>
      <c r="AB433" s="81">
        <v>305944</v>
      </c>
      <c r="AC433" s="81">
        <v>5915073.5</v>
      </c>
      <c r="AD433" s="81">
        <v>16.902275388340001</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5182.7060000000001</v>
      </c>
      <c r="BJ433" s="81">
        <v>2593.962</v>
      </c>
      <c r="BK433" s="81">
        <v>170.34399999999999</v>
      </c>
      <c r="BL433" s="81">
        <v>0</v>
      </c>
      <c r="BM433" s="82"/>
      <c r="BN433" s="81">
        <v>0</v>
      </c>
      <c r="BO433" s="81">
        <v>0</v>
      </c>
      <c r="BP433" s="81">
        <v>59</v>
      </c>
      <c r="BQ433" s="81">
        <v>7</v>
      </c>
      <c r="BR433" s="81">
        <v>13</v>
      </c>
      <c r="BS433" s="81">
        <v>0</v>
      </c>
      <c r="BT433"/>
      <c r="BU433" s="80">
        <v>7778.1880000000001</v>
      </c>
      <c r="BV433" s="80">
        <v>42.15</v>
      </c>
      <c r="BW433" s="80">
        <v>17.559000000000001</v>
      </c>
      <c r="BX433" s="80">
        <v>0.79100000000000004</v>
      </c>
      <c r="BY433" s="80">
        <v>22.324000000000002</v>
      </c>
      <c r="BZ433" s="80">
        <v>12</v>
      </c>
      <c r="CA433" s="80">
        <v>58</v>
      </c>
      <c r="CB433" s="80">
        <v>16</v>
      </c>
      <c r="CC433" s="80">
        <v>0</v>
      </c>
    </row>
    <row r="434" spans="1:81">
      <c r="A434" s="80" t="s">
        <v>2129</v>
      </c>
      <c r="B434" s="80">
        <v>382</v>
      </c>
      <c r="C434" s="80">
        <v>8</v>
      </c>
      <c r="D434" s="80">
        <v>23</v>
      </c>
      <c r="E434" s="80">
        <v>2011</v>
      </c>
      <c r="F434" s="80" t="s">
        <v>87</v>
      </c>
      <c r="G434" s="80" t="s">
        <v>2121</v>
      </c>
      <c r="H434" s="80" t="s">
        <v>2122</v>
      </c>
      <c r="I434" s="177"/>
      <c r="J434" s="81">
        <v>3458.6679366175672</v>
      </c>
      <c r="K434" s="81">
        <v>41.89987091247756</v>
      </c>
      <c r="L434" s="81">
        <v>22.438510641419008</v>
      </c>
      <c r="M434" s="81">
        <v>701.04013266636946</v>
      </c>
      <c r="N434" s="81">
        <v>540.2680876641258</v>
      </c>
      <c r="O434" s="81">
        <v>361.73337901029328</v>
      </c>
      <c r="P434" s="81">
        <v>229.28677749690544</v>
      </c>
      <c r="Q434" s="81">
        <v>21.463336095431085</v>
      </c>
      <c r="R434" s="81">
        <v>35.513188652234192</v>
      </c>
      <c r="S434" s="81">
        <v>17.252531266599998</v>
      </c>
      <c r="T434" s="82"/>
      <c r="U434" s="81">
        <v>261460518</v>
      </c>
      <c r="V434" s="81">
        <v>13944</v>
      </c>
      <c r="W434" s="81">
        <v>457</v>
      </c>
      <c r="X434" s="81">
        <v>120780</v>
      </c>
      <c r="Y434" s="81">
        <v>125284</v>
      </c>
      <c r="Z434" s="81">
        <v>187706</v>
      </c>
      <c r="AA434" s="81">
        <v>46335</v>
      </c>
      <c r="AB434" s="81">
        <v>305840</v>
      </c>
      <c r="AC434" s="81">
        <v>6191360.5</v>
      </c>
      <c r="AD434" s="81">
        <v>17.252531266599998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5371.9089999999997</v>
      </c>
      <c r="BJ434" s="81">
        <v>2884.9380000000001</v>
      </c>
      <c r="BK434" s="81">
        <v>132.98099999999999</v>
      </c>
      <c r="BL434" s="81">
        <v>0</v>
      </c>
      <c r="BM434" s="82"/>
      <c r="BN434" s="81">
        <v>0</v>
      </c>
      <c r="BO434" s="81">
        <v>0</v>
      </c>
      <c r="BP434" s="81">
        <v>61</v>
      </c>
      <c r="BQ434" s="81">
        <v>7</v>
      </c>
      <c r="BR434" s="81">
        <v>12</v>
      </c>
      <c r="BS434" s="81">
        <v>0</v>
      </c>
      <c r="BT434"/>
      <c r="BU434" s="80">
        <v>8295.3330000000005</v>
      </c>
      <c r="BV434" s="80">
        <v>12.566000000000001</v>
      </c>
      <c r="BW434" s="80">
        <v>6</v>
      </c>
      <c r="BX434" s="80">
        <v>0</v>
      </c>
      <c r="BY434" s="80">
        <v>20.329000000000001</v>
      </c>
      <c r="BZ434" s="80">
        <v>14</v>
      </c>
      <c r="CA434" s="80">
        <v>34</v>
      </c>
      <c r="CB434" s="80">
        <v>7.6</v>
      </c>
      <c r="CC434" s="80">
        <v>0</v>
      </c>
    </row>
    <row r="435" spans="1:81">
      <c r="A435" s="80" t="s">
        <v>2130</v>
      </c>
      <c r="B435" s="80">
        <v>383</v>
      </c>
      <c r="C435" s="80">
        <v>9</v>
      </c>
      <c r="D435" s="80">
        <v>23</v>
      </c>
      <c r="E435" s="80">
        <v>2012</v>
      </c>
      <c r="F435" s="80" t="s">
        <v>88</v>
      </c>
      <c r="G435" s="80" t="s">
        <v>2121</v>
      </c>
      <c r="H435" s="80" t="s">
        <v>2122</v>
      </c>
      <c r="I435" s="177"/>
      <c r="J435" s="81">
        <v>3377.0371556524683</v>
      </c>
      <c r="K435" s="81">
        <v>39.124541442012536</v>
      </c>
      <c r="L435" s="81">
        <v>22.769078343965894</v>
      </c>
      <c r="M435" s="81">
        <v>662.00487518992247</v>
      </c>
      <c r="N435" s="81">
        <v>526.40692862598871</v>
      </c>
      <c r="O435" s="81">
        <v>362.86562347869341</v>
      </c>
      <c r="P435" s="81">
        <v>230.39724535971899</v>
      </c>
      <c r="Q435" s="81">
        <v>23.880198799199992</v>
      </c>
      <c r="R435" s="81">
        <v>40.170152692950538</v>
      </c>
      <c r="S435" s="81">
        <v>20.4984999562</v>
      </c>
      <c r="T435" s="82"/>
      <c r="U435" s="81">
        <v>268494786</v>
      </c>
      <c r="V435" s="81">
        <v>13944</v>
      </c>
      <c r="W435" s="81">
        <v>457</v>
      </c>
      <c r="X435" s="81">
        <v>120780</v>
      </c>
      <c r="Y435" s="81">
        <v>130012</v>
      </c>
      <c r="Z435" s="81">
        <v>189787</v>
      </c>
      <c r="AA435" s="81">
        <v>46296</v>
      </c>
      <c r="AB435" s="81">
        <v>313195</v>
      </c>
      <c r="AC435" s="81">
        <v>6821864.5</v>
      </c>
      <c r="AD435" s="81">
        <v>20.4984999562</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5311.08</v>
      </c>
      <c r="BJ435" s="81">
        <v>2785.0129999999999</v>
      </c>
      <c r="BK435" s="81">
        <v>163.92099999999999</v>
      </c>
      <c r="BL435" s="81">
        <v>0</v>
      </c>
      <c r="BM435" s="82"/>
      <c r="BN435" s="81">
        <v>0</v>
      </c>
      <c r="BO435" s="81">
        <v>0</v>
      </c>
      <c r="BP435" s="81">
        <v>59</v>
      </c>
      <c r="BQ435" s="81">
        <v>7</v>
      </c>
      <c r="BR435" s="81">
        <v>13</v>
      </c>
      <c r="BS435" s="81">
        <v>0</v>
      </c>
      <c r="BT435"/>
      <c r="BU435" s="80">
        <v>8148.134</v>
      </c>
      <c r="BV435" s="80">
        <v>28.518999999999998</v>
      </c>
      <c r="BW435" s="80">
        <v>6</v>
      </c>
      <c r="BX435" s="80">
        <v>0</v>
      </c>
      <c r="BY435" s="80">
        <v>18.760999999999999</v>
      </c>
      <c r="BZ435" s="80">
        <v>14</v>
      </c>
      <c r="CA435" s="80">
        <v>37</v>
      </c>
      <c r="CB435" s="80">
        <v>7.6</v>
      </c>
      <c r="CC435" s="80">
        <v>0</v>
      </c>
    </row>
    <row r="436" spans="1:81">
      <c r="A436" s="80" t="s">
        <v>2131</v>
      </c>
      <c r="B436" s="80">
        <v>384</v>
      </c>
      <c r="C436" s="80">
        <v>10</v>
      </c>
      <c r="D436" s="80">
        <v>23</v>
      </c>
      <c r="E436" s="80">
        <v>2013</v>
      </c>
      <c r="F436" s="80" t="s">
        <v>89</v>
      </c>
      <c r="G436" s="80" t="s">
        <v>2121</v>
      </c>
      <c r="H436" s="80" t="s">
        <v>2122</v>
      </c>
      <c r="I436" s="177"/>
      <c r="J436" s="81">
        <v>3870.3771032656318</v>
      </c>
      <c r="K436" s="81">
        <v>34.23534778299863</v>
      </c>
      <c r="L436" s="81">
        <v>21.598845121268671</v>
      </c>
      <c r="M436" s="81">
        <v>666.58035731615394</v>
      </c>
      <c r="N436" s="81">
        <v>542.86315360455001</v>
      </c>
      <c r="O436" s="81">
        <v>352.34969140437386</v>
      </c>
      <c r="P436" s="81">
        <v>231.79986131415083</v>
      </c>
      <c r="Q436" s="81">
        <v>24.228198804223521</v>
      </c>
      <c r="R436" s="81">
        <v>39.827166698913892</v>
      </c>
      <c r="S436" s="81">
        <v>23.355684123100001</v>
      </c>
      <c r="T436" s="82"/>
      <c r="U436" s="81">
        <v>308801508</v>
      </c>
      <c r="V436" s="81">
        <v>13944</v>
      </c>
      <c r="W436" s="81">
        <v>457</v>
      </c>
      <c r="X436" s="81">
        <v>120780</v>
      </c>
      <c r="Y436" s="81">
        <v>130943</v>
      </c>
      <c r="Z436" s="81">
        <v>192515</v>
      </c>
      <c r="AA436" s="81">
        <v>46403</v>
      </c>
      <c r="AB436" s="81">
        <v>313203</v>
      </c>
      <c r="AC436" s="81">
        <v>6602221.5</v>
      </c>
      <c r="AD436" s="81">
        <v>23.355684123100001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5283.482</v>
      </c>
      <c r="BJ436" s="81">
        <v>2686.0059999999999</v>
      </c>
      <c r="BK436" s="81">
        <v>164.75299999999999</v>
      </c>
      <c r="BL436" s="81">
        <v>0</v>
      </c>
      <c r="BM436" s="82"/>
      <c r="BN436" s="81">
        <v>0</v>
      </c>
      <c r="BO436" s="81">
        <v>0</v>
      </c>
      <c r="BP436" s="81">
        <v>58</v>
      </c>
      <c r="BQ436" s="81">
        <v>7</v>
      </c>
      <c r="BR436" s="81">
        <v>13</v>
      </c>
      <c r="BS436" s="81">
        <v>0</v>
      </c>
      <c r="BT436"/>
      <c r="BU436" s="80">
        <v>8030.9849999999997</v>
      </c>
      <c r="BV436" s="80">
        <v>29.434999999999999</v>
      </c>
      <c r="BW436" s="80">
        <v>0</v>
      </c>
      <c r="BX436" s="80">
        <v>0</v>
      </c>
      <c r="BY436" s="80">
        <v>18.821000000000002</v>
      </c>
      <c r="BZ436" s="80">
        <v>15</v>
      </c>
      <c r="CA436" s="80">
        <v>40</v>
      </c>
      <c r="CB436" s="80">
        <v>0</v>
      </c>
      <c r="CC436" s="80">
        <v>0</v>
      </c>
    </row>
    <row r="437" spans="1:81">
      <c r="A437" s="80" t="s">
        <v>2132</v>
      </c>
      <c r="B437" s="80">
        <v>385</v>
      </c>
      <c r="C437" s="80">
        <v>11</v>
      </c>
      <c r="D437" s="80">
        <v>23</v>
      </c>
      <c r="E437" s="80">
        <v>2014</v>
      </c>
      <c r="F437" s="80" t="s">
        <v>90</v>
      </c>
      <c r="G437" s="80" t="s">
        <v>2121</v>
      </c>
      <c r="H437" s="80" t="s">
        <v>2122</v>
      </c>
      <c r="I437" s="177"/>
      <c r="J437" s="81">
        <v>3808.9239662963641</v>
      </c>
      <c r="K437" s="81">
        <v>33.385179276006355</v>
      </c>
      <c r="L437" s="81">
        <v>16.078671644427335</v>
      </c>
      <c r="M437" s="81">
        <v>663.9529941964563</v>
      </c>
      <c r="N437" s="81">
        <v>490.261968650683</v>
      </c>
      <c r="O437" s="81">
        <v>336.85227591727624</v>
      </c>
      <c r="P437" s="81">
        <v>232.86989575042389</v>
      </c>
      <c r="Q437" s="81">
        <v>23.21246380162815</v>
      </c>
      <c r="R437" s="81">
        <v>40.414269621517981</v>
      </c>
      <c r="S437" s="81">
        <v>28.080983300800007</v>
      </c>
      <c r="T437" s="82"/>
      <c r="U437" s="81">
        <v>317992223</v>
      </c>
      <c r="V437" s="81">
        <v>11485</v>
      </c>
      <c r="W437" s="81">
        <v>352</v>
      </c>
      <c r="X437" s="81">
        <v>117860</v>
      </c>
      <c r="Y437" s="81">
        <v>132179</v>
      </c>
      <c r="Z437" s="81">
        <v>193841</v>
      </c>
      <c r="AA437" s="81">
        <v>46376</v>
      </c>
      <c r="AB437" s="81">
        <v>312753</v>
      </c>
      <c r="AC437" s="81">
        <v>6720612.5</v>
      </c>
      <c r="AD437" s="81">
        <v>28.080983300800007</v>
      </c>
      <c r="AE437" s="82"/>
      <c r="AF437" s="81">
        <v>2663319783.848053</v>
      </c>
      <c r="AG437" s="81">
        <v>26652589.822576903</v>
      </c>
      <c r="AH437" s="81">
        <v>2738090.1792023624</v>
      </c>
      <c r="AI437" s="81">
        <v>881144612.45083165</v>
      </c>
      <c r="AJ437" s="81">
        <v>664223308.38650465</v>
      </c>
      <c r="AK437" s="81">
        <v>0</v>
      </c>
      <c r="AL437" s="81">
        <v>0</v>
      </c>
      <c r="AM437" s="81">
        <v>42936313.364689261</v>
      </c>
      <c r="AN437" s="81">
        <v>0</v>
      </c>
      <c r="AO437" s="81">
        <v>0</v>
      </c>
      <c r="AP437" s="82"/>
      <c r="AQ437" s="81">
        <v>6276</v>
      </c>
      <c r="AR437" s="81">
        <v>1225</v>
      </c>
      <c r="AS437" s="81">
        <v>0</v>
      </c>
      <c r="AT437" s="81">
        <v>1</v>
      </c>
      <c r="AU437" s="81">
        <v>0</v>
      </c>
      <c r="AV437" s="81">
        <v>0</v>
      </c>
      <c r="AW437" s="81" t="s">
        <v>564</v>
      </c>
      <c r="AX437" s="82"/>
      <c r="AY437" s="81">
        <v>26043.9</v>
      </c>
      <c r="AZ437" s="81">
        <v>54373.7</v>
      </c>
      <c r="BA437" s="81">
        <v>0</v>
      </c>
      <c r="BB437" s="81">
        <v>210</v>
      </c>
      <c r="BC437" s="81">
        <v>0</v>
      </c>
      <c r="BD437" s="81">
        <v>0</v>
      </c>
      <c r="BE437" s="81" t="s">
        <v>564</v>
      </c>
      <c r="BF437" s="82"/>
      <c r="BG437" s="81">
        <v>0</v>
      </c>
      <c r="BH437" s="81">
        <v>0</v>
      </c>
      <c r="BI437" s="81">
        <v>5286.8159999999998</v>
      </c>
      <c r="BJ437" s="81">
        <v>2699.605</v>
      </c>
      <c r="BK437" s="81">
        <v>179.13300000000001</v>
      </c>
      <c r="BL437" s="81">
        <v>0</v>
      </c>
      <c r="BM437" s="82"/>
      <c r="BN437" s="81">
        <v>0</v>
      </c>
      <c r="BO437" s="81">
        <v>0</v>
      </c>
      <c r="BP437" s="81">
        <v>57</v>
      </c>
      <c r="BQ437" s="81">
        <v>7</v>
      </c>
      <c r="BR437" s="81">
        <v>14</v>
      </c>
      <c r="BS437" s="81">
        <v>0</v>
      </c>
      <c r="BT437"/>
      <c r="BU437" s="80">
        <v>8037.78</v>
      </c>
      <c r="BV437" s="80">
        <v>32.780999999999999</v>
      </c>
      <c r="BW437" s="80">
        <v>5.9530000000000003</v>
      </c>
      <c r="BX437" s="80">
        <v>0.12</v>
      </c>
      <c r="BY437" s="80">
        <v>22.821999999999999</v>
      </c>
      <c r="BZ437" s="80">
        <v>5.9909999999999997</v>
      </c>
      <c r="CA437" s="80">
        <v>57</v>
      </c>
      <c r="CB437" s="80">
        <v>3.1070000000000002</v>
      </c>
      <c r="CC437" s="80">
        <v>0</v>
      </c>
    </row>
    <row r="438" spans="1:81">
      <c r="A438" s="80" t="s">
        <v>2133</v>
      </c>
      <c r="B438" s="80">
        <v>386</v>
      </c>
      <c r="C438" s="80">
        <v>12</v>
      </c>
      <c r="D438" s="80">
        <v>23</v>
      </c>
      <c r="E438" s="80">
        <v>2015</v>
      </c>
      <c r="F438" s="80" t="s">
        <v>91</v>
      </c>
      <c r="G438" s="80" t="s">
        <v>2121</v>
      </c>
      <c r="H438" s="80" t="s">
        <v>2122</v>
      </c>
      <c r="I438" s="177"/>
      <c r="J438" s="81">
        <v>3856.7179704052642</v>
      </c>
      <c r="K438" s="81">
        <v>31.589895932969618</v>
      </c>
      <c r="L438" s="81">
        <v>29.76853075972474</v>
      </c>
      <c r="M438" s="81">
        <v>542.70224385024142</v>
      </c>
      <c r="N438" s="81">
        <v>464.01225284184915</v>
      </c>
      <c r="O438" s="81">
        <v>335.87530676100931</v>
      </c>
      <c r="P438" s="81">
        <v>233.5858030555969</v>
      </c>
      <c r="Q438" s="81">
        <v>22.702343096191679</v>
      </c>
      <c r="R438" s="81">
        <v>40.982594660936684</v>
      </c>
      <c r="S438" s="81">
        <v>30.522644869840004</v>
      </c>
      <c r="T438" s="82"/>
      <c r="U438" s="81">
        <v>335593887</v>
      </c>
      <c r="V438" s="81">
        <v>11485</v>
      </c>
      <c r="W438" s="81">
        <v>352</v>
      </c>
      <c r="X438" s="81">
        <v>117860</v>
      </c>
      <c r="Y438" s="81">
        <v>133522</v>
      </c>
      <c r="Z438" s="81">
        <v>195141</v>
      </c>
      <c r="AA438" s="81">
        <v>46482</v>
      </c>
      <c r="AB438" s="81">
        <v>312457</v>
      </c>
      <c r="AC438" s="81">
        <v>7020433</v>
      </c>
      <c r="AD438" s="81">
        <v>30.522644869840004</v>
      </c>
      <c r="AE438" s="82"/>
      <c r="AF438" s="81">
        <v>2628160461.6448693</v>
      </c>
      <c r="AG438" s="81">
        <v>23537018.540981248</v>
      </c>
      <c r="AH438" s="81">
        <v>4795423.0918355118</v>
      </c>
      <c r="AI438" s="81">
        <v>778971496.6715194</v>
      </c>
      <c r="AJ438" s="81">
        <v>661923072.3453306</v>
      </c>
      <c r="AK438" s="81">
        <v>0</v>
      </c>
      <c r="AL438" s="81">
        <v>0</v>
      </c>
      <c r="AM438" s="81">
        <v>42820921.142181665</v>
      </c>
      <c r="AN438" s="81">
        <v>0</v>
      </c>
      <c r="AO438" s="81">
        <v>0</v>
      </c>
      <c r="AP438" s="82"/>
      <c r="AQ438" s="81">
        <v>6933</v>
      </c>
      <c r="AR438" s="81">
        <v>1765</v>
      </c>
      <c r="AS438" s="81">
        <v>0</v>
      </c>
      <c r="AT438" s="81">
        <v>1</v>
      </c>
      <c r="AU438" s="81">
        <v>0</v>
      </c>
      <c r="AV438" s="81">
        <v>0</v>
      </c>
      <c r="AW438" s="81" t="s">
        <v>564</v>
      </c>
      <c r="AX438" s="82"/>
      <c r="AY438" s="81">
        <v>29146.3</v>
      </c>
      <c r="AZ438" s="81">
        <v>86841.5</v>
      </c>
      <c r="BA438" s="81">
        <v>0</v>
      </c>
      <c r="BB438" s="81">
        <v>210</v>
      </c>
      <c r="BC438" s="81">
        <v>0</v>
      </c>
      <c r="BD438" s="81">
        <v>0</v>
      </c>
      <c r="BE438" s="81" t="s">
        <v>564</v>
      </c>
      <c r="BF438" s="82"/>
      <c r="BG438" s="81">
        <v>0</v>
      </c>
      <c r="BH438" s="81">
        <v>0</v>
      </c>
      <c r="BI438" s="81">
        <v>5521.915</v>
      </c>
      <c r="BJ438" s="81">
        <v>2737.3040000000001</v>
      </c>
      <c r="BK438" s="81">
        <v>196.59100000000001</v>
      </c>
      <c r="BL438" s="81">
        <v>0</v>
      </c>
      <c r="BM438" s="82"/>
      <c r="BN438" s="81">
        <v>0</v>
      </c>
      <c r="BO438" s="81">
        <v>0</v>
      </c>
      <c r="BP438" s="81">
        <v>56</v>
      </c>
      <c r="BQ438" s="81">
        <v>7</v>
      </c>
      <c r="BR438" s="81">
        <v>14</v>
      </c>
      <c r="BS438" s="81">
        <v>0</v>
      </c>
      <c r="BT438"/>
      <c r="BU438" s="80">
        <v>8212.6759999999995</v>
      </c>
      <c r="BV438" s="80">
        <v>32.408999999999999</v>
      </c>
      <c r="BW438" s="80">
        <v>6.5190000000000001</v>
      </c>
      <c r="BX438" s="80">
        <v>0.66</v>
      </c>
      <c r="BY438" s="80">
        <v>29.151</v>
      </c>
      <c r="BZ438" s="80">
        <v>34.387999999999998</v>
      </c>
      <c r="CA438" s="80">
        <v>80</v>
      </c>
      <c r="CB438" s="80">
        <v>7.0000000000000001E-3</v>
      </c>
      <c r="CC438" s="80">
        <v>60</v>
      </c>
    </row>
    <row r="439" spans="1:81">
      <c r="A439" s="80" t="s">
        <v>2134</v>
      </c>
      <c r="B439" s="80">
        <v>387</v>
      </c>
      <c r="C439" s="80">
        <v>13</v>
      </c>
      <c r="D439" s="80">
        <v>23</v>
      </c>
      <c r="E439" s="80">
        <v>2016</v>
      </c>
      <c r="F439" s="80" t="s">
        <v>92</v>
      </c>
      <c r="G439" s="80" t="s">
        <v>2121</v>
      </c>
      <c r="H439" s="80" t="s">
        <v>2122</v>
      </c>
      <c r="I439" s="177"/>
      <c r="J439" s="81">
        <v>3225.5465374267947</v>
      </c>
      <c r="K439" s="81">
        <v>29.568544076797245</v>
      </c>
      <c r="L439" s="81">
        <v>17.469726950720794</v>
      </c>
      <c r="M439" s="81">
        <v>525.8151228020721</v>
      </c>
      <c r="N439" s="81">
        <v>475.46564466690597</v>
      </c>
      <c r="O439" s="81">
        <v>336.2054792288838</v>
      </c>
      <c r="P439" s="81">
        <v>231.22657684194959</v>
      </c>
      <c r="Q439" s="81">
        <v>22.05209604748412</v>
      </c>
      <c r="R439" s="81">
        <v>41.473561124923783</v>
      </c>
      <c r="S439" s="81">
        <v>41.269234014399999</v>
      </c>
      <c r="T439" s="82"/>
      <c r="U439" s="81">
        <v>257351763</v>
      </c>
      <c r="V439" s="81">
        <v>11485</v>
      </c>
      <c r="W439" s="81">
        <v>352</v>
      </c>
      <c r="X439" s="81">
        <v>117860</v>
      </c>
      <c r="Y439" s="81">
        <v>134712</v>
      </c>
      <c r="Z439" s="81">
        <v>197734</v>
      </c>
      <c r="AA439" s="81">
        <v>47590</v>
      </c>
      <c r="AB439" s="81">
        <v>312211</v>
      </c>
      <c r="AC439" s="81">
        <v>7083275.9959655534</v>
      </c>
      <c r="AD439" s="81">
        <v>41.269234014399999</v>
      </c>
      <c r="AE439" s="82"/>
      <c r="AF439" s="81">
        <v>2244554397.5635109</v>
      </c>
      <c r="AG439" s="81">
        <v>21662712.07844612</v>
      </c>
      <c r="AH439" s="81">
        <v>2267161.7279219688</v>
      </c>
      <c r="AI439" s="81">
        <v>801154211.14937067</v>
      </c>
      <c r="AJ439" s="81">
        <v>686718092.51700842</v>
      </c>
      <c r="AK439" s="81">
        <v>0</v>
      </c>
      <c r="AL439" s="81">
        <v>0</v>
      </c>
      <c r="AM439" s="81">
        <v>42820449.336387843</v>
      </c>
      <c r="AN439" s="81">
        <v>0</v>
      </c>
      <c r="AO439" s="81">
        <v>0</v>
      </c>
      <c r="AP439" s="82"/>
      <c r="AQ439" s="81">
        <v>7520</v>
      </c>
      <c r="AR439" s="81">
        <v>2081</v>
      </c>
      <c r="AS439" s="81">
        <v>0</v>
      </c>
      <c r="AT439" s="81">
        <v>1</v>
      </c>
      <c r="AU439" s="81">
        <v>0</v>
      </c>
      <c r="AV439" s="81">
        <v>1</v>
      </c>
      <c r="AW439" s="81" t="s">
        <v>564</v>
      </c>
      <c r="AX439" s="82"/>
      <c r="AY439" s="81">
        <v>32050.9</v>
      </c>
      <c r="AZ439" s="81">
        <v>106943.6</v>
      </c>
      <c r="BA439" s="81">
        <v>0</v>
      </c>
      <c r="BB439" s="81">
        <v>210</v>
      </c>
      <c r="BC439" s="81">
        <v>0</v>
      </c>
      <c r="BD439" s="81">
        <v>4680</v>
      </c>
      <c r="BE439" s="81" t="s">
        <v>564</v>
      </c>
      <c r="BF439" s="82"/>
      <c r="BG439" s="81">
        <v>0</v>
      </c>
      <c r="BH439" s="81">
        <v>0</v>
      </c>
      <c r="BI439" s="81">
        <v>4887.7359999999999</v>
      </c>
      <c r="BJ439" s="81">
        <v>2603.402</v>
      </c>
      <c r="BK439" s="81">
        <v>243.154</v>
      </c>
      <c r="BL439" s="81">
        <v>0</v>
      </c>
      <c r="BM439" s="82"/>
      <c r="BN439" s="81">
        <v>0</v>
      </c>
      <c r="BO439" s="81">
        <v>0</v>
      </c>
      <c r="BP439" s="81">
        <v>54</v>
      </c>
      <c r="BQ439" s="81">
        <v>7</v>
      </c>
      <c r="BR439" s="81">
        <v>15</v>
      </c>
      <c r="BS439" s="81">
        <v>0</v>
      </c>
      <c r="BT439"/>
      <c r="BU439" s="80">
        <v>7448.634</v>
      </c>
      <c r="BV439" s="80">
        <v>59.25</v>
      </c>
      <c r="BW439" s="80">
        <v>5.1619999999999999</v>
      </c>
      <c r="BX439" s="80">
        <v>0</v>
      </c>
      <c r="BY439" s="80">
        <v>25.245000000000001</v>
      </c>
      <c r="BZ439" s="80">
        <v>32.762</v>
      </c>
      <c r="CA439" s="80">
        <v>92</v>
      </c>
      <c r="CB439" s="80">
        <v>4.2389999999999999</v>
      </c>
      <c r="CC439" s="80">
        <v>67</v>
      </c>
    </row>
    <row r="440" spans="1:81">
      <c r="A440" s="80" t="s">
        <v>2135</v>
      </c>
      <c r="B440" s="80">
        <v>388</v>
      </c>
      <c r="C440" s="80">
        <v>14</v>
      </c>
      <c r="D440" s="80">
        <v>23</v>
      </c>
      <c r="E440" s="80">
        <v>2017</v>
      </c>
      <c r="F440" s="80" t="s">
        <v>71</v>
      </c>
      <c r="G440" s="80" t="s">
        <v>2121</v>
      </c>
      <c r="H440" s="80" t="s">
        <v>2122</v>
      </c>
      <c r="I440" s="177"/>
      <c r="J440" s="81">
        <v>3587.0643473116843</v>
      </c>
      <c r="K440" s="81">
        <v>29.851736323328296</v>
      </c>
      <c r="L440" s="81">
        <v>17.071245808331728</v>
      </c>
      <c r="M440" s="81">
        <v>496.77783713367199</v>
      </c>
      <c r="N440" s="81">
        <v>466.79994040222232</v>
      </c>
      <c r="O440" s="81">
        <v>332.84354157912981</v>
      </c>
      <c r="P440" s="81">
        <v>231.9923490191876</v>
      </c>
      <c r="Q440" s="81">
        <v>21.318957854308277</v>
      </c>
      <c r="R440" s="81">
        <v>39.451681548195566</v>
      </c>
      <c r="S440" s="81">
        <v>39.684651654480007</v>
      </c>
      <c r="T440" s="82"/>
      <c r="U440" s="81">
        <v>305837170</v>
      </c>
      <c r="V440" s="81">
        <v>11485</v>
      </c>
      <c r="W440" s="81">
        <v>352</v>
      </c>
      <c r="X440" s="81">
        <v>117860</v>
      </c>
      <c r="Y440" s="81">
        <v>136437</v>
      </c>
      <c r="Z440" s="81">
        <v>199004</v>
      </c>
      <c r="AA440" s="81">
        <v>48052</v>
      </c>
      <c r="AB440" s="81">
        <v>312134</v>
      </c>
      <c r="AC440" s="81">
        <v>6871653.9999999981</v>
      </c>
      <c r="AD440" s="81">
        <v>39.684651654480007</v>
      </c>
      <c r="AE440" s="82"/>
      <c r="AF440" s="81">
        <v>2722875229.033277</v>
      </c>
      <c r="AG440" s="81">
        <v>22818742.0472284</v>
      </c>
      <c r="AH440" s="81">
        <v>2775354.2203371949</v>
      </c>
      <c r="AI440" s="81">
        <v>787657566.21805823</v>
      </c>
      <c r="AJ440" s="81">
        <v>656369082.03845572</v>
      </c>
      <c r="AK440" s="81">
        <v>0</v>
      </c>
      <c r="AL440" s="81">
        <v>0</v>
      </c>
      <c r="AM440" s="81">
        <v>42876874.40094538</v>
      </c>
      <c r="AN440" s="81">
        <v>0</v>
      </c>
      <c r="AO440" s="81">
        <v>0</v>
      </c>
      <c r="AP440" s="82"/>
      <c r="AQ440" s="81">
        <v>8084</v>
      </c>
      <c r="AR440" s="81">
        <v>2315</v>
      </c>
      <c r="AS440" s="81">
        <v>0</v>
      </c>
      <c r="AT440" s="81">
        <v>1</v>
      </c>
      <c r="AU440" s="81">
        <v>0</v>
      </c>
      <c r="AV440" s="81">
        <v>1</v>
      </c>
      <c r="AW440" s="81" t="s">
        <v>564</v>
      </c>
      <c r="AX440" s="82"/>
      <c r="AY440" s="81">
        <v>34731.199999999997</v>
      </c>
      <c r="AZ440" s="81">
        <v>117956.7</v>
      </c>
      <c r="BA440" s="81">
        <v>0</v>
      </c>
      <c r="BB440" s="81">
        <v>210</v>
      </c>
      <c r="BC440" s="81">
        <v>0</v>
      </c>
      <c r="BD440" s="81">
        <v>4680</v>
      </c>
      <c r="BE440" s="81" t="s">
        <v>564</v>
      </c>
      <c r="BF440" s="82"/>
      <c r="BG440" s="81">
        <v>0</v>
      </c>
      <c r="BH440" s="81">
        <v>0</v>
      </c>
      <c r="BI440" s="81">
        <v>6128.3429999999998</v>
      </c>
      <c r="BJ440" s="81">
        <v>2575.759</v>
      </c>
      <c r="BK440" s="81">
        <v>155.548</v>
      </c>
      <c r="BL440" s="81">
        <v>0</v>
      </c>
      <c r="BM440" s="82"/>
      <c r="BN440" s="81">
        <v>0</v>
      </c>
      <c r="BO440" s="81">
        <v>0</v>
      </c>
      <c r="BP440" s="81">
        <v>59</v>
      </c>
      <c r="BQ440" s="81">
        <v>7</v>
      </c>
      <c r="BR440" s="81">
        <v>13</v>
      </c>
      <c r="BS440" s="81">
        <v>0</v>
      </c>
      <c r="BT440"/>
      <c r="BU440" s="80">
        <v>8549.652</v>
      </c>
      <c r="BV440" s="80">
        <v>61.005000000000003</v>
      </c>
      <c r="BW440" s="80">
        <v>5.5380000000000003</v>
      </c>
      <c r="BX440" s="80">
        <v>0</v>
      </c>
      <c r="BY440" s="80">
        <v>23.053999999999998</v>
      </c>
      <c r="BZ440" s="80">
        <v>26</v>
      </c>
      <c r="CA440" s="80">
        <v>108</v>
      </c>
      <c r="CB440" s="80">
        <v>4.4009999999999998</v>
      </c>
      <c r="CC440" s="80">
        <v>82</v>
      </c>
    </row>
    <row r="441" spans="1:81">
      <c r="A441" s="80" t="s">
        <v>2136</v>
      </c>
      <c r="B441" s="80">
        <v>389</v>
      </c>
      <c r="C441" s="80">
        <v>15</v>
      </c>
      <c r="D441" s="80">
        <v>23</v>
      </c>
      <c r="E441" s="80">
        <v>2018</v>
      </c>
      <c r="F441" s="80" t="s">
        <v>93</v>
      </c>
      <c r="G441" s="80" t="s">
        <v>2121</v>
      </c>
      <c r="H441" s="80" t="s">
        <v>2122</v>
      </c>
      <c r="I441" s="177"/>
      <c r="J441" s="81">
        <v>3674.0605982443521</v>
      </c>
      <c r="K441" s="81">
        <v>27.649941602015648</v>
      </c>
      <c r="L441" s="81">
        <v>15.698051764210991</v>
      </c>
      <c r="M441" s="81">
        <v>514.13232175679491</v>
      </c>
      <c r="N441" s="81">
        <v>427.40442332666106</v>
      </c>
      <c r="O441" s="81">
        <v>329.97249334595801</v>
      </c>
      <c r="P441" s="81">
        <v>232.5939921796234</v>
      </c>
      <c r="Q441" s="81">
        <v>19.785071914010718</v>
      </c>
      <c r="R441" s="81">
        <v>40.798228352375624</v>
      </c>
      <c r="S441" s="81">
        <v>38.739719424699999</v>
      </c>
      <c r="T441" s="82"/>
      <c r="U441" s="81">
        <v>326529507</v>
      </c>
      <c r="V441" s="81">
        <v>11485</v>
      </c>
      <c r="W441" s="81">
        <v>352</v>
      </c>
      <c r="X441" s="81">
        <v>117860</v>
      </c>
      <c r="Y441" s="81">
        <v>138512</v>
      </c>
      <c r="Z441" s="81">
        <v>201065</v>
      </c>
      <c r="AA441" s="81">
        <v>48661</v>
      </c>
      <c r="AB441" s="81">
        <v>312168</v>
      </c>
      <c r="AC441" s="81">
        <v>7078344</v>
      </c>
      <c r="AD441" s="81">
        <v>38.739719424699999</v>
      </c>
      <c r="AE441" s="82"/>
      <c r="AF441" s="81">
        <v>2956059981.925694</v>
      </c>
      <c r="AG441" s="81">
        <v>20683521.910960499</v>
      </c>
      <c r="AH441" s="81">
        <v>2568590.110766571</v>
      </c>
      <c r="AI441" s="81">
        <v>801626881.89668322</v>
      </c>
      <c r="AJ441" s="81">
        <v>654181998.16048408</v>
      </c>
      <c r="AK441" s="81">
        <v>0</v>
      </c>
      <c r="AL441" s="81">
        <v>0</v>
      </c>
      <c r="AM441" s="81">
        <v>42970271.928634003</v>
      </c>
      <c r="AN441" s="81">
        <v>0</v>
      </c>
      <c r="AO441" s="81">
        <v>0</v>
      </c>
      <c r="AP441" s="82"/>
      <c r="AQ441" s="81">
        <v>8668</v>
      </c>
      <c r="AR441" s="81">
        <v>2561</v>
      </c>
      <c r="AS441" s="81">
        <v>0</v>
      </c>
      <c r="AT441" s="81">
        <v>1</v>
      </c>
      <c r="AU441" s="81">
        <v>0</v>
      </c>
      <c r="AV441" s="81">
        <v>1</v>
      </c>
      <c r="AW441" s="81" t="s">
        <v>564</v>
      </c>
      <c r="AX441" s="82"/>
      <c r="AY441" s="81">
        <v>37525.9</v>
      </c>
      <c r="AZ441" s="81">
        <v>145216.6</v>
      </c>
      <c r="BA441" s="81">
        <v>0</v>
      </c>
      <c r="BB441" s="81">
        <v>210</v>
      </c>
      <c r="BC441" s="81">
        <v>0</v>
      </c>
      <c r="BD441" s="81">
        <v>4631</v>
      </c>
      <c r="BE441" s="81" t="s">
        <v>564</v>
      </c>
      <c r="BF441" s="82"/>
      <c r="BG441" s="81">
        <v>0</v>
      </c>
      <c r="BH441" s="81">
        <v>0</v>
      </c>
      <c r="BI441" s="81">
        <v>6535.0169999999998</v>
      </c>
      <c r="BJ441" s="81">
        <v>2746.0189999999998</v>
      </c>
      <c r="BK441" s="81">
        <v>153.28100000000001</v>
      </c>
      <c r="BL441" s="81">
        <v>0</v>
      </c>
      <c r="BM441" s="82"/>
      <c r="BN441" s="81">
        <v>0</v>
      </c>
      <c r="BO441" s="81">
        <v>0</v>
      </c>
      <c r="BP441" s="81">
        <v>58</v>
      </c>
      <c r="BQ441" s="81">
        <v>7</v>
      </c>
      <c r="BR441" s="81">
        <v>13</v>
      </c>
      <c r="BS441" s="81">
        <v>0</v>
      </c>
      <c r="BT441"/>
      <c r="BU441" s="80">
        <v>9031.43</v>
      </c>
      <c r="BV441" s="80">
        <v>58.085999999999999</v>
      </c>
      <c r="BW441" s="80">
        <v>6.0910000000000002</v>
      </c>
      <c r="BX441" s="80">
        <v>0.42899999999999999</v>
      </c>
      <c r="BY441" s="80">
        <v>18.88</v>
      </c>
      <c r="BZ441" s="80">
        <v>36</v>
      </c>
      <c r="CA441" s="80">
        <v>150</v>
      </c>
      <c r="CB441" s="80">
        <v>3.4009999999999998</v>
      </c>
      <c r="CC441" s="80">
        <v>130</v>
      </c>
    </row>
    <row r="442" spans="1:81">
      <c r="A442" s="80" t="s">
        <v>2137</v>
      </c>
      <c r="B442" s="80">
        <v>390</v>
      </c>
      <c r="C442" s="80">
        <v>16</v>
      </c>
      <c r="D442" s="80">
        <v>23</v>
      </c>
      <c r="E442" s="80">
        <v>2019</v>
      </c>
      <c r="F442" s="80" t="s">
        <v>73</v>
      </c>
      <c r="G442" s="80" t="s">
        <v>2121</v>
      </c>
      <c r="H442" s="80" t="s">
        <v>2122</v>
      </c>
      <c r="I442" s="177"/>
      <c r="J442" s="81">
        <v>3152.2865850611661</v>
      </c>
      <c r="K442" s="81">
        <v>25.779218828421683</v>
      </c>
      <c r="L442" s="81">
        <v>15.809637977743634</v>
      </c>
      <c r="M442" s="81">
        <v>458.40886371675123</v>
      </c>
      <c r="N442" s="81">
        <v>401.13307274716294</v>
      </c>
      <c r="O442" s="81">
        <v>321.71079181642045</v>
      </c>
      <c r="P442" s="81">
        <v>231.7618030986099</v>
      </c>
      <c r="Q442" s="81">
        <v>19.225435208612559</v>
      </c>
      <c r="R442" s="81">
        <v>42.30287647652365</v>
      </c>
      <c r="S442" s="81">
        <v>39.660141684800003</v>
      </c>
      <c r="T442" s="82"/>
      <c r="U442" s="81">
        <v>275698405</v>
      </c>
      <c r="V442" s="81">
        <v>11485</v>
      </c>
      <c r="W442" s="81">
        <v>352</v>
      </c>
      <c r="X442" s="81">
        <v>117860</v>
      </c>
      <c r="Y442" s="81">
        <v>140035</v>
      </c>
      <c r="Z442" s="81">
        <v>201413</v>
      </c>
      <c r="AA442" s="81">
        <v>48124</v>
      </c>
      <c r="AB442" s="81">
        <v>311551</v>
      </c>
      <c r="AC442" s="81">
        <v>7459605.5</v>
      </c>
      <c r="AD442" s="81">
        <v>39.660141684800003</v>
      </c>
      <c r="AE442" s="82"/>
      <c r="AF442" s="81">
        <v>2646854605.6222601</v>
      </c>
      <c r="AG442" s="81">
        <v>20317037.979596771</v>
      </c>
      <c r="AH442" s="81">
        <v>2825084.7413028171</v>
      </c>
      <c r="AI442" s="81">
        <v>769159773.62534165</v>
      </c>
      <c r="AJ442" s="81">
        <v>593345227.21238625</v>
      </c>
      <c r="AK442" s="81">
        <v>0</v>
      </c>
      <c r="AL442" s="81">
        <v>0</v>
      </c>
      <c r="AM442" s="81">
        <v>42430900.845327698</v>
      </c>
      <c r="AN442" s="81">
        <v>0</v>
      </c>
      <c r="AO442" s="81">
        <v>0</v>
      </c>
      <c r="AP442" s="82"/>
      <c r="AQ442" s="81">
        <v>9272</v>
      </c>
      <c r="AR442" s="81">
        <v>2807</v>
      </c>
      <c r="AS442" s="81">
        <v>0</v>
      </c>
      <c r="AT442" s="81">
        <v>1</v>
      </c>
      <c r="AU442" s="81">
        <v>0</v>
      </c>
      <c r="AV442" s="81">
        <v>1</v>
      </c>
      <c r="AW442" s="81" t="s">
        <v>564</v>
      </c>
      <c r="AX442" s="82"/>
      <c r="AY442" s="81">
        <v>40388.600000000071</v>
      </c>
      <c r="AZ442" s="81">
        <v>159033.09999999989</v>
      </c>
      <c r="BA442" s="81">
        <v>0</v>
      </c>
      <c r="BB442" s="81">
        <v>210</v>
      </c>
      <c r="BC442" s="81">
        <v>0</v>
      </c>
      <c r="BD442" s="81">
        <v>4630.5</v>
      </c>
      <c r="BE442" s="81" t="s">
        <v>564</v>
      </c>
      <c r="BF442" s="82"/>
      <c r="BG442" s="81">
        <v>0</v>
      </c>
      <c r="BH442" s="81">
        <v>0</v>
      </c>
      <c r="BI442" s="81">
        <v>6472.7650000000003</v>
      </c>
      <c r="BJ442" s="81">
        <v>2602.6179999999999</v>
      </c>
      <c r="BK442" s="81">
        <v>111.371</v>
      </c>
      <c r="BL442" s="81">
        <v>0</v>
      </c>
      <c r="BM442" s="82"/>
      <c r="BN442" s="81">
        <v>0</v>
      </c>
      <c r="BO442" s="81">
        <v>0</v>
      </c>
      <c r="BP442" s="81">
        <v>58</v>
      </c>
      <c r="BQ442" s="81">
        <v>6</v>
      </c>
      <c r="BR442" s="81">
        <v>12</v>
      </c>
      <c r="BS442" s="81">
        <v>0</v>
      </c>
      <c r="BT442"/>
      <c r="BU442" s="80">
        <v>8765.1740000000009</v>
      </c>
      <c r="BV442" s="80">
        <v>49.508000000000003</v>
      </c>
      <c r="BW442" s="80">
        <v>17.838000000000001</v>
      </c>
      <c r="BX442" s="80">
        <v>0</v>
      </c>
      <c r="BY442" s="80">
        <v>17.869</v>
      </c>
      <c r="BZ442" s="80">
        <v>28.364999999999998</v>
      </c>
      <c r="CA442" s="80">
        <v>160</v>
      </c>
      <c r="CB442" s="80">
        <v>8</v>
      </c>
      <c r="CC442" s="80">
        <v>140</v>
      </c>
    </row>
    <row r="443" spans="1:81">
      <c r="A443" s="80" t="s">
        <v>2138</v>
      </c>
      <c r="B443" s="80">
        <v>391</v>
      </c>
      <c r="C443" s="80">
        <v>17</v>
      </c>
      <c r="D443" s="80">
        <v>23</v>
      </c>
      <c r="E443" s="80">
        <v>2020</v>
      </c>
      <c r="F443" s="80" t="s">
        <v>218</v>
      </c>
      <c r="G443" s="80" t="s">
        <v>2121</v>
      </c>
      <c r="H443" s="80" t="s">
        <v>2122</v>
      </c>
      <c r="I443" s="177"/>
      <c r="J443" s="81">
        <v>3220.7018904197371</v>
      </c>
      <c r="K443" s="81">
        <v>27.032596009737659</v>
      </c>
      <c r="L443" s="81">
        <v>19.903672547119054</v>
      </c>
      <c r="M443" s="81">
        <v>421.97661773103135</v>
      </c>
      <c r="N443" s="81">
        <v>403.55451532462456</v>
      </c>
      <c r="O443" s="81">
        <v>281.79280506777667</v>
      </c>
      <c r="P443" s="81">
        <v>218.73482268707903</v>
      </c>
      <c r="Q443" s="81">
        <v>18.358006417588705</v>
      </c>
      <c r="R443" s="81">
        <v>39.871760158744934</v>
      </c>
      <c r="S443" s="81">
        <v>43.865547187500013</v>
      </c>
      <c r="T443" s="82"/>
      <c r="U443" s="81">
        <v>287030871</v>
      </c>
      <c r="V443" s="81">
        <v>11461</v>
      </c>
      <c r="W443" s="81">
        <v>472</v>
      </c>
      <c r="X443" s="81">
        <v>120359</v>
      </c>
      <c r="Y443" s="81">
        <v>141804</v>
      </c>
      <c r="Z443" s="81">
        <v>201362</v>
      </c>
      <c r="AA443" s="81">
        <v>49347</v>
      </c>
      <c r="AB443" s="81">
        <v>311347</v>
      </c>
      <c r="AC443" s="81">
        <v>7067586.9999999991</v>
      </c>
      <c r="AD443" s="81">
        <v>43.865547187500013</v>
      </c>
      <c r="AE443" s="82"/>
      <c r="AF443" s="81">
        <v>2803896926.9850111</v>
      </c>
      <c r="AG443" s="81">
        <v>20767696.1783127</v>
      </c>
      <c r="AH443" s="81">
        <v>3709417.3480741153</v>
      </c>
      <c r="AI443" s="81">
        <v>758759040.32524979</v>
      </c>
      <c r="AJ443" s="81">
        <v>690728232.53514719</v>
      </c>
      <c r="AK443" s="81"/>
      <c r="AL443" s="81"/>
      <c r="AM443" s="81">
        <v>40634242.637317382</v>
      </c>
      <c r="AN443" s="81"/>
      <c r="AO443" s="81"/>
      <c r="AP443" s="82"/>
      <c r="AQ443" s="81">
        <v>10055</v>
      </c>
      <c r="AR443" s="81">
        <v>2892</v>
      </c>
      <c r="AS443" s="81">
        <v>0</v>
      </c>
      <c r="AT443" s="81">
        <v>1</v>
      </c>
      <c r="AU443" s="81">
        <v>0</v>
      </c>
      <c r="AV443" s="81">
        <v>2</v>
      </c>
      <c r="AW443" s="81">
        <v>0</v>
      </c>
      <c r="AX443" s="82"/>
      <c r="AY443" s="81">
        <v>44059.500000000007</v>
      </c>
      <c r="AZ443" s="81">
        <v>176534.20000000039</v>
      </c>
      <c r="BA443" s="81">
        <v>0</v>
      </c>
      <c r="BB443" s="81">
        <v>210</v>
      </c>
      <c r="BC443" s="81">
        <v>0</v>
      </c>
      <c r="BD443" s="81">
        <v>53630.5</v>
      </c>
      <c r="BE443" s="81">
        <v>0</v>
      </c>
      <c r="BF443" s="82"/>
      <c r="BG443" s="81">
        <v>0</v>
      </c>
      <c r="BH443" s="81">
        <v>0</v>
      </c>
      <c r="BI443" s="81">
        <v>6116.5780000000004</v>
      </c>
      <c r="BJ443" s="81">
        <v>2497.4499999999998</v>
      </c>
      <c r="BK443" s="81">
        <v>136.76600000000002</v>
      </c>
      <c r="BL443" s="81">
        <v>0</v>
      </c>
      <c r="BM443" s="82"/>
      <c r="BN443" s="81">
        <v>0</v>
      </c>
      <c r="BO443" s="81">
        <v>0</v>
      </c>
      <c r="BP443" s="81">
        <v>57</v>
      </c>
      <c r="BQ443" s="81">
        <v>7</v>
      </c>
      <c r="BR443" s="81">
        <v>11</v>
      </c>
      <c r="BS443" s="81">
        <v>0</v>
      </c>
      <c r="BT443"/>
      <c r="BU443" s="80">
        <v>8212.3089999999993</v>
      </c>
      <c r="BV443" s="80">
        <v>53.7</v>
      </c>
      <c r="BW443" s="80">
        <v>17.731999999999999</v>
      </c>
      <c r="BX443" s="80">
        <v>5.49</v>
      </c>
      <c r="BY443" s="80">
        <v>63.563000000000002</v>
      </c>
      <c r="BZ443" s="80">
        <v>29</v>
      </c>
      <c r="CA443" s="80">
        <v>190</v>
      </c>
      <c r="CB443" s="80">
        <v>9</v>
      </c>
      <c r="CC443" s="80">
        <v>170</v>
      </c>
    </row>
    <row r="444" spans="1:81">
      <c r="A444" s="80" t="s">
        <v>2139</v>
      </c>
      <c r="B444" s="80">
        <v>391</v>
      </c>
      <c r="C444" s="80">
        <v>18</v>
      </c>
      <c r="D444" s="80">
        <v>23</v>
      </c>
      <c r="E444" s="80">
        <v>2021</v>
      </c>
      <c r="F444" s="80" t="s">
        <v>75</v>
      </c>
      <c r="G444" s="174" t="s">
        <v>2121</v>
      </c>
      <c r="H444" s="80" t="s">
        <v>2122</v>
      </c>
      <c r="I444" s="177"/>
      <c r="J444" s="81">
        <v>3617.6267430329076</v>
      </c>
      <c r="K444" s="81">
        <v>29.628499560481657</v>
      </c>
      <c r="L444" s="81">
        <v>19.039140589310161</v>
      </c>
      <c r="M444" s="81">
        <v>481.80409829856671</v>
      </c>
      <c r="N444" s="81">
        <v>394.74575588882169</v>
      </c>
      <c r="O444" s="81">
        <v>273.74361346025529</v>
      </c>
      <c r="P444" s="81">
        <v>225.16921601769991</v>
      </c>
      <c r="Q444" s="81">
        <v>18.487498458596228</v>
      </c>
      <c r="R444" s="81">
        <v>44.019996788630344</v>
      </c>
      <c r="S444" s="81">
        <v>44.589040506560004</v>
      </c>
      <c r="T444" s="82"/>
      <c r="U444" s="81">
        <v>318097254</v>
      </c>
      <c r="V444" s="81">
        <v>11461</v>
      </c>
      <c r="W444" s="81">
        <v>472</v>
      </c>
      <c r="X444" s="81">
        <v>120359</v>
      </c>
      <c r="Y444" s="81">
        <v>142498</v>
      </c>
      <c r="Z444" s="81">
        <v>201417</v>
      </c>
      <c r="AA444" s="81">
        <v>49539</v>
      </c>
      <c r="AB444" s="81">
        <v>309825</v>
      </c>
      <c r="AC444" s="81">
        <v>7563063.4999999981</v>
      </c>
      <c r="AD444" s="81">
        <v>44.589040506560004</v>
      </c>
      <c r="AE444" s="82"/>
      <c r="AF444" s="81">
        <v>3158006933.5250034</v>
      </c>
      <c r="AG444" s="81">
        <v>22008848.483157266</v>
      </c>
      <c r="AH444" s="81">
        <v>3388955.1120632631</v>
      </c>
      <c r="AI444" s="81">
        <v>808049463.06451774</v>
      </c>
      <c r="AJ444" s="81">
        <v>642059718.09226942</v>
      </c>
      <c r="AK444" s="81">
        <v>0</v>
      </c>
      <c r="AL444" s="81">
        <v>0</v>
      </c>
      <c r="AM444" s="81">
        <v>40668834.040052541</v>
      </c>
      <c r="AN444" s="81">
        <v>0</v>
      </c>
      <c r="AO444" s="81">
        <v>0</v>
      </c>
      <c r="AP444" s="82"/>
      <c r="AQ444" s="81">
        <v>10771</v>
      </c>
      <c r="AR444" s="81">
        <v>2939</v>
      </c>
      <c r="AS444" s="81">
        <v>0</v>
      </c>
      <c r="AT444" s="81">
        <v>1</v>
      </c>
      <c r="AU444" s="81">
        <v>0</v>
      </c>
      <c r="AV444" s="81">
        <v>2</v>
      </c>
      <c r="AW444" s="81"/>
      <c r="AX444" s="82"/>
      <c r="AY444" s="81">
        <v>47967.900000000263</v>
      </c>
      <c r="AZ444" s="81">
        <v>184680.70000000039</v>
      </c>
      <c r="BA444" s="81">
        <v>0</v>
      </c>
      <c r="BB444" s="81">
        <v>210</v>
      </c>
      <c r="BC444" s="81">
        <v>0</v>
      </c>
      <c r="BD444" s="81">
        <v>53630.5</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2140</v>
      </c>
      <c r="B445" s="80">
        <v>391</v>
      </c>
      <c r="C445" s="80">
        <v>19</v>
      </c>
      <c r="D445" s="80">
        <v>23</v>
      </c>
      <c r="E445" s="80">
        <v>2022</v>
      </c>
      <c r="F445" s="80" t="s">
        <v>568</v>
      </c>
      <c r="G445" s="174" t="s">
        <v>2121</v>
      </c>
      <c r="H445" s="80" t="s">
        <v>2122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11557</v>
      </c>
      <c r="AR445" s="81">
        <v>2971</v>
      </c>
      <c r="AS445" s="81">
        <v>0</v>
      </c>
      <c r="AT445" s="81">
        <v>1</v>
      </c>
      <c r="AU445" s="81">
        <v>0</v>
      </c>
      <c r="AV445" s="81">
        <v>2</v>
      </c>
      <c r="AW445" s="81"/>
      <c r="AX445" s="82"/>
      <c r="AY445" s="81">
        <v>52377.100000000508</v>
      </c>
      <c r="AZ445" s="81">
        <v>236917.30000000101</v>
      </c>
      <c r="BA445" s="81">
        <v>0</v>
      </c>
      <c r="BB445" s="81">
        <v>210</v>
      </c>
      <c r="BC445" s="81">
        <v>0</v>
      </c>
      <c r="BD445" s="81">
        <v>53630.5</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2141</v>
      </c>
      <c r="B446" s="80">
        <v>392</v>
      </c>
      <c r="C446" s="80">
        <v>1</v>
      </c>
      <c r="D446" s="80">
        <v>24</v>
      </c>
      <c r="E446" s="80">
        <v>1990</v>
      </c>
      <c r="F446" s="80" t="s">
        <v>562</v>
      </c>
      <c r="G446" s="80" t="s">
        <v>2142</v>
      </c>
      <c r="H446" s="80" t="s">
        <v>2143</v>
      </c>
      <c r="I446" s="177"/>
      <c r="J446" s="81">
        <v>951.7621325631352</v>
      </c>
      <c r="K446" s="81">
        <v>23.85484930057531</v>
      </c>
      <c r="L446" s="81">
        <v>20.670222415250095</v>
      </c>
      <c r="M446" s="81">
        <v>158.72950137309246</v>
      </c>
      <c r="N446" s="81">
        <v>263.04622568139746</v>
      </c>
      <c r="O446" s="81">
        <v>231.17261543178853</v>
      </c>
      <c r="P446" s="81">
        <v>154.70462848926911</v>
      </c>
      <c r="Q446" s="81">
        <v>16.419628953619949</v>
      </c>
      <c r="R446" s="81">
        <v>0</v>
      </c>
      <c r="S446" s="81">
        <v>17.829737924756557</v>
      </c>
      <c r="T446" s="82"/>
      <c r="U446" s="81">
        <v>81001468</v>
      </c>
      <c r="V446" s="81">
        <v>8927</v>
      </c>
      <c r="W446" s="81">
        <v>238</v>
      </c>
      <c r="X446" s="81">
        <v>60357</v>
      </c>
      <c r="Y446" s="81">
        <v>84261</v>
      </c>
      <c r="Z446" s="81">
        <v>95084</v>
      </c>
      <c r="AA446" s="81">
        <v>37564</v>
      </c>
      <c r="AB446" s="81">
        <v>266599</v>
      </c>
      <c r="AC446" s="81">
        <v>0</v>
      </c>
      <c r="AD446" s="81">
        <v>17.829737924756557</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2144</v>
      </c>
      <c r="B447" s="80">
        <v>393</v>
      </c>
      <c r="C447" s="80">
        <v>2</v>
      </c>
      <c r="D447" s="80">
        <v>24</v>
      </c>
      <c r="E447" s="80">
        <v>2005</v>
      </c>
      <c r="F447" s="80" t="s">
        <v>565</v>
      </c>
      <c r="G447" s="80" t="s">
        <v>2142</v>
      </c>
      <c r="H447" s="80" t="s">
        <v>2143</v>
      </c>
      <c r="I447" s="177"/>
      <c r="J447" s="81">
        <v>690.14527986826477</v>
      </c>
      <c r="K447" s="81">
        <v>18.636140954934834</v>
      </c>
      <c r="L447" s="81">
        <v>10.288279541375484</v>
      </c>
      <c r="M447" s="81">
        <v>313.4496120311681</v>
      </c>
      <c r="N447" s="81">
        <v>419.28942724284258</v>
      </c>
      <c r="O447" s="81">
        <v>333.84313541533368</v>
      </c>
      <c r="P447" s="81">
        <v>148.73278057712815</v>
      </c>
      <c r="Q447" s="81">
        <v>17.38587616349696</v>
      </c>
      <c r="R447" s="81">
        <v>0</v>
      </c>
      <c r="S447" s="81">
        <v>55.836067007000004</v>
      </c>
      <c r="T447" s="82"/>
      <c r="U447" s="81">
        <v>70149874</v>
      </c>
      <c r="V447" s="81">
        <v>8132</v>
      </c>
      <c r="W447" s="81">
        <v>136</v>
      </c>
      <c r="X447" s="81">
        <v>63259</v>
      </c>
      <c r="Y447" s="81">
        <v>114048</v>
      </c>
      <c r="Z447" s="81">
        <v>158898</v>
      </c>
      <c r="AA447" s="81">
        <v>29577</v>
      </c>
      <c r="AB447" s="81">
        <v>295102</v>
      </c>
      <c r="AC447" s="81">
        <v>0</v>
      </c>
      <c r="AD447" s="81">
        <v>55.836067007000004</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2145</v>
      </c>
      <c r="B448" s="80">
        <v>394</v>
      </c>
      <c r="C448" s="80">
        <v>3</v>
      </c>
      <c r="D448" s="80">
        <v>24</v>
      </c>
      <c r="E448" s="80">
        <v>2006</v>
      </c>
      <c r="F448" s="80" t="s">
        <v>566</v>
      </c>
      <c r="G448" s="80" t="s">
        <v>2142</v>
      </c>
      <c r="H448" s="80" t="s">
        <v>2143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2146</v>
      </c>
      <c r="B449" s="80">
        <v>395</v>
      </c>
      <c r="C449" s="80">
        <v>4</v>
      </c>
      <c r="D449" s="80">
        <v>24</v>
      </c>
      <c r="E449" s="80">
        <v>2007</v>
      </c>
      <c r="F449" s="80" t="s">
        <v>567</v>
      </c>
      <c r="G449" s="80" t="s">
        <v>2142</v>
      </c>
      <c r="H449" s="80" t="s">
        <v>2143</v>
      </c>
      <c r="I449" s="177"/>
      <c r="J449" s="81">
        <v>639.1751984464114</v>
      </c>
      <c r="K449" s="81">
        <v>17.530226325350789</v>
      </c>
      <c r="L449" s="81">
        <v>12.963291462253226</v>
      </c>
      <c r="M449" s="81">
        <v>352.3581472346637</v>
      </c>
      <c r="N449" s="81">
        <v>416.62586136474806</v>
      </c>
      <c r="O449" s="81">
        <v>322.32176772482273</v>
      </c>
      <c r="P449" s="81">
        <v>145.33103013963634</v>
      </c>
      <c r="Q449" s="81">
        <v>18.592242787579465</v>
      </c>
      <c r="R449" s="81">
        <v>0</v>
      </c>
      <c r="S449" s="81">
        <v>48.713788015800006</v>
      </c>
      <c r="T449" s="82"/>
      <c r="U449" s="81">
        <v>77533740</v>
      </c>
      <c r="V449" s="81">
        <v>7664</v>
      </c>
      <c r="W449" s="81">
        <v>147</v>
      </c>
      <c r="X449" s="81">
        <v>77833</v>
      </c>
      <c r="Y449" s="81">
        <v>117858</v>
      </c>
      <c r="Z449" s="81">
        <v>159482</v>
      </c>
      <c r="AA449" s="81">
        <v>28460</v>
      </c>
      <c r="AB449" s="81">
        <v>298889</v>
      </c>
      <c r="AC449" s="81">
        <v>0</v>
      </c>
      <c r="AD449" s="81">
        <v>48.713788015800006</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2147</v>
      </c>
      <c r="B450" s="80">
        <v>396</v>
      </c>
      <c r="C450" s="80">
        <v>5</v>
      </c>
      <c r="D450" s="80">
        <v>24</v>
      </c>
      <c r="E450" s="80">
        <v>2008</v>
      </c>
      <c r="F450" s="80" t="s">
        <v>84</v>
      </c>
      <c r="G450" s="80" t="s">
        <v>2142</v>
      </c>
      <c r="H450" s="80" t="s">
        <v>2143</v>
      </c>
      <c r="I450" s="177"/>
      <c r="J450" s="81">
        <v>601.15188969839403</v>
      </c>
      <c r="K450" s="81">
        <v>13.091293900298089</v>
      </c>
      <c r="L450" s="81">
        <v>11.551738820570073</v>
      </c>
      <c r="M450" s="81">
        <v>351.34725137348732</v>
      </c>
      <c r="N450" s="81">
        <v>419.11115450872205</v>
      </c>
      <c r="O450" s="81">
        <v>313.62612633256452</v>
      </c>
      <c r="P450" s="81">
        <v>140.76861621046768</v>
      </c>
      <c r="Q450" s="81">
        <v>18.399075062955387</v>
      </c>
      <c r="R450" s="81">
        <v>0</v>
      </c>
      <c r="S450" s="81">
        <v>33.4373913294</v>
      </c>
      <c r="T450" s="82"/>
      <c r="U450" s="81">
        <v>77712613</v>
      </c>
      <c r="V450" s="81">
        <v>7664</v>
      </c>
      <c r="W450" s="81">
        <v>147</v>
      </c>
      <c r="X450" s="81">
        <v>77833</v>
      </c>
      <c r="Y450" s="81">
        <v>119874</v>
      </c>
      <c r="Z450" s="81">
        <v>160626</v>
      </c>
      <c r="AA450" s="81">
        <v>27598</v>
      </c>
      <c r="AB450" s="81">
        <v>300644</v>
      </c>
      <c r="AC450" s="81">
        <v>0</v>
      </c>
      <c r="AD450" s="81">
        <v>33.4373913294</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2148</v>
      </c>
      <c r="B451" s="80">
        <v>397</v>
      </c>
      <c r="C451" s="80">
        <v>6</v>
      </c>
      <c r="D451" s="80">
        <v>24</v>
      </c>
      <c r="E451" s="80">
        <v>2009</v>
      </c>
      <c r="F451" s="80" t="s">
        <v>85</v>
      </c>
      <c r="G451" s="80" t="s">
        <v>2142</v>
      </c>
      <c r="H451" s="80" t="s">
        <v>2143</v>
      </c>
      <c r="I451" s="177"/>
      <c r="J451" s="81">
        <v>644.95805148173383</v>
      </c>
      <c r="K451" s="81">
        <v>14.362104585414182</v>
      </c>
      <c r="L451" s="81">
        <v>4.6714137486594147</v>
      </c>
      <c r="M451" s="81">
        <v>386.07583526785601</v>
      </c>
      <c r="N451" s="81">
        <v>410.00088033667362</v>
      </c>
      <c r="O451" s="81">
        <v>319.84804748401154</v>
      </c>
      <c r="P451" s="81">
        <v>134.87869887735397</v>
      </c>
      <c r="Q451" s="81">
        <v>17.563212542660345</v>
      </c>
      <c r="R451" s="81">
        <v>0</v>
      </c>
      <c r="S451" s="81">
        <v>27.433545672960005</v>
      </c>
      <c r="T451" s="82"/>
      <c r="U451" s="81">
        <v>65546078</v>
      </c>
      <c r="V451" s="81">
        <v>8834</v>
      </c>
      <c r="W451" s="81">
        <v>101</v>
      </c>
      <c r="X451" s="81">
        <v>90480</v>
      </c>
      <c r="Y451" s="81">
        <v>121148</v>
      </c>
      <c r="Z451" s="81">
        <v>161691</v>
      </c>
      <c r="AA451" s="81">
        <v>27147</v>
      </c>
      <c r="AB451" s="81">
        <v>301265</v>
      </c>
      <c r="AC451" s="81">
        <v>0</v>
      </c>
      <c r="AD451" s="81">
        <v>27.433545672960005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583.8954</v>
      </c>
      <c r="BJ451" s="81">
        <v>0</v>
      </c>
      <c r="BK451" s="81">
        <v>50.532999999999994</v>
      </c>
      <c r="BL451" s="81">
        <v>0</v>
      </c>
      <c r="BM451" s="82"/>
      <c r="BN451" s="81">
        <v>0</v>
      </c>
      <c r="BO451" s="81">
        <v>0</v>
      </c>
      <c r="BP451" s="81">
        <v>20</v>
      </c>
      <c r="BQ451" s="81">
        <v>0</v>
      </c>
      <c r="BR451" s="81">
        <v>7</v>
      </c>
      <c r="BS451" s="81">
        <v>0</v>
      </c>
      <c r="BT451"/>
      <c r="BU451" s="80"/>
      <c r="BV451" s="80"/>
      <c r="BW451" s="80"/>
      <c r="BX451" s="80"/>
      <c r="BY451" s="80"/>
      <c r="BZ451" s="80"/>
      <c r="CA451" s="80"/>
      <c r="CB451" s="80"/>
      <c r="CC451" s="80"/>
    </row>
    <row r="452" spans="1:81">
      <c r="A452" s="80" t="s">
        <v>2149</v>
      </c>
      <c r="B452" s="80">
        <v>398</v>
      </c>
      <c r="C452" s="80">
        <v>7</v>
      </c>
      <c r="D452" s="80">
        <v>24</v>
      </c>
      <c r="E452" s="80">
        <v>2010</v>
      </c>
      <c r="F452" s="80" t="s">
        <v>86</v>
      </c>
      <c r="G452" s="80" t="s">
        <v>2142</v>
      </c>
      <c r="H452" s="80" t="s">
        <v>2143</v>
      </c>
      <c r="I452" s="177"/>
      <c r="J452" s="81">
        <v>649.52561018268329</v>
      </c>
      <c r="K452" s="81">
        <v>15.322833780888857</v>
      </c>
      <c r="L452" s="81">
        <v>4.4066902082076558</v>
      </c>
      <c r="M452" s="81">
        <v>396.3535269701697</v>
      </c>
      <c r="N452" s="81">
        <v>454.73329043820127</v>
      </c>
      <c r="O452" s="81">
        <v>319.7213512418399</v>
      </c>
      <c r="P452" s="81">
        <v>137.08494376362373</v>
      </c>
      <c r="Q452" s="81">
        <v>18.360253652209124</v>
      </c>
      <c r="R452" s="81">
        <v>0</v>
      </c>
      <c r="S452" s="81">
        <v>34.245246410769994</v>
      </c>
      <c r="T452" s="82"/>
      <c r="U452" s="81">
        <v>66876104</v>
      </c>
      <c r="V452" s="81">
        <v>8834</v>
      </c>
      <c r="W452" s="81">
        <v>101</v>
      </c>
      <c r="X452" s="81">
        <v>90480</v>
      </c>
      <c r="Y452" s="81">
        <v>122392</v>
      </c>
      <c r="Z452" s="81">
        <v>162378</v>
      </c>
      <c r="AA452" s="81">
        <v>26902</v>
      </c>
      <c r="AB452" s="81">
        <v>301773</v>
      </c>
      <c r="AC452" s="81">
        <v>0</v>
      </c>
      <c r="AD452" s="81">
        <v>34.245246410769994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583.18600000000004</v>
      </c>
      <c r="BJ452" s="81">
        <v>0</v>
      </c>
      <c r="BK452" s="81">
        <v>83.046999999999997</v>
      </c>
      <c r="BL452" s="81">
        <v>0</v>
      </c>
      <c r="BM452" s="82"/>
      <c r="BN452" s="81">
        <v>0</v>
      </c>
      <c r="BO452" s="81">
        <v>0</v>
      </c>
      <c r="BP452" s="81">
        <v>21</v>
      </c>
      <c r="BQ452" s="81">
        <v>0</v>
      </c>
      <c r="BR452" s="81">
        <v>6</v>
      </c>
      <c r="BS452" s="81">
        <v>0</v>
      </c>
      <c r="BT452"/>
      <c r="BU452" s="80">
        <v>430.71600000000001</v>
      </c>
      <c r="BV452" s="80">
        <v>31.01</v>
      </c>
      <c r="BW452" s="80">
        <v>134.75</v>
      </c>
      <c r="BX452" s="80">
        <v>3.7810000000000001</v>
      </c>
      <c r="BY452" s="80">
        <v>65.975999999999999</v>
      </c>
      <c r="BZ452" s="80">
        <v>0</v>
      </c>
      <c r="CA452" s="80">
        <v>0</v>
      </c>
      <c r="CB452" s="80">
        <v>0</v>
      </c>
      <c r="CC452" s="80">
        <v>0</v>
      </c>
    </row>
    <row r="453" spans="1:81">
      <c r="A453" s="80" t="s">
        <v>2150</v>
      </c>
      <c r="B453" s="80">
        <v>399</v>
      </c>
      <c r="C453" s="80">
        <v>8</v>
      </c>
      <c r="D453" s="80">
        <v>24</v>
      </c>
      <c r="E453" s="80">
        <v>2011</v>
      </c>
      <c r="F453" s="80" t="s">
        <v>87</v>
      </c>
      <c r="G453" s="80" t="s">
        <v>2142</v>
      </c>
      <c r="H453" s="80" t="s">
        <v>2143</v>
      </c>
      <c r="I453" s="177"/>
      <c r="J453" s="81">
        <v>664.67245430082323</v>
      </c>
      <c r="K453" s="81">
        <v>20.807819271947807</v>
      </c>
      <c r="L453" s="81">
        <v>4.5758796858600341</v>
      </c>
      <c r="M453" s="81">
        <v>429.25998061556476</v>
      </c>
      <c r="N453" s="81">
        <v>462.77088117032099</v>
      </c>
      <c r="O453" s="81">
        <v>316.28400599835567</v>
      </c>
      <c r="P453" s="81">
        <v>134.23185769679634</v>
      </c>
      <c r="Q453" s="81">
        <v>21.242695470646769</v>
      </c>
      <c r="R453" s="81">
        <v>0</v>
      </c>
      <c r="S453" s="81">
        <v>29.834942586020002</v>
      </c>
      <c r="T453" s="82"/>
      <c r="U453" s="81">
        <v>67381739</v>
      </c>
      <c r="V453" s="81">
        <v>8834</v>
      </c>
      <c r="W453" s="81">
        <v>101</v>
      </c>
      <c r="X453" s="81">
        <v>90480</v>
      </c>
      <c r="Y453" s="81">
        <v>123660</v>
      </c>
      <c r="Z453" s="81">
        <v>164122</v>
      </c>
      <c r="AA453" s="81">
        <v>27126</v>
      </c>
      <c r="AB453" s="81">
        <v>302696</v>
      </c>
      <c r="AC453" s="81">
        <v>0</v>
      </c>
      <c r="AD453" s="81">
        <v>29.834942586020002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570.48199999999997</v>
      </c>
      <c r="BJ453" s="81">
        <v>0</v>
      </c>
      <c r="BK453" s="81">
        <v>73.227000000000004</v>
      </c>
      <c r="BL453" s="81">
        <v>0</v>
      </c>
      <c r="BM453" s="82"/>
      <c r="BN453" s="81">
        <v>0</v>
      </c>
      <c r="BO453" s="81">
        <v>0</v>
      </c>
      <c r="BP453" s="81">
        <v>19</v>
      </c>
      <c r="BQ453" s="81">
        <v>0</v>
      </c>
      <c r="BR453" s="81">
        <v>6</v>
      </c>
      <c r="BS453" s="81">
        <v>0</v>
      </c>
      <c r="BT453"/>
      <c r="BU453" s="80">
        <v>411.19200000000001</v>
      </c>
      <c r="BV453" s="80">
        <v>29.754999999999999</v>
      </c>
      <c r="BW453" s="80">
        <v>146.005</v>
      </c>
      <c r="BX453" s="80">
        <v>3.5859999999999999</v>
      </c>
      <c r="BY453" s="80">
        <v>53.170999999999999</v>
      </c>
      <c r="BZ453" s="80">
        <v>0</v>
      </c>
      <c r="CA453" s="80">
        <v>0</v>
      </c>
      <c r="CB453" s="80">
        <v>0</v>
      </c>
      <c r="CC453" s="80">
        <v>0</v>
      </c>
    </row>
    <row r="454" spans="1:81">
      <c r="A454" s="80" t="s">
        <v>2151</v>
      </c>
      <c r="B454" s="80">
        <v>400</v>
      </c>
      <c r="C454" s="80">
        <v>9</v>
      </c>
      <c r="D454" s="80">
        <v>24</v>
      </c>
      <c r="E454" s="80">
        <v>2012</v>
      </c>
      <c r="F454" s="80" t="s">
        <v>88</v>
      </c>
      <c r="G454" s="80" t="s">
        <v>2142</v>
      </c>
      <c r="H454" s="80" t="s">
        <v>2143</v>
      </c>
      <c r="I454" s="177"/>
      <c r="J454" s="81">
        <v>598.28870997754268</v>
      </c>
      <c r="K454" s="81">
        <v>18.608400579679422</v>
      </c>
      <c r="L454" s="81">
        <v>4.457442484944746</v>
      </c>
      <c r="M454" s="81">
        <v>453.49632092578781</v>
      </c>
      <c r="N454" s="81">
        <v>482.06945258825618</v>
      </c>
      <c r="O454" s="81">
        <v>316.84086262373967</v>
      </c>
      <c r="P454" s="81">
        <v>134.81642856391022</v>
      </c>
      <c r="Q454" s="81">
        <v>23.56941577167548</v>
      </c>
      <c r="R454" s="81">
        <v>0</v>
      </c>
      <c r="S454" s="81">
        <v>23.557593083410005</v>
      </c>
      <c r="T454" s="82"/>
      <c r="U454" s="81">
        <v>65307650</v>
      </c>
      <c r="V454" s="81">
        <v>8834</v>
      </c>
      <c r="W454" s="81">
        <v>101</v>
      </c>
      <c r="X454" s="81">
        <v>90480</v>
      </c>
      <c r="Y454" s="81">
        <v>127430</v>
      </c>
      <c r="Z454" s="81">
        <v>165715</v>
      </c>
      <c r="AA454" s="81">
        <v>27090</v>
      </c>
      <c r="AB454" s="81">
        <v>309119</v>
      </c>
      <c r="AC454" s="81">
        <v>0</v>
      </c>
      <c r="AD454" s="81">
        <v>23.557593083410005</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345.56900000000002</v>
      </c>
      <c r="BJ454" s="81">
        <v>0</v>
      </c>
      <c r="BK454" s="81">
        <v>83.024000000000001</v>
      </c>
      <c r="BL454" s="81">
        <v>0</v>
      </c>
      <c r="BM454" s="82"/>
      <c r="BN454" s="81">
        <v>0</v>
      </c>
      <c r="BO454" s="81">
        <v>0</v>
      </c>
      <c r="BP454" s="81">
        <v>20</v>
      </c>
      <c r="BQ454" s="81">
        <v>0</v>
      </c>
      <c r="BR454" s="81">
        <v>8</v>
      </c>
      <c r="BS454" s="81">
        <v>0</v>
      </c>
      <c r="BT454"/>
      <c r="BU454" s="80">
        <v>296.702</v>
      </c>
      <c r="BV454" s="80">
        <v>29.434000000000001</v>
      </c>
      <c r="BW454" s="80">
        <v>71.271000000000001</v>
      </c>
      <c r="BX454" s="80">
        <v>0</v>
      </c>
      <c r="BY454" s="80">
        <v>31.186</v>
      </c>
      <c r="BZ454" s="80">
        <v>0</v>
      </c>
      <c r="CA454" s="80">
        <v>0</v>
      </c>
      <c r="CB454" s="80">
        <v>0</v>
      </c>
      <c r="CC454" s="80">
        <v>0</v>
      </c>
    </row>
    <row r="455" spans="1:81">
      <c r="A455" s="80" t="s">
        <v>2152</v>
      </c>
      <c r="B455" s="80">
        <v>401</v>
      </c>
      <c r="C455" s="80">
        <v>10</v>
      </c>
      <c r="D455" s="80">
        <v>24</v>
      </c>
      <c r="E455" s="80">
        <v>2013</v>
      </c>
      <c r="F455" s="80" t="s">
        <v>89</v>
      </c>
      <c r="G455" s="80" t="s">
        <v>2142</v>
      </c>
      <c r="H455" s="80" t="s">
        <v>2143</v>
      </c>
      <c r="I455" s="177"/>
      <c r="J455" s="81">
        <v>614.22994467309536</v>
      </c>
      <c r="K455" s="81">
        <v>15.813065196179849</v>
      </c>
      <c r="L455" s="81">
        <v>4.1129639742597641</v>
      </c>
      <c r="M455" s="81">
        <v>451.4853303757709</v>
      </c>
      <c r="N455" s="81">
        <v>439.22724513550878</v>
      </c>
      <c r="O455" s="81">
        <v>307.1499512338811</v>
      </c>
      <c r="P455" s="81">
        <v>136.47833137865902</v>
      </c>
      <c r="Q455" s="81">
        <v>23.969132838075865</v>
      </c>
      <c r="R455" s="81">
        <v>0</v>
      </c>
      <c r="S455" s="81">
        <v>16.011360131960004</v>
      </c>
      <c r="T455" s="82"/>
      <c r="U455" s="81">
        <v>69159648</v>
      </c>
      <c r="V455" s="81">
        <v>8834</v>
      </c>
      <c r="W455" s="81">
        <v>101</v>
      </c>
      <c r="X455" s="81">
        <v>90480</v>
      </c>
      <c r="Y455" s="81">
        <v>128486</v>
      </c>
      <c r="Z455" s="81">
        <v>167819</v>
      </c>
      <c r="AA455" s="81">
        <v>27321</v>
      </c>
      <c r="AB455" s="81">
        <v>309854</v>
      </c>
      <c r="AC455" s="81">
        <v>0</v>
      </c>
      <c r="AD455" s="81">
        <v>16.011360131960004</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543.92600000000004</v>
      </c>
      <c r="BJ455" s="81">
        <v>0</v>
      </c>
      <c r="BK455" s="81">
        <v>68.081999999999994</v>
      </c>
      <c r="BL455" s="81">
        <v>0</v>
      </c>
      <c r="BM455" s="82"/>
      <c r="BN455" s="81">
        <v>0</v>
      </c>
      <c r="BO455" s="81">
        <v>0</v>
      </c>
      <c r="BP455" s="81">
        <v>22</v>
      </c>
      <c r="BQ455" s="81">
        <v>0</v>
      </c>
      <c r="BR455" s="81">
        <v>7</v>
      </c>
      <c r="BS455" s="81">
        <v>0</v>
      </c>
      <c r="BT455"/>
      <c r="BU455" s="80">
        <v>404.47899999999998</v>
      </c>
      <c r="BV455" s="80">
        <v>18.096</v>
      </c>
      <c r="BW455" s="80">
        <v>132.892</v>
      </c>
      <c r="BX455" s="80">
        <v>4.593</v>
      </c>
      <c r="BY455" s="80">
        <v>51.948</v>
      </c>
      <c r="BZ455" s="80">
        <v>0</v>
      </c>
      <c r="CA455" s="80">
        <v>0</v>
      </c>
      <c r="CB455" s="80">
        <v>0</v>
      </c>
      <c r="CC455" s="80">
        <v>0</v>
      </c>
    </row>
    <row r="456" spans="1:81">
      <c r="A456" s="80" t="s">
        <v>2153</v>
      </c>
      <c r="B456" s="80">
        <v>402</v>
      </c>
      <c r="C456" s="80">
        <v>11</v>
      </c>
      <c r="D456" s="80">
        <v>24</v>
      </c>
      <c r="E456" s="80">
        <v>2014</v>
      </c>
      <c r="F456" s="80" t="s">
        <v>90</v>
      </c>
      <c r="G456" s="80" t="s">
        <v>2142</v>
      </c>
      <c r="H456" s="80" t="s">
        <v>2143</v>
      </c>
      <c r="I456" s="177"/>
      <c r="J456" s="81">
        <v>589.45810087041559</v>
      </c>
      <c r="K456" s="81">
        <v>15.36054310853638</v>
      </c>
      <c r="L456" s="81">
        <v>4.5280887177078233</v>
      </c>
      <c r="M456" s="81">
        <v>407.72814862405909</v>
      </c>
      <c r="N456" s="81">
        <v>426.57554433836958</v>
      </c>
      <c r="O456" s="81">
        <v>292.9404091803442</v>
      </c>
      <c r="P456" s="81">
        <v>139.08121382817063</v>
      </c>
      <c r="Q456" s="81">
        <v>23.044875502669942</v>
      </c>
      <c r="R456" s="81">
        <v>0</v>
      </c>
      <c r="S456" s="81">
        <v>18.503895806799999</v>
      </c>
      <c r="T456" s="82"/>
      <c r="U456" s="81">
        <v>72474307</v>
      </c>
      <c r="V456" s="81">
        <v>7433</v>
      </c>
      <c r="W456" s="81">
        <v>95</v>
      </c>
      <c r="X456" s="81">
        <v>87535</v>
      </c>
      <c r="Y456" s="81">
        <v>130133</v>
      </c>
      <c r="Z456" s="81">
        <v>168572</v>
      </c>
      <c r="AA456" s="81">
        <v>27698</v>
      </c>
      <c r="AB456" s="81">
        <v>310495</v>
      </c>
      <c r="AC456" s="81">
        <v>0</v>
      </c>
      <c r="AD456" s="81">
        <v>18.503895806799999</v>
      </c>
      <c r="AE456" s="82"/>
      <c r="AF456" s="81">
        <v>424491842.59692645</v>
      </c>
      <c r="AG456" s="81">
        <v>13988430.899664095</v>
      </c>
      <c r="AH456" s="81">
        <v>1094521.7689523892</v>
      </c>
      <c r="AI456" s="81">
        <v>538858058.27750278</v>
      </c>
      <c r="AJ456" s="81">
        <v>604349614.48741198</v>
      </c>
      <c r="AK456" s="81">
        <v>0</v>
      </c>
      <c r="AL456" s="81">
        <v>0</v>
      </c>
      <c r="AM456" s="81">
        <v>42626323.706468664</v>
      </c>
      <c r="AN456" s="81">
        <v>0</v>
      </c>
      <c r="AO456" s="81">
        <v>0</v>
      </c>
      <c r="AP456" s="82"/>
      <c r="AQ456" s="81">
        <v>5435</v>
      </c>
      <c r="AR456" s="81">
        <v>651</v>
      </c>
      <c r="AS456" s="81">
        <v>0</v>
      </c>
      <c r="AT456" s="81">
        <v>0</v>
      </c>
      <c r="AU456" s="81">
        <v>0</v>
      </c>
      <c r="AV456" s="81">
        <v>1</v>
      </c>
      <c r="AW456" s="81" t="s">
        <v>564</v>
      </c>
      <c r="AX456" s="82"/>
      <c r="AY456" s="81">
        <v>22042</v>
      </c>
      <c r="AZ456" s="81">
        <v>24008.400000000001</v>
      </c>
      <c r="BA456" s="81">
        <v>0</v>
      </c>
      <c r="BB456" s="81">
        <v>0</v>
      </c>
      <c r="BC456" s="81">
        <v>0</v>
      </c>
      <c r="BD456" s="81">
        <v>4200</v>
      </c>
      <c r="BE456" s="81" t="s">
        <v>564</v>
      </c>
      <c r="BF456" s="82"/>
      <c r="BG456" s="81">
        <v>0</v>
      </c>
      <c r="BH456" s="81">
        <v>0</v>
      </c>
      <c r="BI456" s="81">
        <v>549.89800000000002</v>
      </c>
      <c r="BJ456" s="81">
        <v>0</v>
      </c>
      <c r="BK456" s="81">
        <v>76.552999999999997</v>
      </c>
      <c r="BL456" s="81">
        <v>0</v>
      </c>
      <c r="BM456" s="82"/>
      <c r="BN456" s="81">
        <v>0</v>
      </c>
      <c r="BO456" s="81">
        <v>0</v>
      </c>
      <c r="BP456" s="81">
        <v>21</v>
      </c>
      <c r="BQ456" s="81">
        <v>0</v>
      </c>
      <c r="BR456" s="81">
        <v>7</v>
      </c>
      <c r="BS456" s="81">
        <v>0</v>
      </c>
      <c r="BT456"/>
      <c r="BU456" s="80">
        <v>391.38799999999998</v>
      </c>
      <c r="BV456" s="80">
        <v>30.079000000000001</v>
      </c>
      <c r="BW456" s="80">
        <v>145.434</v>
      </c>
      <c r="BX456" s="80">
        <v>5.3</v>
      </c>
      <c r="BY456" s="80">
        <v>54.25</v>
      </c>
      <c r="BZ456" s="80">
        <v>0</v>
      </c>
      <c r="CA456" s="80">
        <v>0</v>
      </c>
      <c r="CB456" s="80">
        <v>0</v>
      </c>
      <c r="CC456" s="80">
        <v>0</v>
      </c>
    </row>
    <row r="457" spans="1:81">
      <c r="A457" s="80" t="s">
        <v>2154</v>
      </c>
      <c r="B457" s="80">
        <v>403</v>
      </c>
      <c r="C457" s="80">
        <v>12</v>
      </c>
      <c r="D457" s="80">
        <v>24</v>
      </c>
      <c r="E457" s="80">
        <v>2015</v>
      </c>
      <c r="F457" s="80" t="s">
        <v>91</v>
      </c>
      <c r="G457" s="80" t="s">
        <v>2142</v>
      </c>
      <c r="H457" s="80" t="s">
        <v>2143</v>
      </c>
      <c r="I457" s="177"/>
      <c r="J457" s="81">
        <v>526.30181794595217</v>
      </c>
      <c r="K457" s="81">
        <v>14.89421575468913</v>
      </c>
      <c r="L457" s="81">
        <v>5.3213443806229961</v>
      </c>
      <c r="M457" s="81">
        <v>388.66494862937924</v>
      </c>
      <c r="N457" s="81">
        <v>388.38711497175188</v>
      </c>
      <c r="O457" s="81">
        <v>291.90054895800006</v>
      </c>
      <c r="P457" s="81">
        <v>139.2811005870858</v>
      </c>
      <c r="Q457" s="81">
        <v>22.620240126187181</v>
      </c>
      <c r="R457" s="81">
        <v>0</v>
      </c>
      <c r="S457" s="81">
        <v>16.22674317665</v>
      </c>
      <c r="T457" s="82"/>
      <c r="U457" s="81">
        <v>74171223</v>
      </c>
      <c r="V457" s="81">
        <v>7433</v>
      </c>
      <c r="W457" s="81">
        <v>95</v>
      </c>
      <c r="X457" s="81">
        <v>87535</v>
      </c>
      <c r="Y457" s="81">
        <v>131756</v>
      </c>
      <c r="Z457" s="81">
        <v>169592</v>
      </c>
      <c r="AA457" s="81">
        <v>27716</v>
      </c>
      <c r="AB457" s="81">
        <v>311327</v>
      </c>
      <c r="AC457" s="81">
        <v>0</v>
      </c>
      <c r="AD457" s="81">
        <v>16.22674317665</v>
      </c>
      <c r="AE457" s="82"/>
      <c r="AF457" s="81">
        <v>391378167.69571006</v>
      </c>
      <c r="AG457" s="81">
        <v>12357626.103608744</v>
      </c>
      <c r="AH457" s="81">
        <v>1078108.4824057429</v>
      </c>
      <c r="AI457" s="81">
        <v>526110493.15746844</v>
      </c>
      <c r="AJ457" s="81">
        <v>571324303.06696594</v>
      </c>
      <c r="AK457" s="81">
        <v>0</v>
      </c>
      <c r="AL457" s="81">
        <v>0</v>
      </c>
      <c r="AM457" s="81">
        <v>42666059.382353388</v>
      </c>
      <c r="AN457" s="81">
        <v>0</v>
      </c>
      <c r="AO457" s="81">
        <v>0</v>
      </c>
      <c r="AP457" s="82"/>
      <c r="AQ457" s="81">
        <v>5996</v>
      </c>
      <c r="AR457" s="81">
        <v>945</v>
      </c>
      <c r="AS457" s="81">
        <v>0</v>
      </c>
      <c r="AT457" s="81">
        <v>0</v>
      </c>
      <c r="AU457" s="81">
        <v>0</v>
      </c>
      <c r="AV457" s="81">
        <v>1</v>
      </c>
      <c r="AW457" s="81" t="s">
        <v>564</v>
      </c>
      <c r="AX457" s="82"/>
      <c r="AY457" s="81">
        <v>24796.2</v>
      </c>
      <c r="AZ457" s="81">
        <v>30591.200000000001</v>
      </c>
      <c r="BA457" s="81">
        <v>0</v>
      </c>
      <c r="BB457" s="81">
        <v>0</v>
      </c>
      <c r="BC457" s="81">
        <v>0</v>
      </c>
      <c r="BD457" s="81">
        <v>4200</v>
      </c>
      <c r="BE457" s="81" t="s">
        <v>564</v>
      </c>
      <c r="BF457" s="82"/>
      <c r="BG457" s="81">
        <v>0</v>
      </c>
      <c r="BH457" s="81">
        <v>0</v>
      </c>
      <c r="BI457" s="81">
        <v>562.26800000000003</v>
      </c>
      <c r="BJ457" s="81">
        <v>0</v>
      </c>
      <c r="BK457" s="81">
        <v>75.215000000000003</v>
      </c>
      <c r="BL457" s="81">
        <v>0</v>
      </c>
      <c r="BM457" s="82"/>
      <c r="BN457" s="81">
        <v>0</v>
      </c>
      <c r="BO457" s="81">
        <v>0</v>
      </c>
      <c r="BP457" s="81">
        <v>22</v>
      </c>
      <c r="BQ457" s="81">
        <v>0</v>
      </c>
      <c r="BR457" s="81">
        <v>9</v>
      </c>
      <c r="BS457" s="81">
        <v>0</v>
      </c>
      <c r="BT457"/>
      <c r="BU457" s="80">
        <v>402.53399999999999</v>
      </c>
      <c r="BV457" s="80">
        <v>29.59</v>
      </c>
      <c r="BW457" s="80">
        <v>149.49799999999999</v>
      </c>
      <c r="BX457" s="80">
        <v>6.33</v>
      </c>
      <c r="BY457" s="80">
        <v>49.530999999999999</v>
      </c>
      <c r="BZ457" s="80">
        <v>0</v>
      </c>
      <c r="CA457" s="80">
        <v>0</v>
      </c>
      <c r="CB457" s="80">
        <v>0</v>
      </c>
      <c r="CC457" s="80">
        <v>0</v>
      </c>
    </row>
    <row r="458" spans="1:81">
      <c r="A458" s="80" t="s">
        <v>2155</v>
      </c>
      <c r="B458" s="80">
        <v>404</v>
      </c>
      <c r="C458" s="80">
        <v>13</v>
      </c>
      <c r="D458" s="80">
        <v>24</v>
      </c>
      <c r="E458" s="80">
        <v>2016</v>
      </c>
      <c r="F458" s="80" t="s">
        <v>92</v>
      </c>
      <c r="G458" s="80" t="s">
        <v>2142</v>
      </c>
      <c r="H458" s="80" t="s">
        <v>2143</v>
      </c>
      <c r="I458" s="177"/>
      <c r="J458" s="81">
        <v>572.77249931315362</v>
      </c>
      <c r="K458" s="81">
        <v>14.989372438507282</v>
      </c>
      <c r="L458" s="81">
        <v>5.6341923640098814</v>
      </c>
      <c r="M458" s="81">
        <v>337.18413537991717</v>
      </c>
      <c r="N458" s="81">
        <v>386.91494930010145</v>
      </c>
      <c r="O458" s="81">
        <v>290.99132231275161</v>
      </c>
      <c r="P458" s="81">
        <v>138.04114886859907</v>
      </c>
      <c r="Q458" s="81">
        <v>22.016568137474916</v>
      </c>
      <c r="R458" s="81">
        <v>0</v>
      </c>
      <c r="S458" s="81">
        <v>19.348209084407202</v>
      </c>
      <c r="T458" s="82"/>
      <c r="U458" s="81">
        <v>74828146</v>
      </c>
      <c r="V458" s="81">
        <v>7433</v>
      </c>
      <c r="W458" s="81">
        <v>95</v>
      </c>
      <c r="X458" s="81">
        <v>87535</v>
      </c>
      <c r="Y458" s="81">
        <v>133237</v>
      </c>
      <c r="Z458" s="81">
        <v>171142</v>
      </c>
      <c r="AA458" s="81">
        <v>28411</v>
      </c>
      <c r="AB458" s="81">
        <v>311708</v>
      </c>
      <c r="AC458" s="81">
        <v>0</v>
      </c>
      <c r="AD458" s="81">
        <v>19.348209084407198</v>
      </c>
      <c r="AE458" s="82"/>
      <c r="AF458" s="81">
        <v>403283812.74839592</v>
      </c>
      <c r="AG458" s="81">
        <v>11735305.17518593</v>
      </c>
      <c r="AH458" s="81">
        <v>867087.08716631506</v>
      </c>
      <c r="AI458" s="81">
        <v>521613459.09787869</v>
      </c>
      <c r="AJ458" s="81">
        <v>570516758.52325332</v>
      </c>
      <c r="AK458" s="81">
        <v>0</v>
      </c>
      <c r="AL458" s="81">
        <v>0</v>
      </c>
      <c r="AM458" s="81">
        <v>42751461.741408147</v>
      </c>
      <c r="AN458" s="81">
        <v>0</v>
      </c>
      <c r="AO458" s="81">
        <v>0</v>
      </c>
      <c r="AP458" s="82"/>
      <c r="AQ458" s="81">
        <v>6505</v>
      </c>
      <c r="AR458" s="81">
        <v>1147</v>
      </c>
      <c r="AS458" s="81">
        <v>0</v>
      </c>
      <c r="AT458" s="81">
        <v>0</v>
      </c>
      <c r="AU458" s="81">
        <v>0</v>
      </c>
      <c r="AV458" s="81">
        <v>1</v>
      </c>
      <c r="AW458" s="81" t="s">
        <v>564</v>
      </c>
      <c r="AX458" s="82"/>
      <c r="AY458" s="81">
        <v>27307.1</v>
      </c>
      <c r="AZ458" s="81">
        <v>35832</v>
      </c>
      <c r="BA458" s="81">
        <v>0</v>
      </c>
      <c r="BB458" s="81">
        <v>0</v>
      </c>
      <c r="BC458" s="81">
        <v>0</v>
      </c>
      <c r="BD458" s="81">
        <v>4200</v>
      </c>
      <c r="BE458" s="81" t="s">
        <v>564</v>
      </c>
      <c r="BF458" s="82"/>
      <c r="BG458" s="81">
        <v>0</v>
      </c>
      <c r="BH458" s="81">
        <v>0</v>
      </c>
      <c r="BI458" s="81">
        <v>582.40099999999995</v>
      </c>
      <c r="BJ458" s="81">
        <v>0</v>
      </c>
      <c r="BK458" s="81">
        <v>74.774000000000001</v>
      </c>
      <c r="BL458" s="81">
        <v>0</v>
      </c>
      <c r="BM458" s="82"/>
      <c r="BN458" s="81">
        <v>0</v>
      </c>
      <c r="BO458" s="81">
        <v>0</v>
      </c>
      <c r="BP458" s="81">
        <v>22</v>
      </c>
      <c r="BQ458" s="81">
        <v>0</v>
      </c>
      <c r="BR458" s="81">
        <v>9</v>
      </c>
      <c r="BS458" s="81">
        <v>0</v>
      </c>
      <c r="BT458"/>
      <c r="BU458" s="80">
        <v>425.411</v>
      </c>
      <c r="BV458" s="80">
        <v>28.013999999999999</v>
      </c>
      <c r="BW458" s="80">
        <v>144.01</v>
      </c>
      <c r="BX458" s="80">
        <v>5.84</v>
      </c>
      <c r="BY458" s="80">
        <v>53.9</v>
      </c>
      <c r="BZ458" s="80">
        <v>0</v>
      </c>
      <c r="CA458" s="80">
        <v>0</v>
      </c>
      <c r="CB458" s="80">
        <v>0</v>
      </c>
      <c r="CC458" s="80">
        <v>0</v>
      </c>
    </row>
    <row r="459" spans="1:81">
      <c r="A459" s="80" t="s">
        <v>2156</v>
      </c>
      <c r="B459" s="80">
        <v>405</v>
      </c>
      <c r="C459" s="80">
        <v>14</v>
      </c>
      <c r="D459" s="80">
        <v>24</v>
      </c>
      <c r="E459" s="80">
        <v>2017</v>
      </c>
      <c r="F459" s="80" t="s">
        <v>71</v>
      </c>
      <c r="G459" s="80" t="s">
        <v>2142</v>
      </c>
      <c r="H459" s="80" t="s">
        <v>2143</v>
      </c>
      <c r="I459" s="177"/>
      <c r="J459" s="81">
        <v>561.81741523750293</v>
      </c>
      <c r="K459" s="81">
        <v>15.303510032855748</v>
      </c>
      <c r="L459" s="81">
        <v>5.2412868568381192</v>
      </c>
      <c r="M459" s="81">
        <v>334.15919626432338</v>
      </c>
      <c r="N459" s="81">
        <v>399.44100254122202</v>
      </c>
      <c r="O459" s="81">
        <v>287.59780035383471</v>
      </c>
      <c r="P459" s="81">
        <v>137.09428832824548</v>
      </c>
      <c r="Q459" s="81">
        <v>21.283031707745046</v>
      </c>
      <c r="R459" s="81">
        <v>0</v>
      </c>
      <c r="S459" s="81">
        <v>29.787695405359997</v>
      </c>
      <c r="T459" s="82"/>
      <c r="U459" s="81">
        <v>78201836</v>
      </c>
      <c r="V459" s="81">
        <v>7433</v>
      </c>
      <c r="W459" s="81">
        <v>95</v>
      </c>
      <c r="X459" s="81">
        <v>87535</v>
      </c>
      <c r="Y459" s="81">
        <v>134465</v>
      </c>
      <c r="Z459" s="81">
        <v>171952</v>
      </c>
      <c r="AA459" s="81">
        <v>28396</v>
      </c>
      <c r="AB459" s="81">
        <v>311608</v>
      </c>
      <c r="AC459" s="81">
        <v>0</v>
      </c>
      <c r="AD459" s="81">
        <v>29.787695405360001</v>
      </c>
      <c r="AE459" s="82"/>
      <c r="AF459" s="81">
        <v>421935811.32685292</v>
      </c>
      <c r="AG459" s="81">
        <v>12145637.97388044</v>
      </c>
      <c r="AH459" s="81">
        <v>1104993.742575722</v>
      </c>
      <c r="AI459" s="81">
        <v>530017347.49300492</v>
      </c>
      <c r="AJ459" s="81">
        <v>588548722.11164498</v>
      </c>
      <c r="AK459" s="81">
        <v>0</v>
      </c>
      <c r="AL459" s="81">
        <v>0</v>
      </c>
      <c r="AM459" s="81">
        <v>42804619.42092111</v>
      </c>
      <c r="AN459" s="81">
        <v>0</v>
      </c>
      <c r="AO459" s="81">
        <v>0</v>
      </c>
      <c r="AP459" s="82"/>
      <c r="AQ459" s="81">
        <v>6923</v>
      </c>
      <c r="AR459" s="81">
        <v>1279</v>
      </c>
      <c r="AS459" s="81">
        <v>0</v>
      </c>
      <c r="AT459" s="81">
        <v>0</v>
      </c>
      <c r="AU459" s="81">
        <v>0</v>
      </c>
      <c r="AV459" s="81">
        <v>1</v>
      </c>
      <c r="AW459" s="81" t="s">
        <v>564</v>
      </c>
      <c r="AX459" s="82"/>
      <c r="AY459" s="81">
        <v>29356.9</v>
      </c>
      <c r="AZ459" s="81">
        <v>38147.699999999983</v>
      </c>
      <c r="BA459" s="81">
        <v>0</v>
      </c>
      <c r="BB459" s="81">
        <v>0</v>
      </c>
      <c r="BC459" s="81">
        <v>0</v>
      </c>
      <c r="BD459" s="81">
        <v>4200</v>
      </c>
      <c r="BE459" s="81" t="s">
        <v>564</v>
      </c>
      <c r="BF459" s="82"/>
      <c r="BG459" s="81">
        <v>0</v>
      </c>
      <c r="BH459" s="81">
        <v>0</v>
      </c>
      <c r="BI459" s="81">
        <v>557.29</v>
      </c>
      <c r="BJ459" s="81">
        <v>0</v>
      </c>
      <c r="BK459" s="81">
        <v>71.804999999999993</v>
      </c>
      <c r="BL459" s="81">
        <v>0</v>
      </c>
      <c r="BM459" s="82"/>
      <c r="BN459" s="81">
        <v>0</v>
      </c>
      <c r="BO459" s="81">
        <v>0</v>
      </c>
      <c r="BP459" s="81">
        <v>21</v>
      </c>
      <c r="BQ459" s="81">
        <v>0</v>
      </c>
      <c r="BR459" s="81">
        <v>9</v>
      </c>
      <c r="BS459" s="81">
        <v>0</v>
      </c>
      <c r="BT459"/>
      <c r="BU459" s="80">
        <v>407.20100000000002</v>
      </c>
      <c r="BV459" s="80">
        <v>26.152000000000001</v>
      </c>
      <c r="BW459" s="80">
        <v>138.876</v>
      </c>
      <c r="BX459" s="80">
        <v>5.78</v>
      </c>
      <c r="BY459" s="80">
        <v>51.085999999999999</v>
      </c>
      <c r="BZ459" s="80">
        <v>0</v>
      </c>
      <c r="CA459" s="80">
        <v>0</v>
      </c>
      <c r="CB459" s="80">
        <v>0</v>
      </c>
      <c r="CC459" s="80">
        <v>0</v>
      </c>
    </row>
    <row r="460" spans="1:81">
      <c r="A460" s="80" t="s">
        <v>2157</v>
      </c>
      <c r="B460" s="80">
        <v>406</v>
      </c>
      <c r="C460" s="80">
        <v>15</v>
      </c>
      <c r="D460" s="80">
        <v>24</v>
      </c>
      <c r="E460" s="80">
        <v>2018</v>
      </c>
      <c r="F460" s="80" t="s">
        <v>93</v>
      </c>
      <c r="G460" s="80" t="s">
        <v>2142</v>
      </c>
      <c r="H460" s="80" t="s">
        <v>2143</v>
      </c>
      <c r="I460" s="177"/>
      <c r="J460" s="81">
        <v>550.83490261165139</v>
      </c>
      <c r="K460" s="81">
        <v>14.287358279560763</v>
      </c>
      <c r="L460" s="81">
        <v>4.8808769791777324</v>
      </c>
      <c r="M460" s="81">
        <v>339.35798867486659</v>
      </c>
      <c r="N460" s="81">
        <v>366.76983491241742</v>
      </c>
      <c r="O460" s="81">
        <v>283.55167447254018</v>
      </c>
      <c r="P460" s="81">
        <v>136.6377974239476</v>
      </c>
      <c r="Q460" s="81">
        <v>19.774867804114265</v>
      </c>
      <c r="R460" s="81">
        <v>0</v>
      </c>
      <c r="S460" s="81">
        <v>18.28857410649</v>
      </c>
      <c r="T460" s="82"/>
      <c r="U460" s="81">
        <v>80014383</v>
      </c>
      <c r="V460" s="81">
        <v>7433</v>
      </c>
      <c r="W460" s="81">
        <v>95</v>
      </c>
      <c r="X460" s="81">
        <v>87535</v>
      </c>
      <c r="Y460" s="81">
        <v>136110</v>
      </c>
      <c r="Z460" s="81">
        <v>172779</v>
      </c>
      <c r="AA460" s="81">
        <v>28586</v>
      </c>
      <c r="AB460" s="81">
        <v>312007</v>
      </c>
      <c r="AC460" s="81">
        <v>0</v>
      </c>
      <c r="AD460" s="81">
        <v>18.28857410649</v>
      </c>
      <c r="AE460" s="82"/>
      <c r="AF460" s="81">
        <v>416212226.62404728</v>
      </c>
      <c r="AG460" s="81">
        <v>10790222.95384776</v>
      </c>
      <c r="AH460" s="81">
        <v>1042077.9956450959</v>
      </c>
      <c r="AI460" s="81">
        <v>511403225.04018879</v>
      </c>
      <c r="AJ460" s="81">
        <v>567675936.38969445</v>
      </c>
      <c r="AK460" s="81">
        <v>0</v>
      </c>
      <c r="AL460" s="81">
        <v>0</v>
      </c>
      <c r="AM460" s="81">
        <v>42948110.099809423</v>
      </c>
      <c r="AN460" s="81">
        <v>0</v>
      </c>
      <c r="AO460" s="81">
        <v>0</v>
      </c>
      <c r="AP460" s="82"/>
      <c r="AQ460" s="81">
        <v>7390</v>
      </c>
      <c r="AR460" s="81">
        <v>1418</v>
      </c>
      <c r="AS460" s="81">
        <v>0</v>
      </c>
      <c r="AT460" s="81">
        <v>0</v>
      </c>
      <c r="AU460" s="81">
        <v>0</v>
      </c>
      <c r="AV460" s="81">
        <v>1</v>
      </c>
      <c r="AW460" s="81" t="s">
        <v>564</v>
      </c>
      <c r="AX460" s="82"/>
      <c r="AY460" s="81">
        <v>31632.3</v>
      </c>
      <c r="AZ460" s="81">
        <v>40359</v>
      </c>
      <c r="BA460" s="81">
        <v>0</v>
      </c>
      <c r="BB460" s="81">
        <v>0</v>
      </c>
      <c r="BC460" s="81">
        <v>0</v>
      </c>
      <c r="BD460" s="81">
        <v>4200</v>
      </c>
      <c r="BE460" s="81" t="s">
        <v>564</v>
      </c>
      <c r="BF460" s="82"/>
      <c r="BG460" s="81">
        <v>0</v>
      </c>
      <c r="BH460" s="81">
        <v>0</v>
      </c>
      <c r="BI460" s="81">
        <v>536.45399999999995</v>
      </c>
      <c r="BJ460" s="81">
        <v>0</v>
      </c>
      <c r="BK460" s="81">
        <v>73.555000000000007</v>
      </c>
      <c r="BL460" s="81">
        <v>0</v>
      </c>
      <c r="BM460" s="82"/>
      <c r="BN460" s="81">
        <v>0</v>
      </c>
      <c r="BO460" s="81">
        <v>0</v>
      </c>
      <c r="BP460" s="81">
        <v>21</v>
      </c>
      <c r="BQ460" s="81">
        <v>0</v>
      </c>
      <c r="BR460" s="81">
        <v>8</v>
      </c>
      <c r="BS460" s="81">
        <v>0</v>
      </c>
      <c r="BT460"/>
      <c r="BU460" s="80">
        <v>381.49299999999999</v>
      </c>
      <c r="BV460" s="80">
        <v>31.838999999999999</v>
      </c>
      <c r="BW460" s="80">
        <v>140.298</v>
      </c>
      <c r="BX460" s="80">
        <v>5.8410000000000002</v>
      </c>
      <c r="BY460" s="80">
        <v>50.537999999999997</v>
      </c>
      <c r="BZ460" s="80">
        <v>0</v>
      </c>
      <c r="CA460" s="80">
        <v>0</v>
      </c>
      <c r="CB460" s="80">
        <v>0</v>
      </c>
      <c r="CC460" s="80">
        <v>0</v>
      </c>
    </row>
    <row r="461" spans="1:81">
      <c r="A461" s="80" t="s">
        <v>2158</v>
      </c>
      <c r="B461" s="80">
        <v>407</v>
      </c>
      <c r="C461" s="80">
        <v>16</v>
      </c>
      <c r="D461" s="80">
        <v>24</v>
      </c>
      <c r="E461" s="80">
        <v>2019</v>
      </c>
      <c r="F461" s="80" t="s">
        <v>73</v>
      </c>
      <c r="G461" s="80" t="s">
        <v>2142</v>
      </c>
      <c r="H461" s="80" t="s">
        <v>2143</v>
      </c>
      <c r="I461" s="177"/>
      <c r="J461" s="81">
        <v>506.12817338984763</v>
      </c>
      <c r="K461" s="81">
        <v>12.819000577490399</v>
      </c>
      <c r="L461" s="81">
        <v>4.9071116925498588</v>
      </c>
      <c r="M461" s="81">
        <v>323.49563759714204</v>
      </c>
      <c r="N461" s="81">
        <v>359.2158112370409</v>
      </c>
      <c r="O461" s="81">
        <v>277.10065888239529</v>
      </c>
      <c r="P461" s="81">
        <v>135.26501877713108</v>
      </c>
      <c r="Q461" s="81">
        <v>19.21229123635943</v>
      </c>
      <c r="R461" s="81">
        <v>0</v>
      </c>
      <c r="S461" s="81">
        <v>20.876701607807998</v>
      </c>
      <c r="T461" s="82"/>
      <c r="U461" s="81">
        <v>76936958</v>
      </c>
      <c r="V461" s="81">
        <v>7433</v>
      </c>
      <c r="W461" s="81">
        <v>95</v>
      </c>
      <c r="X461" s="81">
        <v>87535</v>
      </c>
      <c r="Y461" s="81">
        <v>137340</v>
      </c>
      <c r="Z461" s="81">
        <v>173484</v>
      </c>
      <c r="AA461" s="81">
        <v>28087</v>
      </c>
      <c r="AB461" s="81">
        <v>311338</v>
      </c>
      <c r="AC461" s="81">
        <v>0</v>
      </c>
      <c r="AD461" s="81">
        <v>20.876701607807998</v>
      </c>
      <c r="AE461" s="82"/>
      <c r="AF461" s="81">
        <v>388899286.29137057</v>
      </c>
      <c r="AG461" s="81">
        <v>10403112.513621161</v>
      </c>
      <c r="AH461" s="81">
        <v>1119276.397297774</v>
      </c>
      <c r="AI461" s="81">
        <v>527959415.79371411</v>
      </c>
      <c r="AJ461" s="81">
        <v>589656218.98119736</v>
      </c>
      <c r="AK461" s="81">
        <v>0</v>
      </c>
      <c r="AL461" s="81">
        <v>0</v>
      </c>
      <c r="AM461" s="81">
        <v>42401891.848790839</v>
      </c>
      <c r="AN461" s="81">
        <v>0</v>
      </c>
      <c r="AO461" s="81">
        <v>0</v>
      </c>
      <c r="AP461" s="82"/>
      <c r="AQ461" s="81">
        <v>7930</v>
      </c>
      <c r="AR461" s="81">
        <v>1510</v>
      </c>
      <c r="AS461" s="81">
        <v>0</v>
      </c>
      <c r="AT461" s="81">
        <v>0</v>
      </c>
      <c r="AU461" s="81">
        <v>0</v>
      </c>
      <c r="AV461" s="81">
        <v>1</v>
      </c>
      <c r="AW461" s="81" t="s">
        <v>564</v>
      </c>
      <c r="AX461" s="82"/>
      <c r="AY461" s="81">
        <v>34347.199999999983</v>
      </c>
      <c r="AZ461" s="81">
        <v>42365.500000000058</v>
      </c>
      <c r="BA461" s="81">
        <v>0</v>
      </c>
      <c r="BB461" s="81">
        <v>0</v>
      </c>
      <c r="BC461" s="81">
        <v>0</v>
      </c>
      <c r="BD461" s="81">
        <v>4200</v>
      </c>
      <c r="BE461" s="81" t="s">
        <v>564</v>
      </c>
      <c r="BF461" s="82"/>
      <c r="BG461" s="81">
        <v>0</v>
      </c>
      <c r="BH461" s="81">
        <v>0</v>
      </c>
      <c r="BI461" s="81">
        <v>509.41199999999998</v>
      </c>
      <c r="BJ461" s="81">
        <v>0</v>
      </c>
      <c r="BK461" s="81">
        <v>58.010999999999996</v>
      </c>
      <c r="BL461" s="81">
        <v>0</v>
      </c>
      <c r="BM461" s="82"/>
      <c r="BN461" s="81">
        <v>0</v>
      </c>
      <c r="BO461" s="81">
        <v>0</v>
      </c>
      <c r="BP461" s="81">
        <v>20</v>
      </c>
      <c r="BQ461" s="81">
        <v>0</v>
      </c>
      <c r="BR461" s="81">
        <v>6</v>
      </c>
      <c r="BS461" s="81">
        <v>0</v>
      </c>
      <c r="BT461"/>
      <c r="BU461" s="80">
        <v>337.03399999999999</v>
      </c>
      <c r="BV461" s="80">
        <v>31.748999999999999</v>
      </c>
      <c r="BW461" s="80">
        <v>148.738</v>
      </c>
      <c r="BX461" s="80">
        <v>5.3949999999999996</v>
      </c>
      <c r="BY461" s="80">
        <v>44.506999999999998</v>
      </c>
      <c r="BZ461" s="80">
        <v>0</v>
      </c>
      <c r="CA461" s="80">
        <v>0</v>
      </c>
      <c r="CB461" s="80">
        <v>0</v>
      </c>
      <c r="CC461" s="80">
        <v>0</v>
      </c>
    </row>
    <row r="462" spans="1:81">
      <c r="A462" s="80" t="s">
        <v>2159</v>
      </c>
      <c r="B462" s="80">
        <v>408</v>
      </c>
      <c r="C462" s="80">
        <v>17</v>
      </c>
      <c r="D462" s="80">
        <v>24</v>
      </c>
      <c r="E462" s="80">
        <v>2020</v>
      </c>
      <c r="F462" s="80" t="s">
        <v>218</v>
      </c>
      <c r="G462" s="174" t="s">
        <v>2142</v>
      </c>
      <c r="H462" s="80" t="s">
        <v>2143</v>
      </c>
      <c r="I462" s="177"/>
      <c r="J462" s="81">
        <v>491.10315555512221</v>
      </c>
      <c r="K462" s="81">
        <v>14.296911553261278</v>
      </c>
      <c r="L462" s="81">
        <v>3.9215795166967276</v>
      </c>
      <c r="M462" s="81">
        <v>285.96449155223434</v>
      </c>
      <c r="N462" s="81">
        <v>358.72732988714569</v>
      </c>
      <c r="O462" s="81">
        <v>244.77637949171086</v>
      </c>
      <c r="P462" s="81">
        <v>128.56715772060565</v>
      </c>
      <c r="Q462" s="81">
        <v>18.337015528694124</v>
      </c>
      <c r="R462" s="81">
        <v>0</v>
      </c>
      <c r="S462" s="81">
        <v>33.751703987538598</v>
      </c>
      <c r="T462" s="82"/>
      <c r="U462" s="81">
        <v>73180250</v>
      </c>
      <c r="V462" s="81">
        <v>7729</v>
      </c>
      <c r="W462" s="81">
        <v>84</v>
      </c>
      <c r="X462" s="81">
        <v>87412</v>
      </c>
      <c r="Y462" s="81">
        <v>138491</v>
      </c>
      <c r="Z462" s="81">
        <v>174911</v>
      </c>
      <c r="AA462" s="81">
        <v>29005</v>
      </c>
      <c r="AB462" s="81">
        <v>310991</v>
      </c>
      <c r="AC462" s="81">
        <v>0</v>
      </c>
      <c r="AD462" s="81">
        <v>33.751703987538598</v>
      </c>
      <c r="AE462" s="82"/>
      <c r="AF462" s="81">
        <v>382824700.4670288</v>
      </c>
      <c r="AG462" s="81">
        <v>11026641.020993106</v>
      </c>
      <c r="AH462" s="81">
        <v>942420.97481978172</v>
      </c>
      <c r="AI462" s="81">
        <v>486836560.78576982</v>
      </c>
      <c r="AJ462" s="81">
        <v>601971021.03975809</v>
      </c>
      <c r="AK462" s="81"/>
      <c r="AL462" s="81"/>
      <c r="AM462" s="81">
        <v>40587780.68207489</v>
      </c>
      <c r="AN462" s="81"/>
      <c r="AO462" s="81"/>
      <c r="AP462" s="82"/>
      <c r="AQ462" s="81">
        <v>8414</v>
      </c>
      <c r="AR462" s="81">
        <v>1534</v>
      </c>
      <c r="AS462" s="81">
        <v>0</v>
      </c>
      <c r="AT462" s="81">
        <v>0</v>
      </c>
      <c r="AU462" s="81">
        <v>0</v>
      </c>
      <c r="AV462" s="81">
        <v>1</v>
      </c>
      <c r="AW462" s="81">
        <v>0</v>
      </c>
      <c r="AX462" s="82"/>
      <c r="AY462" s="81">
        <v>36892.200000000048</v>
      </c>
      <c r="AZ462" s="81">
        <v>44067.000000000007</v>
      </c>
      <c r="BA462" s="81">
        <v>0</v>
      </c>
      <c r="BB462" s="81">
        <v>0</v>
      </c>
      <c r="BC462" s="81">
        <v>0</v>
      </c>
      <c r="BD462" s="81">
        <v>4200</v>
      </c>
      <c r="BE462" s="81">
        <v>0</v>
      </c>
      <c r="BF462" s="82"/>
      <c r="BG462" s="81">
        <v>0</v>
      </c>
      <c r="BH462" s="81">
        <v>0</v>
      </c>
      <c r="BI462" s="81">
        <v>513.56399999999996</v>
      </c>
      <c r="BJ462" s="81">
        <v>0</v>
      </c>
      <c r="BK462" s="81">
        <v>74.286000000000001</v>
      </c>
      <c r="BL462" s="81">
        <v>0</v>
      </c>
      <c r="BM462" s="82"/>
      <c r="BN462" s="81">
        <v>0</v>
      </c>
      <c r="BO462" s="81">
        <v>0</v>
      </c>
      <c r="BP462" s="81">
        <v>20</v>
      </c>
      <c r="BQ462" s="81">
        <v>0</v>
      </c>
      <c r="BR462" s="81">
        <v>8</v>
      </c>
      <c r="BS462" s="81">
        <v>0</v>
      </c>
      <c r="BT462"/>
      <c r="BU462" s="80">
        <v>331.10300000000001</v>
      </c>
      <c r="BV462" s="80">
        <v>35.463999999999999</v>
      </c>
      <c r="BW462" s="80">
        <v>171.07900000000001</v>
      </c>
      <c r="BX462" s="80">
        <v>5.8959999999999999</v>
      </c>
      <c r="BY462" s="80">
        <v>44.308</v>
      </c>
      <c r="BZ462" s="80">
        <v>0</v>
      </c>
      <c r="CA462" s="80">
        <v>0</v>
      </c>
      <c r="CB462" s="80">
        <v>0</v>
      </c>
      <c r="CC462" s="80">
        <v>0</v>
      </c>
    </row>
    <row r="463" spans="1:81">
      <c r="A463" s="80" t="s">
        <v>2160</v>
      </c>
      <c r="B463" s="80">
        <v>408</v>
      </c>
      <c r="C463" s="80">
        <v>18</v>
      </c>
      <c r="D463" s="80">
        <v>24</v>
      </c>
      <c r="E463" s="80">
        <v>2021</v>
      </c>
      <c r="F463" s="80" t="s">
        <v>75</v>
      </c>
      <c r="G463" s="174" t="s">
        <v>2142</v>
      </c>
      <c r="H463" s="80" t="s">
        <v>2143</v>
      </c>
      <c r="I463" s="177"/>
      <c r="J463" s="81">
        <v>484.63879183873183</v>
      </c>
      <c r="K463" s="81">
        <v>16.199876714264263</v>
      </c>
      <c r="L463" s="81">
        <v>3.7389558094381359</v>
      </c>
      <c r="M463" s="81">
        <v>335.41271954232673</v>
      </c>
      <c r="N463" s="81">
        <v>346.05533915253574</v>
      </c>
      <c r="O463" s="81">
        <v>238.84220993592839</v>
      </c>
      <c r="P463" s="81">
        <v>133.00887721443615</v>
      </c>
      <c r="Q463" s="81">
        <v>18.485290639850263</v>
      </c>
      <c r="R463" s="81">
        <v>0</v>
      </c>
      <c r="S463" s="81">
        <v>28.839051955240819</v>
      </c>
      <c r="T463" s="82"/>
      <c r="U463" s="81">
        <v>76054963</v>
      </c>
      <c r="V463" s="81">
        <v>7729</v>
      </c>
      <c r="W463" s="81">
        <v>84</v>
      </c>
      <c r="X463" s="81">
        <v>87412</v>
      </c>
      <c r="Y463" s="81">
        <v>139180</v>
      </c>
      <c r="Z463" s="81">
        <v>175737</v>
      </c>
      <c r="AA463" s="81">
        <v>29263</v>
      </c>
      <c r="AB463" s="81">
        <v>309788</v>
      </c>
      <c r="AC463" s="81">
        <v>0</v>
      </c>
      <c r="AD463" s="81">
        <v>28.839051955240819</v>
      </c>
      <c r="AE463" s="82"/>
      <c r="AF463" s="81">
        <v>373132126.76989335</v>
      </c>
      <c r="AG463" s="81">
        <v>12278911.811912734</v>
      </c>
      <c r="AH463" s="81">
        <v>867071.66310356185</v>
      </c>
      <c r="AI463" s="81">
        <v>539721534.90605795</v>
      </c>
      <c r="AJ463" s="81">
        <v>538638954.65222478</v>
      </c>
      <c r="AK463" s="81">
        <v>0</v>
      </c>
      <c r="AL463" s="81">
        <v>0</v>
      </c>
      <c r="AM463" s="81">
        <v>40663977.276203655</v>
      </c>
      <c r="AN463" s="81">
        <v>0</v>
      </c>
      <c r="AO463" s="81">
        <v>0</v>
      </c>
      <c r="AP463" s="82"/>
      <c r="AQ463" s="81">
        <v>8950</v>
      </c>
      <c r="AR463" s="81">
        <v>1538</v>
      </c>
      <c r="AS463" s="81">
        <v>0</v>
      </c>
      <c r="AT463" s="81">
        <v>0</v>
      </c>
      <c r="AU463" s="81">
        <v>0</v>
      </c>
      <c r="AV463" s="81">
        <v>1</v>
      </c>
      <c r="AW463" s="81"/>
      <c r="AX463" s="82"/>
      <c r="AY463" s="81">
        <v>39799.100000000028</v>
      </c>
      <c r="AZ463" s="81">
        <v>46176.300000000017</v>
      </c>
      <c r="BA463" s="81">
        <v>0</v>
      </c>
      <c r="BB463" s="81">
        <v>0</v>
      </c>
      <c r="BC463" s="81">
        <v>0</v>
      </c>
      <c r="BD463" s="81">
        <v>4200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2161</v>
      </c>
      <c r="B464" s="80">
        <v>408</v>
      </c>
      <c r="C464" s="80">
        <v>19</v>
      </c>
      <c r="D464" s="80">
        <v>24</v>
      </c>
      <c r="E464" s="80">
        <v>2022</v>
      </c>
      <c r="F464" s="80" t="s">
        <v>568</v>
      </c>
      <c r="G464" s="80" t="s">
        <v>2142</v>
      </c>
      <c r="H464" s="80" t="s">
        <v>2143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9579</v>
      </c>
      <c r="AR464" s="81">
        <v>1549</v>
      </c>
      <c r="AS464" s="81">
        <v>0</v>
      </c>
      <c r="AT464" s="81">
        <v>0</v>
      </c>
      <c r="AU464" s="81">
        <v>0</v>
      </c>
      <c r="AV464" s="81">
        <v>1</v>
      </c>
      <c r="AW464" s="81"/>
      <c r="AX464" s="82"/>
      <c r="AY464" s="81">
        <v>43280.900000000169</v>
      </c>
      <c r="AZ464" s="81">
        <v>46498.500000000015</v>
      </c>
      <c r="BA464" s="81">
        <v>0</v>
      </c>
      <c r="BB464" s="81">
        <v>0</v>
      </c>
      <c r="BC464" s="81">
        <v>0</v>
      </c>
      <c r="BD464" s="81">
        <v>4200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2162</v>
      </c>
      <c r="B465" s="80">
        <v>443</v>
      </c>
      <c r="C465" s="80">
        <v>1</v>
      </c>
      <c r="D465" s="80">
        <v>27</v>
      </c>
      <c r="E465" s="80">
        <v>1990</v>
      </c>
      <c r="F465" s="80" t="s">
        <v>562</v>
      </c>
      <c r="G465" s="80" t="s">
        <v>2163</v>
      </c>
      <c r="H465" s="80" t="s">
        <v>2164</v>
      </c>
      <c r="I465" s="177"/>
      <c r="J465" s="81">
        <v>2985.3590836401308</v>
      </c>
      <c r="K465" s="81">
        <v>10.740315820764872</v>
      </c>
      <c r="L465" s="81">
        <v>1.3390542626830604</v>
      </c>
      <c r="M465" s="81">
        <v>174.80577614847854</v>
      </c>
      <c r="N465" s="81">
        <v>207.62309857093868</v>
      </c>
      <c r="O465" s="81">
        <v>162.10091036661342</v>
      </c>
      <c r="P465" s="81">
        <v>113.44209859804381</v>
      </c>
      <c r="Q465" s="81">
        <v>16.67356137713157</v>
      </c>
      <c r="R465" s="81">
        <v>163.54000660986861</v>
      </c>
      <c r="S465" s="81">
        <v>21.042510867035212</v>
      </c>
      <c r="T465" s="82"/>
      <c r="U465" s="81">
        <v>125268935</v>
      </c>
      <c r="V465" s="81">
        <v>4756</v>
      </c>
      <c r="W465" s="81">
        <v>14</v>
      </c>
      <c r="X465" s="81">
        <v>65089</v>
      </c>
      <c r="Y465" s="81">
        <v>89365</v>
      </c>
      <c r="Z465" s="81">
        <v>66674</v>
      </c>
      <c r="AA465" s="81">
        <v>27545</v>
      </c>
      <c r="AB465" s="81">
        <v>270722</v>
      </c>
      <c r="AC465" s="81">
        <v>28325423.5</v>
      </c>
      <c r="AD465" s="81">
        <v>21.042510867035212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2165</v>
      </c>
      <c r="B466" s="80">
        <v>444</v>
      </c>
      <c r="C466" s="80">
        <v>2</v>
      </c>
      <c r="D466" s="80">
        <v>27</v>
      </c>
      <c r="E466" s="80">
        <v>2005</v>
      </c>
      <c r="F466" s="80" t="s">
        <v>565</v>
      </c>
      <c r="G466" s="80" t="s">
        <v>2163</v>
      </c>
      <c r="H466" s="80" t="s">
        <v>2164</v>
      </c>
      <c r="I466" s="177"/>
      <c r="J466" s="81">
        <v>2359.7694716499313</v>
      </c>
      <c r="K466" s="81">
        <v>7.9757871222482493</v>
      </c>
      <c r="L466" s="81">
        <v>3.3533334951914591</v>
      </c>
      <c r="M466" s="81">
        <v>311.18389266395917</v>
      </c>
      <c r="N466" s="81">
        <v>317.79220930728906</v>
      </c>
      <c r="O466" s="81">
        <v>232.33169454932363</v>
      </c>
      <c r="P466" s="81">
        <v>98.647292037107306</v>
      </c>
      <c r="Q466" s="81">
        <v>17.205007718613714</v>
      </c>
      <c r="R466" s="81">
        <v>138.0186163283382</v>
      </c>
      <c r="S466" s="81">
        <v>59.363041387999999</v>
      </c>
      <c r="T466" s="82"/>
      <c r="U466" s="81">
        <v>104642243</v>
      </c>
      <c r="V466" s="81">
        <v>3891</v>
      </c>
      <c r="W466" s="81">
        <v>30</v>
      </c>
      <c r="X466" s="81">
        <v>63286</v>
      </c>
      <c r="Y466" s="81">
        <v>118294</v>
      </c>
      <c r="Z466" s="81">
        <v>110582</v>
      </c>
      <c r="AA466" s="81">
        <v>19617</v>
      </c>
      <c r="AB466" s="81">
        <v>292032</v>
      </c>
      <c r="AC466" s="81">
        <v>24405734.5</v>
      </c>
      <c r="AD466" s="81">
        <v>59.363041387999999</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2166</v>
      </c>
      <c r="B467" s="80">
        <v>445</v>
      </c>
      <c r="C467" s="80">
        <v>3</v>
      </c>
      <c r="D467" s="80">
        <v>27</v>
      </c>
      <c r="E467" s="80">
        <v>2006</v>
      </c>
      <c r="F467" s="80" t="s">
        <v>566</v>
      </c>
      <c r="G467" s="80" t="s">
        <v>2163</v>
      </c>
      <c r="H467" s="80" t="s">
        <v>2164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2167</v>
      </c>
      <c r="B468" s="80">
        <v>446</v>
      </c>
      <c r="C468" s="80">
        <v>4</v>
      </c>
      <c r="D468" s="80">
        <v>27</v>
      </c>
      <c r="E468" s="80">
        <v>2007</v>
      </c>
      <c r="F468" s="80" t="s">
        <v>567</v>
      </c>
      <c r="G468" s="80" t="s">
        <v>2163</v>
      </c>
      <c r="H468" s="80" t="s">
        <v>2164</v>
      </c>
      <c r="I468" s="177"/>
      <c r="J468" s="81">
        <v>2696.6182243360927</v>
      </c>
      <c r="K468" s="81">
        <v>9.8803178870538382</v>
      </c>
      <c r="L468" s="81">
        <v>3.9938387294583633</v>
      </c>
      <c r="M468" s="81">
        <v>283.90335649125853</v>
      </c>
      <c r="N468" s="81">
        <v>346.53179153679855</v>
      </c>
      <c r="O468" s="81">
        <v>224.56539657897588</v>
      </c>
      <c r="P468" s="81">
        <v>95.139227776934817</v>
      </c>
      <c r="Q468" s="81">
        <v>18.223805494702063</v>
      </c>
      <c r="R468" s="81">
        <v>133.12450025819126</v>
      </c>
      <c r="S468" s="81">
        <v>53.117336686400002</v>
      </c>
      <c r="T468" s="82"/>
      <c r="U468" s="81">
        <v>127689559</v>
      </c>
      <c r="V468" s="81">
        <v>3634</v>
      </c>
      <c r="W468" s="81">
        <v>47</v>
      </c>
      <c r="X468" s="81">
        <v>73786</v>
      </c>
      <c r="Y468" s="81">
        <v>121395</v>
      </c>
      <c r="Z468" s="81">
        <v>111113</v>
      </c>
      <c r="AA468" s="81">
        <v>18631</v>
      </c>
      <c r="AB468" s="81">
        <v>292966</v>
      </c>
      <c r="AC468" s="81">
        <v>24215743.5</v>
      </c>
      <c r="AD468" s="81">
        <v>53.117336686400002</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2168</v>
      </c>
      <c r="B469" s="80">
        <v>447</v>
      </c>
      <c r="C469" s="80">
        <v>5</v>
      </c>
      <c r="D469" s="80">
        <v>27</v>
      </c>
      <c r="E469" s="80">
        <v>2008</v>
      </c>
      <c r="F469" s="80" t="s">
        <v>84</v>
      </c>
      <c r="G469" s="80" t="s">
        <v>2163</v>
      </c>
      <c r="H469" s="80" t="s">
        <v>2164</v>
      </c>
      <c r="I469" s="177"/>
      <c r="J469" s="81">
        <v>2435.2036767340851</v>
      </c>
      <c r="K469" s="81">
        <v>7.7517769369895548</v>
      </c>
      <c r="L469" s="81">
        <v>3.6030046182131623</v>
      </c>
      <c r="M469" s="81">
        <v>310.90146025280848</v>
      </c>
      <c r="N469" s="81">
        <v>314.2957338665214</v>
      </c>
      <c r="O469" s="81">
        <v>217.44479215788462</v>
      </c>
      <c r="P469" s="81">
        <v>91.297103469496392</v>
      </c>
      <c r="Q469" s="81">
        <v>17.964134646807306</v>
      </c>
      <c r="R469" s="81">
        <v>123.77426292750118</v>
      </c>
      <c r="S469" s="81">
        <v>54.640101910080006</v>
      </c>
      <c r="T469" s="82"/>
      <c r="U469" s="81">
        <v>130078394</v>
      </c>
      <c r="V469" s="81">
        <v>3634</v>
      </c>
      <c r="W469" s="81">
        <v>47</v>
      </c>
      <c r="X469" s="81">
        <v>73786</v>
      </c>
      <c r="Y469" s="81">
        <v>122950</v>
      </c>
      <c r="Z469" s="81">
        <v>111366</v>
      </c>
      <c r="AA469" s="81">
        <v>17899</v>
      </c>
      <c r="AB469" s="81">
        <v>293537</v>
      </c>
      <c r="AC469" s="81">
        <v>23379255.25</v>
      </c>
      <c r="AD469" s="81">
        <v>54.640101910080006</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2169</v>
      </c>
      <c r="B470" s="80">
        <v>448</v>
      </c>
      <c r="C470" s="80">
        <v>6</v>
      </c>
      <c r="D470" s="80">
        <v>27</v>
      </c>
      <c r="E470" s="80">
        <v>2009</v>
      </c>
      <c r="F470" s="80" t="s">
        <v>85</v>
      </c>
      <c r="G470" s="80" t="s">
        <v>2163</v>
      </c>
      <c r="H470" s="80" t="s">
        <v>2164</v>
      </c>
      <c r="I470" s="177"/>
      <c r="J470" s="81">
        <v>1963.1579572213109</v>
      </c>
      <c r="K470" s="81">
        <v>5.8712305699931386</v>
      </c>
      <c r="L470" s="81">
        <v>4.7996165935069222</v>
      </c>
      <c r="M470" s="81">
        <v>275.58243950856001</v>
      </c>
      <c r="N470" s="81">
        <v>278.42553712877691</v>
      </c>
      <c r="O470" s="81">
        <v>221.67474935001516</v>
      </c>
      <c r="P470" s="81">
        <v>87.419998775078014</v>
      </c>
      <c r="Q470" s="81">
        <v>17.130698065857541</v>
      </c>
      <c r="R470" s="81">
        <v>90.233992256843294</v>
      </c>
      <c r="S470" s="81">
        <v>46.07319174277999</v>
      </c>
      <c r="T470" s="82"/>
      <c r="U470" s="81">
        <v>92680498</v>
      </c>
      <c r="V470" s="81">
        <v>3759</v>
      </c>
      <c r="W470" s="81">
        <v>75</v>
      </c>
      <c r="X470" s="81">
        <v>80709</v>
      </c>
      <c r="Y470" s="81">
        <v>124573</v>
      </c>
      <c r="Z470" s="81">
        <v>112062</v>
      </c>
      <c r="AA470" s="81">
        <v>17595</v>
      </c>
      <c r="AB470" s="81">
        <v>293846</v>
      </c>
      <c r="AC470" s="81">
        <v>16627748.75</v>
      </c>
      <c r="AD470" s="81">
        <v>46.07319174277999</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227.03899999999999</v>
      </c>
      <c r="BJ470" s="81">
        <v>0</v>
      </c>
      <c r="BK470" s="81">
        <v>58.477000000000004</v>
      </c>
      <c r="BL470" s="81">
        <v>0</v>
      </c>
      <c r="BM470" s="82"/>
      <c r="BN470" s="81">
        <v>0</v>
      </c>
      <c r="BO470" s="81">
        <v>0</v>
      </c>
      <c r="BP470" s="81">
        <v>20</v>
      </c>
      <c r="BQ470" s="81">
        <v>0</v>
      </c>
      <c r="BR470" s="81">
        <v>12</v>
      </c>
      <c r="BS470" s="81">
        <v>0</v>
      </c>
      <c r="BT470"/>
      <c r="BU470" s="80"/>
      <c r="BV470" s="80"/>
      <c r="BW470" s="80"/>
      <c r="BX470" s="80"/>
      <c r="BY470" s="80"/>
      <c r="BZ470" s="80"/>
      <c r="CA470" s="80"/>
      <c r="CB470" s="80"/>
      <c r="CC470" s="80"/>
    </row>
    <row r="471" spans="1:81">
      <c r="A471" s="80" t="s">
        <v>2170</v>
      </c>
      <c r="B471" s="80">
        <v>449</v>
      </c>
      <c r="C471" s="80">
        <v>7</v>
      </c>
      <c r="D471" s="80">
        <v>27</v>
      </c>
      <c r="E471" s="80">
        <v>2010</v>
      </c>
      <c r="F471" s="80" t="s">
        <v>86</v>
      </c>
      <c r="G471" s="80" t="s">
        <v>2163</v>
      </c>
      <c r="H471" s="80" t="s">
        <v>2164</v>
      </c>
      <c r="I471" s="177"/>
      <c r="J471" s="81">
        <v>2180.5210203136162</v>
      </c>
      <c r="K471" s="81">
        <v>8.2283665022516228</v>
      </c>
      <c r="L471" s="81">
        <v>4.4643832026865704</v>
      </c>
      <c r="M471" s="81">
        <v>302.64856622052912</v>
      </c>
      <c r="N471" s="81">
        <v>304.32873035003939</v>
      </c>
      <c r="O471" s="81">
        <v>221.51382413909658</v>
      </c>
      <c r="P471" s="81">
        <v>88.155881611430019</v>
      </c>
      <c r="Q471" s="81">
        <v>17.874192717574488</v>
      </c>
      <c r="R471" s="81">
        <v>80.999813390912038</v>
      </c>
      <c r="S471" s="81">
        <v>47.90063903515</v>
      </c>
      <c r="T471" s="82"/>
      <c r="U471" s="81">
        <v>100486766</v>
      </c>
      <c r="V471" s="81">
        <v>3759</v>
      </c>
      <c r="W471" s="81">
        <v>75</v>
      </c>
      <c r="X471" s="81">
        <v>80709</v>
      </c>
      <c r="Y471" s="81">
        <v>125634</v>
      </c>
      <c r="Z471" s="81">
        <v>112501</v>
      </c>
      <c r="AA471" s="81">
        <v>17300</v>
      </c>
      <c r="AB471" s="81">
        <v>293784</v>
      </c>
      <c r="AC471" s="81">
        <v>14144881.25</v>
      </c>
      <c r="AD471" s="81">
        <v>47.90063903515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224.696</v>
      </c>
      <c r="BJ471" s="81">
        <v>0</v>
      </c>
      <c r="BK471" s="81">
        <v>40.568000000000005</v>
      </c>
      <c r="BL471" s="81">
        <v>0</v>
      </c>
      <c r="BM471" s="82"/>
      <c r="BN471" s="81">
        <v>0</v>
      </c>
      <c r="BO471" s="81">
        <v>0</v>
      </c>
      <c r="BP471" s="81">
        <v>19</v>
      </c>
      <c r="BQ471" s="81">
        <v>0</v>
      </c>
      <c r="BR471" s="81">
        <v>9</v>
      </c>
      <c r="BS471" s="81">
        <v>0</v>
      </c>
      <c r="BT471"/>
      <c r="BU471" s="80">
        <v>265.26400000000001</v>
      </c>
      <c r="BV471" s="80">
        <v>0</v>
      </c>
      <c r="BW471" s="80">
        <v>0</v>
      </c>
      <c r="BX471" s="80">
        <v>0</v>
      </c>
      <c r="BY471" s="80">
        <v>0</v>
      </c>
      <c r="BZ471" s="80">
        <v>0</v>
      </c>
      <c r="CA471" s="80">
        <v>0</v>
      </c>
      <c r="CB471" s="80">
        <v>0</v>
      </c>
      <c r="CC471" s="80">
        <v>0</v>
      </c>
    </row>
    <row r="472" spans="1:81">
      <c r="A472" s="80" t="s">
        <v>2171</v>
      </c>
      <c r="B472" s="80">
        <v>450</v>
      </c>
      <c r="C472" s="80">
        <v>8</v>
      </c>
      <c r="D472" s="80">
        <v>27</v>
      </c>
      <c r="E472" s="80">
        <v>2011</v>
      </c>
      <c r="F472" s="80" t="s">
        <v>87</v>
      </c>
      <c r="G472" s="80" t="s">
        <v>2163</v>
      </c>
      <c r="H472" s="80" t="s">
        <v>2164</v>
      </c>
      <c r="I472" s="177"/>
      <c r="J472" s="81">
        <v>2320.8273878827399</v>
      </c>
      <c r="K472" s="81">
        <v>8.66634416296084</v>
      </c>
      <c r="L472" s="81">
        <v>3.3997858180092742</v>
      </c>
      <c r="M472" s="81">
        <v>379.54477388637093</v>
      </c>
      <c r="N472" s="81">
        <v>370.23313274102304</v>
      </c>
      <c r="O472" s="81">
        <v>219.02766662448127</v>
      </c>
      <c r="P472" s="81">
        <v>85.355943132494275</v>
      </c>
      <c r="Q472" s="81">
        <v>20.603862262182506</v>
      </c>
      <c r="R472" s="81">
        <v>23.264735695768671</v>
      </c>
      <c r="S472" s="81">
        <v>42.736739343749996</v>
      </c>
      <c r="T472" s="82"/>
      <c r="U472" s="81">
        <v>104215385</v>
      </c>
      <c r="V472" s="81">
        <v>3759</v>
      </c>
      <c r="W472" s="81">
        <v>75</v>
      </c>
      <c r="X472" s="81">
        <v>80709</v>
      </c>
      <c r="Y472" s="81">
        <v>126409</v>
      </c>
      <c r="Z472" s="81">
        <v>113655</v>
      </c>
      <c r="AA472" s="81">
        <v>17249</v>
      </c>
      <c r="AB472" s="81">
        <v>293593</v>
      </c>
      <c r="AC472" s="81">
        <v>4055968.25</v>
      </c>
      <c r="AD472" s="81">
        <v>42.736739343749996</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244.21700000000001</v>
      </c>
      <c r="BJ472" s="81">
        <v>0</v>
      </c>
      <c r="BK472" s="81">
        <v>36.427999999999997</v>
      </c>
      <c r="BL472" s="81">
        <v>0</v>
      </c>
      <c r="BM472" s="82"/>
      <c r="BN472" s="81">
        <v>0</v>
      </c>
      <c r="BO472" s="81">
        <v>0</v>
      </c>
      <c r="BP472" s="81">
        <v>21</v>
      </c>
      <c r="BQ472" s="81">
        <v>0</v>
      </c>
      <c r="BR472" s="81">
        <v>7</v>
      </c>
      <c r="BS472" s="81">
        <v>0</v>
      </c>
      <c r="BT472"/>
      <c r="BU472" s="80">
        <v>280.64499999999998</v>
      </c>
      <c r="BV472" s="80">
        <v>0</v>
      </c>
      <c r="BW472" s="80">
        <v>0</v>
      </c>
      <c r="BX472" s="80">
        <v>0</v>
      </c>
      <c r="BY472" s="80">
        <v>0</v>
      </c>
      <c r="BZ472" s="80">
        <v>0</v>
      </c>
      <c r="CA472" s="80">
        <v>0</v>
      </c>
      <c r="CB472" s="80">
        <v>0</v>
      </c>
      <c r="CC472" s="80">
        <v>0</v>
      </c>
    </row>
    <row r="473" spans="1:81">
      <c r="A473" s="80" t="s">
        <v>2172</v>
      </c>
      <c r="B473" s="80">
        <v>451</v>
      </c>
      <c r="C473" s="80">
        <v>9</v>
      </c>
      <c r="D473" s="80">
        <v>27</v>
      </c>
      <c r="E473" s="80">
        <v>2012</v>
      </c>
      <c r="F473" s="80" t="s">
        <v>88</v>
      </c>
      <c r="G473" s="80" t="s">
        <v>2163</v>
      </c>
      <c r="H473" s="80" t="s">
        <v>2164</v>
      </c>
      <c r="I473" s="177"/>
      <c r="J473" s="81">
        <v>2579.9726883685594</v>
      </c>
      <c r="K473" s="81">
        <v>8.168146423422364</v>
      </c>
      <c r="L473" s="81">
        <v>3.3343356312882566</v>
      </c>
      <c r="M473" s="81">
        <v>403.46648033786204</v>
      </c>
      <c r="N473" s="81">
        <v>378.65879208143917</v>
      </c>
      <c r="O473" s="81">
        <v>219.35371961641241</v>
      </c>
      <c r="P473" s="81">
        <v>84.806451057866155</v>
      </c>
      <c r="Q473" s="81">
        <v>22.608169052342429</v>
      </c>
      <c r="R473" s="81">
        <v>19.894738350807522</v>
      </c>
      <c r="S473" s="81">
        <v>41.941041054439992</v>
      </c>
      <c r="T473" s="82"/>
      <c r="U473" s="81">
        <v>113273398</v>
      </c>
      <c r="V473" s="81">
        <v>3759</v>
      </c>
      <c r="W473" s="81">
        <v>75</v>
      </c>
      <c r="X473" s="81">
        <v>80709</v>
      </c>
      <c r="Y473" s="81">
        <v>128808</v>
      </c>
      <c r="Z473" s="81">
        <v>114727</v>
      </c>
      <c r="AA473" s="81">
        <v>17041</v>
      </c>
      <c r="AB473" s="81">
        <v>296512</v>
      </c>
      <c r="AC473" s="81">
        <v>3378608.25</v>
      </c>
      <c r="AD473" s="81">
        <v>41.941041054439992</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292.14100000000002</v>
      </c>
      <c r="BJ473" s="81">
        <v>0</v>
      </c>
      <c r="BK473" s="81">
        <v>65.971000000000004</v>
      </c>
      <c r="BL473" s="81">
        <v>0</v>
      </c>
      <c r="BM473" s="82"/>
      <c r="BN473" s="81">
        <v>0</v>
      </c>
      <c r="BO473" s="81">
        <v>0</v>
      </c>
      <c r="BP473" s="81">
        <v>21</v>
      </c>
      <c r="BQ473" s="81">
        <v>0</v>
      </c>
      <c r="BR473" s="81">
        <v>12</v>
      </c>
      <c r="BS473" s="81">
        <v>0</v>
      </c>
      <c r="BT473"/>
      <c r="BU473" s="80">
        <v>358.11200000000002</v>
      </c>
      <c r="BV473" s="80">
        <v>0</v>
      </c>
      <c r="BW473" s="80">
        <v>0</v>
      </c>
      <c r="BX473" s="80">
        <v>0</v>
      </c>
      <c r="BY473" s="80">
        <v>0</v>
      </c>
      <c r="BZ473" s="80">
        <v>0</v>
      </c>
      <c r="CA473" s="80">
        <v>0</v>
      </c>
      <c r="CB473" s="80">
        <v>0</v>
      </c>
      <c r="CC473" s="80">
        <v>0</v>
      </c>
    </row>
    <row r="474" spans="1:81">
      <c r="A474" s="80" t="s">
        <v>2173</v>
      </c>
      <c r="B474" s="80">
        <v>452</v>
      </c>
      <c r="C474" s="80">
        <v>10</v>
      </c>
      <c r="D474" s="80">
        <v>27</v>
      </c>
      <c r="E474" s="80">
        <v>2013</v>
      </c>
      <c r="F474" s="80" t="s">
        <v>89</v>
      </c>
      <c r="G474" s="80" t="s">
        <v>2163</v>
      </c>
      <c r="H474" s="80" t="s">
        <v>2164</v>
      </c>
      <c r="I474" s="177"/>
      <c r="J474" s="81">
        <v>2587.1297967984256</v>
      </c>
      <c r="K474" s="81">
        <v>6.9896133166146956</v>
      </c>
      <c r="L474" s="81">
        <v>3.3303616197039276</v>
      </c>
      <c r="M474" s="81">
        <v>394.3787179074501</v>
      </c>
      <c r="N474" s="81">
        <v>411.72091820215752</v>
      </c>
      <c r="O474" s="81">
        <v>211.70814484132006</v>
      </c>
      <c r="P474" s="81">
        <v>84.346715908226571</v>
      </c>
      <c r="Q474" s="81">
        <v>22.979205346648104</v>
      </c>
      <c r="R474" s="81">
        <v>20.580251284020914</v>
      </c>
      <c r="S474" s="81">
        <v>44.484371785280004</v>
      </c>
      <c r="T474" s="82"/>
      <c r="U474" s="81">
        <v>105788259</v>
      </c>
      <c r="V474" s="81">
        <v>3759</v>
      </c>
      <c r="W474" s="81">
        <v>75</v>
      </c>
      <c r="X474" s="81">
        <v>80709</v>
      </c>
      <c r="Y474" s="81">
        <v>129626</v>
      </c>
      <c r="Z474" s="81">
        <v>115672</v>
      </c>
      <c r="AA474" s="81">
        <v>16885</v>
      </c>
      <c r="AB474" s="81">
        <v>297057</v>
      </c>
      <c r="AC474" s="81">
        <v>3411625.5</v>
      </c>
      <c r="AD474" s="81">
        <v>44.484371785280004</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319.53800000000001</v>
      </c>
      <c r="BJ474" s="81">
        <v>0</v>
      </c>
      <c r="BK474" s="81">
        <v>74.265000000000015</v>
      </c>
      <c r="BL474" s="81">
        <v>0</v>
      </c>
      <c r="BM474" s="82"/>
      <c r="BN474" s="81">
        <v>0</v>
      </c>
      <c r="BO474" s="81">
        <v>0</v>
      </c>
      <c r="BP474" s="81">
        <v>21</v>
      </c>
      <c r="BQ474" s="81">
        <v>0</v>
      </c>
      <c r="BR474" s="81">
        <v>12</v>
      </c>
      <c r="BS474" s="81">
        <v>0</v>
      </c>
      <c r="BT474"/>
      <c r="BU474" s="80">
        <v>393.803</v>
      </c>
      <c r="BV474" s="80">
        <v>0</v>
      </c>
      <c r="BW474" s="80">
        <v>0</v>
      </c>
      <c r="BX474" s="80">
        <v>0</v>
      </c>
      <c r="BY474" s="80">
        <v>0</v>
      </c>
      <c r="BZ474" s="80">
        <v>0</v>
      </c>
      <c r="CA474" s="80">
        <v>0</v>
      </c>
      <c r="CB474" s="80">
        <v>0</v>
      </c>
      <c r="CC474" s="80">
        <v>0</v>
      </c>
    </row>
    <row r="475" spans="1:81">
      <c r="A475" s="80" t="s">
        <v>2174</v>
      </c>
      <c r="B475" s="80">
        <v>453</v>
      </c>
      <c r="C475" s="80">
        <v>11</v>
      </c>
      <c r="D475" s="80">
        <v>27</v>
      </c>
      <c r="E475" s="80">
        <v>2014</v>
      </c>
      <c r="F475" s="80" t="s">
        <v>90</v>
      </c>
      <c r="G475" s="80" t="s">
        <v>2163</v>
      </c>
      <c r="H475" s="80" t="s">
        <v>2164</v>
      </c>
      <c r="I475" s="177"/>
      <c r="J475" s="81">
        <v>2542.7634329293128</v>
      </c>
      <c r="K475" s="81">
        <v>7.2544210790243211</v>
      </c>
      <c r="L475" s="81">
        <v>3.4098101715390219</v>
      </c>
      <c r="M475" s="81">
        <v>421.93332159645928</v>
      </c>
      <c r="N475" s="81">
        <v>371.63545225632595</v>
      </c>
      <c r="O475" s="81">
        <v>202.97399765485005</v>
      </c>
      <c r="P475" s="81">
        <v>84.368638701022562</v>
      </c>
      <c r="Q475" s="81">
        <v>22.083877586411802</v>
      </c>
      <c r="R475" s="81">
        <v>20.342553872812392</v>
      </c>
      <c r="S475" s="81">
        <v>42.496298649600007</v>
      </c>
      <c r="T475" s="82"/>
      <c r="U475" s="81">
        <v>112335945</v>
      </c>
      <c r="V475" s="81">
        <v>3188</v>
      </c>
      <c r="W475" s="81">
        <v>74</v>
      </c>
      <c r="X475" s="81">
        <v>80087</v>
      </c>
      <c r="Y475" s="81">
        <v>130801</v>
      </c>
      <c r="Z475" s="81">
        <v>116801</v>
      </c>
      <c r="AA475" s="81">
        <v>16802</v>
      </c>
      <c r="AB475" s="81">
        <v>297547</v>
      </c>
      <c r="AC475" s="81">
        <v>3382825.5</v>
      </c>
      <c r="AD475" s="81">
        <v>42.496298649600007</v>
      </c>
      <c r="AE475" s="82"/>
      <c r="AF475" s="81">
        <v>1007153131.923907</v>
      </c>
      <c r="AG475" s="81">
        <v>6189289.6303504622</v>
      </c>
      <c r="AH475" s="81">
        <v>737398.27830015065</v>
      </c>
      <c r="AI475" s="81">
        <v>565454332.26946592</v>
      </c>
      <c r="AJ475" s="81">
        <v>513340895.1967448</v>
      </c>
      <c r="AK475" s="81">
        <v>0</v>
      </c>
      <c r="AL475" s="81">
        <v>0</v>
      </c>
      <c r="AM475" s="81">
        <v>40848756.791216053</v>
      </c>
      <c r="AN475" s="81">
        <v>0</v>
      </c>
      <c r="AO475" s="81">
        <v>0</v>
      </c>
      <c r="AP475" s="82"/>
      <c r="AQ475" s="81">
        <v>4271</v>
      </c>
      <c r="AR475" s="81">
        <v>397</v>
      </c>
      <c r="AS475" s="81">
        <v>0</v>
      </c>
      <c r="AT475" s="81">
        <v>0</v>
      </c>
      <c r="AU475" s="81">
        <v>0</v>
      </c>
      <c r="AV475" s="81">
        <v>1</v>
      </c>
      <c r="AW475" s="81" t="s">
        <v>564</v>
      </c>
      <c r="AX475" s="82"/>
      <c r="AY475" s="81">
        <v>15848.9</v>
      </c>
      <c r="AZ475" s="81">
        <v>29628.100000000002</v>
      </c>
      <c r="BA475" s="81">
        <v>0</v>
      </c>
      <c r="BB475" s="81">
        <v>0</v>
      </c>
      <c r="BC475" s="81">
        <v>0</v>
      </c>
      <c r="BD475" s="81">
        <v>3520</v>
      </c>
      <c r="BE475" s="81" t="s">
        <v>564</v>
      </c>
      <c r="BF475" s="82"/>
      <c r="BG475" s="81">
        <v>0</v>
      </c>
      <c r="BH475" s="81">
        <v>0</v>
      </c>
      <c r="BI475" s="81">
        <v>312.06900000000002</v>
      </c>
      <c r="BJ475" s="81">
        <v>0</v>
      </c>
      <c r="BK475" s="81">
        <v>64.218999999999994</v>
      </c>
      <c r="BL475" s="81">
        <v>0</v>
      </c>
      <c r="BM475" s="82"/>
      <c r="BN475" s="81">
        <v>0</v>
      </c>
      <c r="BO475" s="81">
        <v>0</v>
      </c>
      <c r="BP475" s="81">
        <v>22</v>
      </c>
      <c r="BQ475" s="81">
        <v>0</v>
      </c>
      <c r="BR475" s="81">
        <v>10</v>
      </c>
      <c r="BS475" s="81">
        <v>0</v>
      </c>
      <c r="BT475"/>
      <c r="BU475" s="80">
        <v>376.28800000000001</v>
      </c>
      <c r="BV475" s="80">
        <v>0</v>
      </c>
      <c r="BW475" s="80">
        <v>0</v>
      </c>
      <c r="BX475" s="80">
        <v>0</v>
      </c>
      <c r="BY475" s="80">
        <v>0</v>
      </c>
      <c r="BZ475" s="80">
        <v>0</v>
      </c>
      <c r="CA475" s="80">
        <v>0</v>
      </c>
      <c r="CB475" s="80">
        <v>0</v>
      </c>
      <c r="CC475" s="80">
        <v>0</v>
      </c>
    </row>
    <row r="476" spans="1:81">
      <c r="A476" s="80" t="s">
        <v>2175</v>
      </c>
      <c r="B476" s="80">
        <v>454</v>
      </c>
      <c r="C476" s="80">
        <v>12</v>
      </c>
      <c r="D476" s="80">
        <v>27</v>
      </c>
      <c r="E476" s="80">
        <v>2015</v>
      </c>
      <c r="F476" s="80" t="s">
        <v>91</v>
      </c>
      <c r="G476" s="80" t="s">
        <v>2163</v>
      </c>
      <c r="H476" s="80" t="s">
        <v>2164</v>
      </c>
      <c r="I476" s="177"/>
      <c r="J476" s="81">
        <v>2349.1240561991908</v>
      </c>
      <c r="K476" s="81">
        <v>6.9840210692358706</v>
      </c>
      <c r="L476" s="81">
        <v>3.9923400765455446</v>
      </c>
      <c r="M476" s="81">
        <v>391.62823692565786</v>
      </c>
      <c r="N476" s="81">
        <v>342.61091401682398</v>
      </c>
      <c r="O476" s="81">
        <v>202.44843193658264</v>
      </c>
      <c r="P476" s="81">
        <v>83.545543991207296</v>
      </c>
      <c r="Q476" s="81">
        <v>21.656220474842286</v>
      </c>
      <c r="R476" s="81">
        <v>19.988574942638149</v>
      </c>
      <c r="S476" s="81">
        <v>40.853813686000002</v>
      </c>
      <c r="T476" s="82"/>
      <c r="U476" s="81">
        <v>111168503</v>
      </c>
      <c r="V476" s="81">
        <v>3188</v>
      </c>
      <c r="W476" s="81">
        <v>74</v>
      </c>
      <c r="X476" s="81">
        <v>80087</v>
      </c>
      <c r="Y476" s="81">
        <v>132096</v>
      </c>
      <c r="Z476" s="81">
        <v>117621</v>
      </c>
      <c r="AA476" s="81">
        <v>16625</v>
      </c>
      <c r="AB476" s="81">
        <v>298059</v>
      </c>
      <c r="AC476" s="81">
        <v>3424098.75</v>
      </c>
      <c r="AD476" s="81">
        <v>40.853813686000002</v>
      </c>
      <c r="AE476" s="82"/>
      <c r="AF476" s="81">
        <v>934645223.63234246</v>
      </c>
      <c r="AG476" s="81">
        <v>5542170.0863023531</v>
      </c>
      <c r="AH476" s="81">
        <v>768834.44262818492</v>
      </c>
      <c r="AI476" s="81">
        <v>535114557.66643661</v>
      </c>
      <c r="AJ476" s="81">
        <v>483545353.69729686</v>
      </c>
      <c r="AK476" s="81">
        <v>0</v>
      </c>
      <c r="AL476" s="81">
        <v>0</v>
      </c>
      <c r="AM476" s="81">
        <v>40847735.639520079</v>
      </c>
      <c r="AN476" s="81">
        <v>0</v>
      </c>
      <c r="AO476" s="81">
        <v>0</v>
      </c>
      <c r="AP476" s="82"/>
      <c r="AQ476" s="81">
        <v>4774</v>
      </c>
      <c r="AR476" s="81">
        <v>566</v>
      </c>
      <c r="AS476" s="81">
        <v>0</v>
      </c>
      <c r="AT476" s="81">
        <v>0</v>
      </c>
      <c r="AU476" s="81">
        <v>0</v>
      </c>
      <c r="AV476" s="81">
        <v>1</v>
      </c>
      <c r="AW476" s="81" t="s">
        <v>564</v>
      </c>
      <c r="AX476" s="82"/>
      <c r="AY476" s="81">
        <v>18016</v>
      </c>
      <c r="AZ476" s="81">
        <v>33144.699999999997</v>
      </c>
      <c r="BA476" s="81">
        <v>0</v>
      </c>
      <c r="BB476" s="81">
        <v>0</v>
      </c>
      <c r="BC476" s="81">
        <v>0</v>
      </c>
      <c r="BD476" s="81">
        <v>3520</v>
      </c>
      <c r="BE476" s="81" t="s">
        <v>564</v>
      </c>
      <c r="BF476" s="82"/>
      <c r="BG476" s="81">
        <v>0</v>
      </c>
      <c r="BH476" s="81">
        <v>0</v>
      </c>
      <c r="BI476" s="81">
        <v>305.18299999999999</v>
      </c>
      <c r="BJ476" s="81">
        <v>0</v>
      </c>
      <c r="BK476" s="81">
        <v>73.391000000000005</v>
      </c>
      <c r="BL476" s="81">
        <v>0</v>
      </c>
      <c r="BM476" s="82"/>
      <c r="BN476" s="81">
        <v>0</v>
      </c>
      <c r="BO476" s="81">
        <v>0</v>
      </c>
      <c r="BP476" s="81">
        <v>21</v>
      </c>
      <c r="BQ476" s="81">
        <v>0</v>
      </c>
      <c r="BR476" s="81">
        <v>11</v>
      </c>
      <c r="BS476" s="81">
        <v>0</v>
      </c>
      <c r="BT476"/>
      <c r="BU476" s="80">
        <v>378.57400000000001</v>
      </c>
      <c r="BV476" s="80">
        <v>0</v>
      </c>
      <c r="BW476" s="80">
        <v>0</v>
      </c>
      <c r="BX476" s="80">
        <v>0</v>
      </c>
      <c r="BY476" s="80">
        <v>0</v>
      </c>
      <c r="BZ476" s="80">
        <v>0</v>
      </c>
      <c r="CA476" s="80">
        <v>0</v>
      </c>
      <c r="CB476" s="80">
        <v>0</v>
      </c>
      <c r="CC476" s="80">
        <v>0</v>
      </c>
    </row>
    <row r="477" spans="1:81">
      <c r="A477" s="80" t="s">
        <v>2176</v>
      </c>
      <c r="B477" s="80">
        <v>455</v>
      </c>
      <c r="C477" s="80">
        <v>13</v>
      </c>
      <c r="D477" s="80">
        <v>27</v>
      </c>
      <c r="E477" s="80">
        <v>2016</v>
      </c>
      <c r="F477" s="80" t="s">
        <v>92</v>
      </c>
      <c r="G477" s="80" t="s">
        <v>2163</v>
      </c>
      <c r="H477" s="80" t="s">
        <v>2164</v>
      </c>
      <c r="I477" s="177"/>
      <c r="J477" s="81">
        <v>2424.6270856254673</v>
      </c>
      <c r="K477" s="81">
        <v>6.6416914709695405</v>
      </c>
      <c r="L477" s="81">
        <v>3.9388122855275127</v>
      </c>
      <c r="M477" s="81">
        <v>353.59254901300602</v>
      </c>
      <c r="N477" s="81">
        <v>316.62688712756221</v>
      </c>
      <c r="O477" s="81">
        <v>201.68180041982299</v>
      </c>
      <c r="P477" s="81">
        <v>81.981215193406484</v>
      </c>
      <c r="Q477" s="81">
        <v>21.104779289942407</v>
      </c>
      <c r="R477" s="81">
        <v>20.645648441353078</v>
      </c>
      <c r="S477" s="81">
        <v>40.782121412320002</v>
      </c>
      <c r="T477" s="82"/>
      <c r="U477" s="81">
        <v>114968003</v>
      </c>
      <c r="V477" s="81">
        <v>3188</v>
      </c>
      <c r="W477" s="81">
        <v>74</v>
      </c>
      <c r="X477" s="81">
        <v>80087</v>
      </c>
      <c r="Y477" s="81">
        <v>133373</v>
      </c>
      <c r="Z477" s="81">
        <v>118616</v>
      </c>
      <c r="AA477" s="81">
        <v>16873</v>
      </c>
      <c r="AB477" s="81">
        <v>298799</v>
      </c>
      <c r="AC477" s="81">
        <v>3526073.5287546068</v>
      </c>
      <c r="AD477" s="81">
        <v>40.782121412320002</v>
      </c>
      <c r="AE477" s="82"/>
      <c r="AF477" s="81">
        <v>963911257.50024867</v>
      </c>
      <c r="AG477" s="81">
        <v>5006801.8665327644</v>
      </c>
      <c r="AH477" s="81">
        <v>554262.65834438044</v>
      </c>
      <c r="AI477" s="81">
        <v>531089529.50203657</v>
      </c>
      <c r="AJ477" s="81">
        <v>431764141.71107692</v>
      </c>
      <c r="AK477" s="81">
        <v>0</v>
      </c>
      <c r="AL477" s="81">
        <v>0</v>
      </c>
      <c r="AM477" s="81">
        <v>40980963.006631248</v>
      </c>
      <c r="AN477" s="81">
        <v>0</v>
      </c>
      <c r="AO477" s="81">
        <v>0</v>
      </c>
      <c r="AP477" s="82"/>
      <c r="AQ477" s="81">
        <v>5202</v>
      </c>
      <c r="AR477" s="81">
        <v>693</v>
      </c>
      <c r="AS477" s="81">
        <v>0</v>
      </c>
      <c r="AT477" s="81">
        <v>0</v>
      </c>
      <c r="AU477" s="81">
        <v>0</v>
      </c>
      <c r="AV477" s="81">
        <v>1</v>
      </c>
      <c r="AW477" s="81" t="s">
        <v>564</v>
      </c>
      <c r="AX477" s="82"/>
      <c r="AY477" s="81">
        <v>19867.599999999999</v>
      </c>
      <c r="AZ477" s="81">
        <v>35344.1</v>
      </c>
      <c r="BA477" s="81">
        <v>0</v>
      </c>
      <c r="BB477" s="81">
        <v>0</v>
      </c>
      <c r="BC477" s="81">
        <v>0</v>
      </c>
      <c r="BD477" s="81">
        <v>3520</v>
      </c>
      <c r="BE477" s="81" t="s">
        <v>564</v>
      </c>
      <c r="BF477" s="82"/>
      <c r="BG477" s="81">
        <v>0</v>
      </c>
      <c r="BH477" s="81">
        <v>0</v>
      </c>
      <c r="BI477" s="81">
        <v>298.10300000000001</v>
      </c>
      <c r="BJ477" s="81">
        <v>0</v>
      </c>
      <c r="BK477" s="81">
        <v>68.893000000000001</v>
      </c>
      <c r="BL477" s="81">
        <v>0</v>
      </c>
      <c r="BM477" s="82"/>
      <c r="BN477" s="81">
        <v>0</v>
      </c>
      <c r="BO477" s="81">
        <v>0</v>
      </c>
      <c r="BP477" s="81">
        <v>21</v>
      </c>
      <c r="BQ477" s="81">
        <v>0</v>
      </c>
      <c r="BR477" s="81">
        <v>12</v>
      </c>
      <c r="BS477" s="81">
        <v>0</v>
      </c>
      <c r="BT477"/>
      <c r="BU477" s="80">
        <v>366.99599999999998</v>
      </c>
      <c r="BV477" s="80">
        <v>0</v>
      </c>
      <c r="BW477" s="80">
        <v>0</v>
      </c>
      <c r="BX477" s="80">
        <v>0</v>
      </c>
      <c r="BY477" s="80">
        <v>0</v>
      </c>
      <c r="BZ477" s="80">
        <v>0</v>
      </c>
      <c r="CA477" s="80">
        <v>0</v>
      </c>
      <c r="CB477" s="80">
        <v>0</v>
      </c>
      <c r="CC477" s="80">
        <v>0</v>
      </c>
    </row>
    <row r="478" spans="1:81">
      <c r="A478" s="80" t="s">
        <v>2177</v>
      </c>
      <c r="B478" s="80">
        <v>456</v>
      </c>
      <c r="C478" s="80">
        <v>14</v>
      </c>
      <c r="D478" s="80">
        <v>27</v>
      </c>
      <c r="E478" s="80">
        <v>2017</v>
      </c>
      <c r="F478" s="80" t="s">
        <v>71</v>
      </c>
      <c r="G478" s="80" t="s">
        <v>2163</v>
      </c>
      <c r="H478" s="80" t="s">
        <v>2164</v>
      </c>
      <c r="I478" s="177"/>
      <c r="J478" s="81">
        <v>2369.3070626003514</v>
      </c>
      <c r="K478" s="81">
        <v>6.540606790865545</v>
      </c>
      <c r="L478" s="81">
        <v>3.1664561357565781</v>
      </c>
      <c r="M478" s="81">
        <v>307.97352188591151</v>
      </c>
      <c r="N478" s="81">
        <v>313.99391847993229</v>
      </c>
      <c r="O478" s="81">
        <v>200.26074152999701</v>
      </c>
      <c r="P478" s="81">
        <v>81.181872736985738</v>
      </c>
      <c r="Q478" s="81">
        <v>20.570929038413873</v>
      </c>
      <c r="R478" s="81">
        <v>19.567885442150814</v>
      </c>
      <c r="S478" s="81">
        <v>44.68090337536001</v>
      </c>
      <c r="T478" s="82"/>
      <c r="U478" s="81">
        <v>119719286</v>
      </c>
      <c r="V478" s="81">
        <v>3188</v>
      </c>
      <c r="W478" s="81">
        <v>74</v>
      </c>
      <c r="X478" s="81">
        <v>80087</v>
      </c>
      <c r="Y478" s="81">
        <v>135542</v>
      </c>
      <c r="Z478" s="81">
        <v>119734</v>
      </c>
      <c r="AA478" s="81">
        <v>16815</v>
      </c>
      <c r="AB478" s="81">
        <v>301182</v>
      </c>
      <c r="AC478" s="81">
        <v>3408314.5</v>
      </c>
      <c r="AD478" s="81">
        <v>44.68090337536001</v>
      </c>
      <c r="AE478" s="82"/>
      <c r="AF478" s="81">
        <v>973087096.72897077</v>
      </c>
      <c r="AG478" s="81">
        <v>5293682.8701106505</v>
      </c>
      <c r="AH478" s="81">
        <v>611908.28688787518</v>
      </c>
      <c r="AI478" s="81">
        <v>537528538.95402014</v>
      </c>
      <c r="AJ478" s="81">
        <v>487214643.46385729</v>
      </c>
      <c r="AK478" s="81">
        <v>0</v>
      </c>
      <c r="AL478" s="81">
        <v>0</v>
      </c>
      <c r="AM478" s="81">
        <v>41372432.30736009</v>
      </c>
      <c r="AN478" s="81">
        <v>0</v>
      </c>
      <c r="AO478" s="81">
        <v>0</v>
      </c>
      <c r="AP478" s="82"/>
      <c r="AQ478" s="81">
        <v>5568</v>
      </c>
      <c r="AR478" s="81">
        <v>801</v>
      </c>
      <c r="AS478" s="81">
        <v>0</v>
      </c>
      <c r="AT478" s="81">
        <v>0</v>
      </c>
      <c r="AU478" s="81">
        <v>0</v>
      </c>
      <c r="AV478" s="81">
        <v>1</v>
      </c>
      <c r="AW478" s="81" t="s">
        <v>564</v>
      </c>
      <c r="AX478" s="82"/>
      <c r="AY478" s="81">
        <v>21418.3</v>
      </c>
      <c r="AZ478" s="81">
        <v>37679.600000000013</v>
      </c>
      <c r="BA478" s="81">
        <v>0</v>
      </c>
      <c r="BB478" s="81">
        <v>0</v>
      </c>
      <c r="BC478" s="81">
        <v>0</v>
      </c>
      <c r="BD478" s="81">
        <v>3520</v>
      </c>
      <c r="BE478" s="81" t="s">
        <v>564</v>
      </c>
      <c r="BF478" s="82"/>
      <c r="BG478" s="81">
        <v>0</v>
      </c>
      <c r="BH478" s="81">
        <v>0</v>
      </c>
      <c r="BI478" s="81">
        <v>275.988</v>
      </c>
      <c r="BJ478" s="81">
        <v>0</v>
      </c>
      <c r="BK478" s="81">
        <v>72.775000000000006</v>
      </c>
      <c r="BL478" s="81">
        <v>0</v>
      </c>
      <c r="BM478" s="82"/>
      <c r="BN478" s="81">
        <v>0</v>
      </c>
      <c r="BO478" s="81">
        <v>0</v>
      </c>
      <c r="BP478" s="81">
        <v>21</v>
      </c>
      <c r="BQ478" s="81">
        <v>0</v>
      </c>
      <c r="BR478" s="81">
        <v>11</v>
      </c>
      <c r="BS478" s="81">
        <v>0</v>
      </c>
      <c r="BT478"/>
      <c r="BU478" s="80">
        <v>348.76299999999998</v>
      </c>
      <c r="BV478" s="80">
        <v>0</v>
      </c>
      <c r="BW478" s="80">
        <v>0</v>
      </c>
      <c r="BX478" s="80">
        <v>0</v>
      </c>
      <c r="BY478" s="80">
        <v>0</v>
      </c>
      <c r="BZ478" s="80">
        <v>0</v>
      </c>
      <c r="CA478" s="80">
        <v>0</v>
      </c>
      <c r="CB478" s="80">
        <v>0</v>
      </c>
      <c r="CC478" s="80">
        <v>0</v>
      </c>
    </row>
    <row r="479" spans="1:81">
      <c r="A479" s="80" t="s">
        <v>2178</v>
      </c>
      <c r="B479" s="80">
        <v>457</v>
      </c>
      <c r="C479" s="80">
        <v>15</v>
      </c>
      <c r="D479" s="80">
        <v>27</v>
      </c>
      <c r="E479" s="80">
        <v>2018</v>
      </c>
      <c r="F479" s="80" t="s">
        <v>93</v>
      </c>
      <c r="G479" s="80" t="s">
        <v>2163</v>
      </c>
      <c r="H479" s="80" t="s">
        <v>2164</v>
      </c>
      <c r="I479" s="177"/>
      <c r="J479" s="81">
        <v>2314.4586550952854</v>
      </c>
      <c r="K479" s="81">
        <v>5.7018039927225717</v>
      </c>
      <c r="L479" s="81">
        <v>2.8580782454985121</v>
      </c>
      <c r="M479" s="81">
        <v>257.16600534356934</v>
      </c>
      <c r="N479" s="81">
        <v>259.9603117177773</v>
      </c>
      <c r="O479" s="81">
        <v>198.50209102857463</v>
      </c>
      <c r="P479" s="81">
        <v>80.36898922151596</v>
      </c>
      <c r="Q479" s="81">
        <v>19.212184029824179</v>
      </c>
      <c r="R479" s="81">
        <v>19.548041552131242</v>
      </c>
      <c r="S479" s="81">
        <v>44.635400900999997</v>
      </c>
      <c r="T479" s="82"/>
      <c r="U479" s="81">
        <v>131899419</v>
      </c>
      <c r="V479" s="81">
        <v>3188</v>
      </c>
      <c r="W479" s="81">
        <v>74</v>
      </c>
      <c r="X479" s="81">
        <v>80087</v>
      </c>
      <c r="Y479" s="81">
        <v>137295</v>
      </c>
      <c r="Z479" s="81">
        <v>120955</v>
      </c>
      <c r="AA479" s="81">
        <v>16814</v>
      </c>
      <c r="AB479" s="81">
        <v>303129</v>
      </c>
      <c r="AC479" s="81">
        <v>3391514</v>
      </c>
      <c r="AD479" s="81">
        <v>44.635400900999997</v>
      </c>
      <c r="AE479" s="82"/>
      <c r="AF479" s="81">
        <v>1028386524.364486</v>
      </c>
      <c r="AG479" s="81">
        <v>4567022.2004293529</v>
      </c>
      <c r="AH479" s="81">
        <v>575642.81998286757</v>
      </c>
      <c r="AI479" s="81">
        <v>500964447.71976823</v>
      </c>
      <c r="AJ479" s="81">
        <v>470958508.79392022</v>
      </c>
      <c r="AK479" s="81">
        <v>0</v>
      </c>
      <c r="AL479" s="81">
        <v>0</v>
      </c>
      <c r="AM479" s="81">
        <v>41726043.538911402</v>
      </c>
      <c r="AN479" s="81">
        <v>0</v>
      </c>
      <c r="AO479" s="81">
        <v>0</v>
      </c>
      <c r="AP479" s="82"/>
      <c r="AQ479" s="81">
        <v>6002</v>
      </c>
      <c r="AR479" s="81">
        <v>908</v>
      </c>
      <c r="AS479" s="81">
        <v>0</v>
      </c>
      <c r="AT479" s="81">
        <v>0</v>
      </c>
      <c r="AU479" s="81">
        <v>0</v>
      </c>
      <c r="AV479" s="81">
        <v>1</v>
      </c>
      <c r="AW479" s="81" t="s">
        <v>564</v>
      </c>
      <c r="AX479" s="82"/>
      <c r="AY479" s="81">
        <v>23410.400000000001</v>
      </c>
      <c r="AZ479" s="81">
        <v>39276.699999999997</v>
      </c>
      <c r="BA479" s="81">
        <v>0</v>
      </c>
      <c r="BB479" s="81">
        <v>0</v>
      </c>
      <c r="BC479" s="81">
        <v>0</v>
      </c>
      <c r="BD479" s="81">
        <v>3520</v>
      </c>
      <c r="BE479" s="81" t="s">
        <v>564</v>
      </c>
      <c r="BF479" s="82"/>
      <c r="BG479" s="81">
        <v>0</v>
      </c>
      <c r="BH479" s="81">
        <v>0</v>
      </c>
      <c r="BI479" s="81">
        <v>277.68400000000003</v>
      </c>
      <c r="BJ479" s="81">
        <v>0</v>
      </c>
      <c r="BK479" s="81">
        <v>60.23899999999999</v>
      </c>
      <c r="BL479" s="81">
        <v>0</v>
      </c>
      <c r="BM479" s="82"/>
      <c r="BN479" s="81">
        <v>0</v>
      </c>
      <c r="BO479" s="81">
        <v>0</v>
      </c>
      <c r="BP479" s="81">
        <v>21</v>
      </c>
      <c r="BQ479" s="81">
        <v>0</v>
      </c>
      <c r="BR479" s="81">
        <v>10</v>
      </c>
      <c r="BS479" s="81">
        <v>0</v>
      </c>
      <c r="BT479"/>
      <c r="BU479" s="80">
        <v>337.923</v>
      </c>
      <c r="BV479" s="80">
        <v>0</v>
      </c>
      <c r="BW479" s="80">
        <v>0</v>
      </c>
      <c r="BX479" s="80">
        <v>0</v>
      </c>
      <c r="BY479" s="80">
        <v>0</v>
      </c>
      <c r="BZ479" s="80">
        <v>0</v>
      </c>
      <c r="CA479" s="80">
        <v>0</v>
      </c>
      <c r="CB479" s="80">
        <v>0</v>
      </c>
      <c r="CC479" s="80">
        <v>0</v>
      </c>
    </row>
    <row r="480" spans="1:81">
      <c r="A480" s="80" t="s">
        <v>2179</v>
      </c>
      <c r="B480" s="80">
        <v>458</v>
      </c>
      <c r="C480" s="80">
        <v>16</v>
      </c>
      <c r="D480" s="80">
        <v>27</v>
      </c>
      <c r="E480" s="80">
        <v>2019</v>
      </c>
      <c r="F480" s="80" t="s">
        <v>73</v>
      </c>
      <c r="G480" s="80" t="s">
        <v>2163</v>
      </c>
      <c r="H480" s="80" t="s">
        <v>2164</v>
      </c>
      <c r="I480" s="177"/>
      <c r="J480" s="81">
        <v>2321.3632455216507</v>
      </c>
      <c r="K480" s="81">
        <v>5.3195030658949953</v>
      </c>
      <c r="L480" s="81">
        <v>2.8832472966091998</v>
      </c>
      <c r="M480" s="81">
        <v>248.44740661284612</v>
      </c>
      <c r="N480" s="81">
        <v>273.90792560315771</v>
      </c>
      <c r="O480" s="81">
        <v>193.61618689762346</v>
      </c>
      <c r="P480" s="81">
        <v>79.973329362802673</v>
      </c>
      <c r="Q480" s="81">
        <v>18.75706549311375</v>
      </c>
      <c r="R480" s="81">
        <v>20.965331181462719</v>
      </c>
      <c r="S480" s="81">
        <v>42.296185133000002</v>
      </c>
      <c r="T480" s="82"/>
      <c r="U480" s="81">
        <v>138532844</v>
      </c>
      <c r="V480" s="81">
        <v>3188</v>
      </c>
      <c r="W480" s="81">
        <v>74</v>
      </c>
      <c r="X480" s="81">
        <v>80087</v>
      </c>
      <c r="Y480" s="81">
        <v>138815</v>
      </c>
      <c r="Z480" s="81">
        <v>121217</v>
      </c>
      <c r="AA480" s="81">
        <v>16606</v>
      </c>
      <c r="AB480" s="81">
        <v>303961</v>
      </c>
      <c r="AC480" s="81">
        <v>3696985</v>
      </c>
      <c r="AD480" s="81">
        <v>42.296185133000002</v>
      </c>
      <c r="AE480" s="82"/>
      <c r="AF480" s="81">
        <v>1023640556.1219749</v>
      </c>
      <c r="AG480" s="81">
        <v>4605169.2483506082</v>
      </c>
      <c r="AH480" s="81">
        <v>616139.771955673</v>
      </c>
      <c r="AI480" s="81">
        <v>510642557.23179108</v>
      </c>
      <c r="AJ480" s="81">
        <v>509148541.63284934</v>
      </c>
      <c r="AK480" s="81">
        <v>0</v>
      </c>
      <c r="AL480" s="81">
        <v>0</v>
      </c>
      <c r="AM480" s="81">
        <v>41397199.982817106</v>
      </c>
      <c r="AN480" s="81">
        <v>0</v>
      </c>
      <c r="AO480" s="81">
        <v>0</v>
      </c>
      <c r="AP480" s="82"/>
      <c r="AQ480" s="81">
        <v>6465</v>
      </c>
      <c r="AR480" s="81">
        <v>1012</v>
      </c>
      <c r="AS480" s="81">
        <v>0</v>
      </c>
      <c r="AT480" s="81">
        <v>0</v>
      </c>
      <c r="AU480" s="81">
        <v>0</v>
      </c>
      <c r="AV480" s="81">
        <v>1</v>
      </c>
      <c r="AW480" s="81" t="s">
        <v>564</v>
      </c>
      <c r="AX480" s="82"/>
      <c r="AY480" s="81">
        <v>25458.400000000031</v>
      </c>
      <c r="AZ480" s="81">
        <v>40454.999999999993</v>
      </c>
      <c r="BA480" s="81">
        <v>0</v>
      </c>
      <c r="BB480" s="81">
        <v>0</v>
      </c>
      <c r="BC480" s="81">
        <v>0</v>
      </c>
      <c r="BD480" s="81">
        <v>3520</v>
      </c>
      <c r="BE480" s="81" t="s">
        <v>564</v>
      </c>
      <c r="BF480" s="82"/>
      <c r="BG480" s="81">
        <v>0</v>
      </c>
      <c r="BH480" s="81">
        <v>0</v>
      </c>
      <c r="BI480" s="81">
        <v>255.90700000000001</v>
      </c>
      <c r="BJ480" s="81">
        <v>0</v>
      </c>
      <c r="BK480" s="81">
        <v>49.861000000000004</v>
      </c>
      <c r="BL480" s="81">
        <v>0</v>
      </c>
      <c r="BM480" s="82"/>
      <c r="BN480" s="81">
        <v>0</v>
      </c>
      <c r="BO480" s="81">
        <v>0</v>
      </c>
      <c r="BP480" s="81">
        <v>22</v>
      </c>
      <c r="BQ480" s="81">
        <v>0</v>
      </c>
      <c r="BR480" s="81">
        <v>10</v>
      </c>
      <c r="BS480" s="81">
        <v>0</v>
      </c>
      <c r="BT480"/>
      <c r="BU480" s="80">
        <v>305.76799999999997</v>
      </c>
      <c r="BV480" s="80">
        <v>0</v>
      </c>
      <c r="BW480" s="80">
        <v>0</v>
      </c>
      <c r="BX480" s="80">
        <v>0</v>
      </c>
      <c r="BY480" s="80">
        <v>0</v>
      </c>
      <c r="BZ480" s="80">
        <v>0</v>
      </c>
      <c r="CA480" s="80">
        <v>0</v>
      </c>
      <c r="CB480" s="80">
        <v>0</v>
      </c>
      <c r="CC480" s="80">
        <v>0</v>
      </c>
    </row>
    <row r="481" spans="1:81">
      <c r="A481" s="80" t="s">
        <v>2180</v>
      </c>
      <c r="B481" s="80">
        <v>459</v>
      </c>
      <c r="C481" s="80">
        <v>17</v>
      </c>
      <c r="D481" s="80">
        <v>27</v>
      </c>
      <c r="E481" s="80">
        <v>2020</v>
      </c>
      <c r="F481" s="80" t="s">
        <v>218</v>
      </c>
      <c r="G481" s="80" t="s">
        <v>2163</v>
      </c>
      <c r="H481" s="80" t="s">
        <v>2164</v>
      </c>
      <c r="I481" s="177"/>
      <c r="J481" s="81">
        <v>2118.7519765612342</v>
      </c>
      <c r="K481" s="81">
        <v>5.1492181762887279</v>
      </c>
      <c r="L481" s="81">
        <v>1.8655534973301533</v>
      </c>
      <c r="M481" s="81">
        <v>252.09357632395788</v>
      </c>
      <c r="N481" s="81">
        <v>274.22866845350194</v>
      </c>
      <c r="O481" s="81">
        <v>170.52381722032322</v>
      </c>
      <c r="P481" s="81">
        <v>74.671344215180923</v>
      </c>
      <c r="Q481" s="81">
        <v>17.947327931210147</v>
      </c>
      <c r="R481" s="81">
        <v>17.133290899874357</v>
      </c>
      <c r="S481" s="81">
        <v>41.427090517000003</v>
      </c>
      <c r="T481" s="82"/>
      <c r="U481" s="81">
        <v>122732268</v>
      </c>
      <c r="V481" s="81">
        <v>2731</v>
      </c>
      <c r="W481" s="81">
        <v>61</v>
      </c>
      <c r="X481" s="81">
        <v>82397</v>
      </c>
      <c r="Y481" s="81">
        <v>139946</v>
      </c>
      <c r="Z481" s="81">
        <v>121852</v>
      </c>
      <c r="AA481" s="81">
        <v>16846</v>
      </c>
      <c r="AB481" s="81">
        <v>304382</v>
      </c>
      <c r="AC481" s="81">
        <v>3037012.2499999995</v>
      </c>
      <c r="AD481" s="81">
        <v>41.427090517000003</v>
      </c>
      <c r="AE481" s="82"/>
      <c r="AF481" s="81">
        <v>966753666.41974998</v>
      </c>
      <c r="AG481" s="81">
        <v>4038159.2504452718</v>
      </c>
      <c r="AH481" s="81">
        <v>407752.42383149255</v>
      </c>
      <c r="AI481" s="81">
        <v>494025910.1440497</v>
      </c>
      <c r="AJ481" s="81">
        <v>487054183.42090827</v>
      </c>
      <c r="AK481" s="81"/>
      <c r="AL481" s="81"/>
      <c r="AM481" s="81">
        <v>39725232.754553407</v>
      </c>
      <c r="AN481" s="81"/>
      <c r="AO481" s="81"/>
      <c r="AP481" s="82"/>
      <c r="AQ481" s="81">
        <v>6916</v>
      </c>
      <c r="AR481" s="81">
        <v>1047</v>
      </c>
      <c r="AS481" s="81">
        <v>0</v>
      </c>
      <c r="AT481" s="81">
        <v>0</v>
      </c>
      <c r="AU481" s="81">
        <v>0</v>
      </c>
      <c r="AV481" s="81">
        <v>1</v>
      </c>
      <c r="AW481" s="81">
        <v>0</v>
      </c>
      <c r="AX481" s="82"/>
      <c r="AY481" s="81">
        <v>27725.40000000014</v>
      </c>
      <c r="AZ481" s="81">
        <v>41350.10000000002</v>
      </c>
      <c r="BA481" s="81">
        <v>0</v>
      </c>
      <c r="BB481" s="81">
        <v>0</v>
      </c>
      <c r="BC481" s="81">
        <v>0</v>
      </c>
      <c r="BD481" s="81">
        <v>3520</v>
      </c>
      <c r="BE481" s="81">
        <v>0</v>
      </c>
      <c r="BF481" s="82"/>
      <c r="BG481" s="81">
        <v>0</v>
      </c>
      <c r="BH481" s="81">
        <v>0</v>
      </c>
      <c r="BI481" s="81">
        <v>154.61799999999999</v>
      </c>
      <c r="BJ481" s="81">
        <v>0</v>
      </c>
      <c r="BK481" s="81">
        <v>48.656999999999996</v>
      </c>
      <c r="BL481" s="81">
        <v>0</v>
      </c>
      <c r="BM481" s="82"/>
      <c r="BN481" s="81">
        <v>0</v>
      </c>
      <c r="BO481" s="81">
        <v>0</v>
      </c>
      <c r="BP481" s="81">
        <v>20</v>
      </c>
      <c r="BQ481" s="81">
        <v>0</v>
      </c>
      <c r="BR481" s="81">
        <v>10</v>
      </c>
      <c r="BS481" s="81">
        <v>0</v>
      </c>
      <c r="BT481"/>
      <c r="BU481" s="80">
        <v>203.27500000000001</v>
      </c>
      <c r="BV481" s="80">
        <v>0</v>
      </c>
      <c r="BW481" s="80">
        <v>0</v>
      </c>
      <c r="BX481" s="80">
        <v>0</v>
      </c>
      <c r="BY481" s="80">
        <v>0</v>
      </c>
      <c r="BZ481" s="80">
        <v>0</v>
      </c>
      <c r="CA481" s="80">
        <v>0</v>
      </c>
      <c r="CB481" s="80">
        <v>0</v>
      </c>
      <c r="CC481" s="80">
        <v>0</v>
      </c>
    </row>
    <row r="482" spans="1:81">
      <c r="A482" s="80" t="s">
        <v>2181</v>
      </c>
      <c r="B482" s="80">
        <v>459</v>
      </c>
      <c r="C482" s="80">
        <v>18</v>
      </c>
      <c r="D482" s="80">
        <v>27</v>
      </c>
      <c r="E482" s="80">
        <v>2021</v>
      </c>
      <c r="F482" s="80" t="s">
        <v>75</v>
      </c>
      <c r="G482" s="174" t="s">
        <v>2163</v>
      </c>
      <c r="H482" s="80" t="s">
        <v>2164</v>
      </c>
      <c r="I482" s="177"/>
      <c r="J482" s="81">
        <v>2181.2128127588871</v>
      </c>
      <c r="K482" s="81">
        <v>5.2587401243128378</v>
      </c>
      <c r="L482" s="81">
        <v>1.9509180965829127</v>
      </c>
      <c r="M482" s="81">
        <v>236.51353323774416</v>
      </c>
      <c r="N482" s="81">
        <v>245.15511405061869</v>
      </c>
      <c r="O482" s="81">
        <v>166.56178378194556</v>
      </c>
      <c r="P482" s="81">
        <v>77.033607320857868</v>
      </c>
      <c r="Q482" s="81">
        <v>18.193977906936951</v>
      </c>
      <c r="R482" s="81">
        <v>18.116611371074526</v>
      </c>
      <c r="S482" s="81">
        <v>54.577658068220003</v>
      </c>
      <c r="T482" s="82"/>
      <c r="U482" s="81">
        <v>134824922</v>
      </c>
      <c r="V482" s="81">
        <v>2731</v>
      </c>
      <c r="W482" s="81">
        <v>61</v>
      </c>
      <c r="X482" s="81">
        <v>82397</v>
      </c>
      <c r="Y482" s="81">
        <v>140928</v>
      </c>
      <c r="Z482" s="81">
        <v>122554</v>
      </c>
      <c r="AA482" s="81">
        <v>16948</v>
      </c>
      <c r="AB482" s="81">
        <v>304906</v>
      </c>
      <c r="AC482" s="81">
        <v>3112609.9999999995</v>
      </c>
      <c r="AD482" s="81">
        <v>54.577658068220003</v>
      </c>
      <c r="AE482" s="82"/>
      <c r="AF482" s="81">
        <v>999780752.70059395</v>
      </c>
      <c r="AG482" s="81">
        <v>4312362.076746894</v>
      </c>
      <c r="AH482" s="81">
        <v>412347.2186886493</v>
      </c>
      <c r="AI482" s="81">
        <v>533247823.83031696</v>
      </c>
      <c r="AJ482" s="81">
        <v>501345623.99028349</v>
      </c>
      <c r="AK482" s="81">
        <v>0</v>
      </c>
      <c r="AL482" s="81">
        <v>0</v>
      </c>
      <c r="AM482" s="81">
        <v>40023146.975925952</v>
      </c>
      <c r="AN482" s="81">
        <v>0</v>
      </c>
      <c r="AO482" s="81">
        <v>0</v>
      </c>
      <c r="AP482" s="82"/>
      <c r="AQ482" s="81">
        <v>7454</v>
      </c>
      <c r="AR482" s="81">
        <v>1056</v>
      </c>
      <c r="AS482" s="81">
        <v>0</v>
      </c>
      <c r="AT482" s="81">
        <v>0</v>
      </c>
      <c r="AU482" s="81">
        <v>0</v>
      </c>
      <c r="AV482" s="81">
        <v>1</v>
      </c>
      <c r="AW482" s="81"/>
      <c r="AX482" s="82"/>
      <c r="AY482" s="81">
        <v>30786.400000000231</v>
      </c>
      <c r="AZ482" s="81">
        <v>41642.400000000009</v>
      </c>
      <c r="BA482" s="81">
        <v>0</v>
      </c>
      <c r="BB482" s="81">
        <v>0</v>
      </c>
      <c r="BC482" s="81">
        <v>0</v>
      </c>
      <c r="BD482" s="81">
        <v>3520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2182</v>
      </c>
      <c r="B483" s="80">
        <v>459</v>
      </c>
      <c r="C483" s="80">
        <v>19</v>
      </c>
      <c r="D483" s="80">
        <v>27</v>
      </c>
      <c r="E483" s="80">
        <v>2022</v>
      </c>
      <c r="F483" s="80" t="s">
        <v>568</v>
      </c>
      <c r="G483" s="174" t="s">
        <v>2163</v>
      </c>
      <c r="H483" s="80" t="s">
        <v>2164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8290</v>
      </c>
      <c r="AR483" s="81">
        <v>1062</v>
      </c>
      <c r="AS483" s="81">
        <v>0</v>
      </c>
      <c r="AT483" s="81">
        <v>0</v>
      </c>
      <c r="AU483" s="81">
        <v>0</v>
      </c>
      <c r="AV483" s="81">
        <v>1</v>
      </c>
      <c r="AW483" s="81"/>
      <c r="AX483" s="82"/>
      <c r="AY483" s="81">
        <v>35012.100000000355</v>
      </c>
      <c r="AZ483" s="81">
        <v>41991.5</v>
      </c>
      <c r="BA483" s="81">
        <v>0</v>
      </c>
      <c r="BB483" s="81">
        <v>0</v>
      </c>
      <c r="BC483" s="81">
        <v>0</v>
      </c>
      <c r="BD483" s="81">
        <v>3520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2183</v>
      </c>
      <c r="B484" s="80">
        <v>426</v>
      </c>
      <c r="C484" s="80">
        <v>1</v>
      </c>
      <c r="D484" s="80">
        <v>26</v>
      </c>
      <c r="E484" s="80">
        <v>1990</v>
      </c>
      <c r="F484" s="80" t="s">
        <v>562</v>
      </c>
      <c r="G484" s="80" t="s">
        <v>2184</v>
      </c>
      <c r="H484" s="80" t="s">
        <v>2185</v>
      </c>
      <c r="I484" s="177"/>
      <c r="J484" s="81">
        <v>1219.4207128516598</v>
      </c>
      <c r="K484" s="81">
        <v>39.842645309191163</v>
      </c>
      <c r="L484" s="81">
        <v>22.045735836818888</v>
      </c>
      <c r="M484" s="81">
        <v>291.93341939721103</v>
      </c>
      <c r="N484" s="81">
        <v>208.68180428719322</v>
      </c>
      <c r="O484" s="81">
        <v>213.69924886003867</v>
      </c>
      <c r="P484" s="81">
        <v>262.90396827390543</v>
      </c>
      <c r="Q484" s="81">
        <v>18.148192474909592</v>
      </c>
      <c r="R484" s="81">
        <v>0</v>
      </c>
      <c r="S484" s="81">
        <v>18.668527855488925</v>
      </c>
      <c r="T484" s="82"/>
      <c r="U484" s="81">
        <v>32228722</v>
      </c>
      <c r="V484" s="81">
        <v>9680</v>
      </c>
      <c r="W484" s="81">
        <v>204</v>
      </c>
      <c r="X484" s="81">
        <v>104759</v>
      </c>
      <c r="Y484" s="81">
        <v>91496</v>
      </c>
      <c r="Z484" s="81">
        <v>87897</v>
      </c>
      <c r="AA484" s="81">
        <v>63836</v>
      </c>
      <c r="AB484" s="81">
        <v>294665</v>
      </c>
      <c r="AC484" s="81">
        <v>0</v>
      </c>
      <c r="AD484" s="81">
        <v>18.668527855488925</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2186</v>
      </c>
      <c r="B485" s="80">
        <v>427</v>
      </c>
      <c r="C485" s="80">
        <v>2</v>
      </c>
      <c r="D485" s="80">
        <v>26</v>
      </c>
      <c r="E485" s="80">
        <v>2005</v>
      </c>
      <c r="F485" s="80" t="s">
        <v>565</v>
      </c>
      <c r="G485" s="80" t="s">
        <v>2184</v>
      </c>
      <c r="H485" s="80" t="s">
        <v>2185</v>
      </c>
      <c r="I485" s="177"/>
      <c r="J485" s="81">
        <v>649.3048293186514</v>
      </c>
      <c r="K485" s="81">
        <v>20.245032125981393</v>
      </c>
      <c r="L485" s="81">
        <v>35.044783206555948</v>
      </c>
      <c r="M485" s="81">
        <v>451.90983485499112</v>
      </c>
      <c r="N485" s="81">
        <v>318.84837079316026</v>
      </c>
      <c r="O485" s="81">
        <v>323.58610142436049</v>
      </c>
      <c r="P485" s="81">
        <v>251.25214351542178</v>
      </c>
      <c r="Q485" s="81">
        <v>17.96836681970564</v>
      </c>
      <c r="R485" s="81">
        <v>0</v>
      </c>
      <c r="S485" s="81">
        <v>45.693556401979052</v>
      </c>
      <c r="T485" s="82"/>
      <c r="U485" s="81">
        <v>25046098</v>
      </c>
      <c r="V485" s="81">
        <v>9744</v>
      </c>
      <c r="W485" s="81">
        <v>489</v>
      </c>
      <c r="X485" s="81">
        <v>100249</v>
      </c>
      <c r="Y485" s="81">
        <v>115922</v>
      </c>
      <c r="Z485" s="81">
        <v>154016</v>
      </c>
      <c r="AA485" s="81">
        <v>49964</v>
      </c>
      <c r="AB485" s="81">
        <v>304989</v>
      </c>
      <c r="AC485" s="81">
        <v>0</v>
      </c>
      <c r="AD485" s="81">
        <v>45.693556401979052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2187</v>
      </c>
      <c r="B486" s="80">
        <v>428</v>
      </c>
      <c r="C486" s="80">
        <v>3</v>
      </c>
      <c r="D486" s="80">
        <v>26</v>
      </c>
      <c r="E486" s="80">
        <v>2006</v>
      </c>
      <c r="F486" s="80" t="s">
        <v>566</v>
      </c>
      <c r="G486" s="80" t="s">
        <v>2184</v>
      </c>
      <c r="H486" s="80" t="s">
        <v>2185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2188</v>
      </c>
      <c r="B487" s="80">
        <v>429</v>
      </c>
      <c r="C487" s="80">
        <v>4</v>
      </c>
      <c r="D487" s="80">
        <v>26</v>
      </c>
      <c r="E487" s="80">
        <v>2007</v>
      </c>
      <c r="F487" s="80" t="s">
        <v>567</v>
      </c>
      <c r="G487" s="80" t="s">
        <v>2184</v>
      </c>
      <c r="H487" s="80" t="s">
        <v>2185</v>
      </c>
      <c r="I487" s="177"/>
      <c r="J487" s="81">
        <v>690.63761239503935</v>
      </c>
      <c r="K487" s="81">
        <v>21.113298638540616</v>
      </c>
      <c r="L487" s="81">
        <v>43.874159517402383</v>
      </c>
      <c r="M487" s="81">
        <v>426.31839074097024</v>
      </c>
      <c r="N487" s="81">
        <v>321.27653166643103</v>
      </c>
      <c r="O487" s="81">
        <v>318.3706067417524</v>
      </c>
      <c r="P487" s="81">
        <v>246.37848004838983</v>
      </c>
      <c r="Q487" s="81">
        <v>18.892814963703657</v>
      </c>
      <c r="R487" s="81">
        <v>0</v>
      </c>
      <c r="S487" s="81">
        <v>6.1528104518221642</v>
      </c>
      <c r="T487" s="82"/>
      <c r="U487" s="81">
        <v>29506082</v>
      </c>
      <c r="V487" s="81">
        <v>9449</v>
      </c>
      <c r="W487" s="81">
        <v>617</v>
      </c>
      <c r="X487" s="81">
        <v>112655</v>
      </c>
      <c r="Y487" s="81">
        <v>118315</v>
      </c>
      <c r="Z487" s="81">
        <v>157527</v>
      </c>
      <c r="AA487" s="81">
        <v>48248</v>
      </c>
      <c r="AB487" s="81">
        <v>303721</v>
      </c>
      <c r="AC487" s="81">
        <v>0</v>
      </c>
      <c r="AD487" s="81">
        <v>6.1528104518221642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2189</v>
      </c>
      <c r="B488" s="80">
        <v>430</v>
      </c>
      <c r="C488" s="80">
        <v>5</v>
      </c>
      <c r="D488" s="80">
        <v>26</v>
      </c>
      <c r="E488" s="80">
        <v>2008</v>
      </c>
      <c r="F488" s="80" t="s">
        <v>84</v>
      </c>
      <c r="G488" s="80" t="s">
        <v>2184</v>
      </c>
      <c r="H488" s="80" t="s">
        <v>2185</v>
      </c>
      <c r="I488" s="177"/>
      <c r="J488" s="81">
        <v>720.2900538500445</v>
      </c>
      <c r="K488" s="81">
        <v>16.489904402104894</v>
      </c>
      <c r="L488" s="81">
        <v>38.095577077897651</v>
      </c>
      <c r="M488" s="81">
        <v>446.13864949305298</v>
      </c>
      <c r="N488" s="81">
        <v>303.35873504215328</v>
      </c>
      <c r="O488" s="81">
        <v>309.40476935965228</v>
      </c>
      <c r="P488" s="81">
        <v>239.93097100964528</v>
      </c>
      <c r="Q488" s="81">
        <v>18.557518954528117</v>
      </c>
      <c r="R488" s="81">
        <v>0</v>
      </c>
      <c r="S488" s="81">
        <v>39.50646914454768</v>
      </c>
      <c r="T488" s="82"/>
      <c r="U488" s="81">
        <v>31786624</v>
      </c>
      <c r="V488" s="81">
        <v>9449</v>
      </c>
      <c r="W488" s="81">
        <v>617</v>
      </c>
      <c r="X488" s="81">
        <v>112655</v>
      </c>
      <c r="Y488" s="81">
        <v>119352</v>
      </c>
      <c r="Z488" s="81">
        <v>158464</v>
      </c>
      <c r="AA488" s="81">
        <v>47039</v>
      </c>
      <c r="AB488" s="81">
        <v>303233</v>
      </c>
      <c r="AC488" s="81">
        <v>0</v>
      </c>
      <c r="AD488" s="81">
        <v>39.50646914454768</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2190</v>
      </c>
      <c r="B489" s="80">
        <v>431</v>
      </c>
      <c r="C489" s="80">
        <v>6</v>
      </c>
      <c r="D489" s="80">
        <v>26</v>
      </c>
      <c r="E489" s="80">
        <v>2009</v>
      </c>
      <c r="F489" s="80" t="s">
        <v>85</v>
      </c>
      <c r="G489" s="80" t="s">
        <v>2184</v>
      </c>
      <c r="H489" s="80" t="s">
        <v>2185</v>
      </c>
      <c r="I489" s="177"/>
      <c r="J489" s="81">
        <v>624.19319957377013</v>
      </c>
      <c r="K489" s="81">
        <v>12.804200389168107</v>
      </c>
      <c r="L489" s="81">
        <v>34.531284887049331</v>
      </c>
      <c r="M489" s="81">
        <v>440.6196895390982</v>
      </c>
      <c r="N489" s="81">
        <v>297.84822007926846</v>
      </c>
      <c r="O489" s="81">
        <v>316.45553088484968</v>
      </c>
      <c r="P489" s="81">
        <v>228.83221844750034</v>
      </c>
      <c r="Q489" s="81">
        <v>17.662261214460848</v>
      </c>
      <c r="R489" s="81">
        <v>0</v>
      </c>
      <c r="S489" s="81">
        <v>38.334991348721125</v>
      </c>
      <c r="T489" s="82"/>
      <c r="U489" s="81">
        <v>28189428</v>
      </c>
      <c r="V489" s="81">
        <v>9229</v>
      </c>
      <c r="W489" s="81">
        <v>814</v>
      </c>
      <c r="X489" s="81">
        <v>117325</v>
      </c>
      <c r="Y489" s="81">
        <v>120471</v>
      </c>
      <c r="Z489" s="81">
        <v>159976</v>
      </c>
      <c r="AA489" s="81">
        <v>46057</v>
      </c>
      <c r="AB489" s="81">
        <v>302964</v>
      </c>
      <c r="AC489" s="81">
        <v>0</v>
      </c>
      <c r="AD489" s="81">
        <v>38.334991348721125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9.6300000000000008</v>
      </c>
      <c r="BH489" s="81">
        <v>0</v>
      </c>
      <c r="BI489" s="81">
        <v>109.11500000000001</v>
      </c>
      <c r="BJ489" s="81">
        <v>0</v>
      </c>
      <c r="BK489" s="81">
        <v>55.626999999999995</v>
      </c>
      <c r="BL489" s="81">
        <v>0</v>
      </c>
      <c r="BM489" s="82"/>
      <c r="BN489" s="81">
        <v>1</v>
      </c>
      <c r="BO489" s="81">
        <v>0</v>
      </c>
      <c r="BP489" s="81">
        <v>8</v>
      </c>
      <c r="BQ489" s="81">
        <v>0</v>
      </c>
      <c r="BR489" s="81">
        <v>7</v>
      </c>
      <c r="BS489" s="81">
        <v>0</v>
      </c>
      <c r="BT489"/>
      <c r="BU489" s="80"/>
      <c r="BV489" s="80"/>
      <c r="BW489" s="80"/>
      <c r="BX489" s="80"/>
      <c r="BY489" s="80"/>
      <c r="BZ489" s="80"/>
      <c r="CA489" s="80"/>
      <c r="CB489" s="80"/>
      <c r="CC489" s="80"/>
    </row>
    <row r="490" spans="1:81">
      <c r="A490" s="80" t="s">
        <v>2191</v>
      </c>
      <c r="B490" s="80">
        <v>432</v>
      </c>
      <c r="C490" s="80">
        <v>7</v>
      </c>
      <c r="D490" s="80">
        <v>26</v>
      </c>
      <c r="E490" s="80">
        <v>2010</v>
      </c>
      <c r="F490" s="80" t="s">
        <v>86</v>
      </c>
      <c r="G490" s="80" t="s">
        <v>2184</v>
      </c>
      <c r="H490" s="80" t="s">
        <v>2185</v>
      </c>
      <c r="I490" s="177"/>
      <c r="J490" s="81">
        <v>696.50031297626663</v>
      </c>
      <c r="K490" s="81">
        <v>14.347167899248234</v>
      </c>
      <c r="L490" s="81">
        <v>32.628730385071663</v>
      </c>
      <c r="M490" s="81">
        <v>463.45727357616715</v>
      </c>
      <c r="N490" s="81">
        <v>304.65394220837112</v>
      </c>
      <c r="O490" s="81">
        <v>318.15403180454848</v>
      </c>
      <c r="P490" s="81">
        <v>230.8104426352441</v>
      </c>
      <c r="Q490" s="81">
        <v>18.408561623432043</v>
      </c>
      <c r="R490" s="81">
        <v>0</v>
      </c>
      <c r="S490" s="81">
        <v>38.52235543644943</v>
      </c>
      <c r="T490" s="82"/>
      <c r="U490" s="81">
        <v>29037243</v>
      </c>
      <c r="V490" s="81">
        <v>9229</v>
      </c>
      <c r="W490" s="81">
        <v>814</v>
      </c>
      <c r="X490" s="81">
        <v>117325</v>
      </c>
      <c r="Y490" s="81">
        <v>121536</v>
      </c>
      <c r="Z490" s="81">
        <v>161582</v>
      </c>
      <c r="AA490" s="81">
        <v>45295</v>
      </c>
      <c r="AB490" s="81">
        <v>302567</v>
      </c>
      <c r="AC490" s="81">
        <v>0</v>
      </c>
      <c r="AD490" s="81">
        <v>38.52235543644943</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10.1</v>
      </c>
      <c r="BH490" s="81">
        <v>0</v>
      </c>
      <c r="BI490" s="81">
        <v>112.252</v>
      </c>
      <c r="BJ490" s="81">
        <v>0</v>
      </c>
      <c r="BK490" s="81">
        <v>102.70500000000001</v>
      </c>
      <c r="BL490" s="81">
        <v>0</v>
      </c>
      <c r="BM490" s="82"/>
      <c r="BN490" s="81">
        <v>1</v>
      </c>
      <c r="BO490" s="81">
        <v>0</v>
      </c>
      <c r="BP490" s="81">
        <v>8</v>
      </c>
      <c r="BQ490" s="81">
        <v>0</v>
      </c>
      <c r="BR490" s="81">
        <v>9</v>
      </c>
      <c r="BS490" s="81">
        <v>0</v>
      </c>
      <c r="BT490"/>
      <c r="BU490" s="80">
        <v>177.92599999999999</v>
      </c>
      <c r="BV490" s="80">
        <v>29.846</v>
      </c>
      <c r="BW490" s="80">
        <v>0</v>
      </c>
      <c r="BX490" s="80">
        <v>17.285</v>
      </c>
      <c r="BY490" s="80">
        <v>0</v>
      </c>
      <c r="BZ490" s="80">
        <v>0</v>
      </c>
      <c r="CA490" s="80">
        <v>0</v>
      </c>
      <c r="CB490" s="80">
        <v>0</v>
      </c>
      <c r="CC490" s="80">
        <v>0</v>
      </c>
    </row>
    <row r="491" spans="1:81">
      <c r="A491" s="80" t="s">
        <v>2192</v>
      </c>
      <c r="B491" s="80">
        <v>433</v>
      </c>
      <c r="C491" s="80">
        <v>8</v>
      </c>
      <c r="D491" s="80">
        <v>26</v>
      </c>
      <c r="E491" s="80">
        <v>2011</v>
      </c>
      <c r="F491" s="80" t="s">
        <v>87</v>
      </c>
      <c r="G491" s="80" t="s">
        <v>2184</v>
      </c>
      <c r="H491" s="80" t="s">
        <v>2185</v>
      </c>
      <c r="I491" s="177"/>
      <c r="J491" s="81">
        <v>639.3633522960489</v>
      </c>
      <c r="K491" s="81">
        <v>23.257085313378258</v>
      </c>
      <c r="L491" s="81">
        <v>36.693056500605437</v>
      </c>
      <c r="M491" s="81">
        <v>560.83499355526726</v>
      </c>
      <c r="N491" s="81">
        <v>374.88243004178457</v>
      </c>
      <c r="O491" s="81">
        <v>315.43221567986535</v>
      </c>
      <c r="P491" s="81">
        <v>221.29007020360666</v>
      </c>
      <c r="Q491" s="81">
        <v>21.217220742021862</v>
      </c>
      <c r="R491" s="81">
        <v>0</v>
      </c>
      <c r="S491" s="81">
        <v>35.248544485203936</v>
      </c>
      <c r="T491" s="82"/>
      <c r="U491" s="81">
        <v>25169729</v>
      </c>
      <c r="V491" s="81">
        <v>9229</v>
      </c>
      <c r="W491" s="81">
        <v>814</v>
      </c>
      <c r="X491" s="81">
        <v>117325</v>
      </c>
      <c r="Y491" s="81">
        <v>122568</v>
      </c>
      <c r="Z491" s="81">
        <v>163680</v>
      </c>
      <c r="AA491" s="81">
        <v>44719</v>
      </c>
      <c r="AB491" s="81">
        <v>302333</v>
      </c>
      <c r="AC491" s="81">
        <v>0</v>
      </c>
      <c r="AD491" s="81">
        <v>35.248544485203936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10.313000000000001</v>
      </c>
      <c r="BH491" s="81">
        <v>0</v>
      </c>
      <c r="BI491" s="81">
        <v>116.191</v>
      </c>
      <c r="BJ491" s="81">
        <v>0</v>
      </c>
      <c r="BK491" s="81">
        <v>104.41499999999999</v>
      </c>
      <c r="BL491" s="81">
        <v>0</v>
      </c>
      <c r="BM491" s="82"/>
      <c r="BN491" s="81">
        <v>1</v>
      </c>
      <c r="BO491" s="81">
        <v>0</v>
      </c>
      <c r="BP491" s="81">
        <v>8</v>
      </c>
      <c r="BQ491" s="81">
        <v>0</v>
      </c>
      <c r="BR491" s="81">
        <v>10</v>
      </c>
      <c r="BS491" s="81">
        <v>0</v>
      </c>
      <c r="BT491"/>
      <c r="BU491" s="80">
        <v>183.369</v>
      </c>
      <c r="BV491" s="80">
        <v>30.108000000000001</v>
      </c>
      <c r="BW491" s="80">
        <v>0</v>
      </c>
      <c r="BX491" s="80">
        <v>17.442</v>
      </c>
      <c r="BY491" s="80">
        <v>0</v>
      </c>
      <c r="BZ491" s="80">
        <v>0</v>
      </c>
      <c r="CA491" s="80">
        <v>0</v>
      </c>
      <c r="CB491" s="80">
        <v>0</v>
      </c>
      <c r="CC491" s="80">
        <v>0</v>
      </c>
    </row>
    <row r="492" spans="1:81">
      <c r="A492" s="80" t="s">
        <v>2193</v>
      </c>
      <c r="B492" s="80">
        <v>434</v>
      </c>
      <c r="C492" s="80">
        <v>9</v>
      </c>
      <c r="D492" s="80">
        <v>26</v>
      </c>
      <c r="E492" s="80">
        <v>2012</v>
      </c>
      <c r="F492" s="80" t="s">
        <v>88</v>
      </c>
      <c r="G492" s="80" t="s">
        <v>2184</v>
      </c>
      <c r="H492" s="80" t="s">
        <v>2185</v>
      </c>
      <c r="I492" s="177"/>
      <c r="J492" s="81">
        <v>743.29854208797292</v>
      </c>
      <c r="K492" s="81">
        <v>21.72561972642956</v>
      </c>
      <c r="L492" s="81">
        <v>37.557331767592338</v>
      </c>
      <c r="M492" s="81">
        <v>622.18489189278262</v>
      </c>
      <c r="N492" s="81">
        <v>442.98228349878264</v>
      </c>
      <c r="O492" s="81">
        <v>317.77581227719901</v>
      </c>
      <c r="P492" s="81">
        <v>219.40390867837246</v>
      </c>
      <c r="Q492" s="81">
        <v>23.242468366860685</v>
      </c>
      <c r="R492" s="81">
        <v>0</v>
      </c>
      <c r="S492" s="81">
        <v>38.888462926975102</v>
      </c>
      <c r="T492" s="82"/>
      <c r="U492" s="81">
        <v>28149404</v>
      </c>
      <c r="V492" s="81">
        <v>9229</v>
      </c>
      <c r="W492" s="81">
        <v>814</v>
      </c>
      <c r="X492" s="81">
        <v>117325</v>
      </c>
      <c r="Y492" s="81">
        <v>125305</v>
      </c>
      <c r="Z492" s="81">
        <v>166204</v>
      </c>
      <c r="AA492" s="81">
        <v>44087</v>
      </c>
      <c r="AB492" s="81">
        <v>304831</v>
      </c>
      <c r="AC492" s="81">
        <v>0</v>
      </c>
      <c r="AD492" s="81">
        <v>38.888462926975102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12.295</v>
      </c>
      <c r="BH492" s="81">
        <v>0</v>
      </c>
      <c r="BI492" s="81">
        <v>134.06</v>
      </c>
      <c r="BJ492" s="81">
        <v>0</v>
      </c>
      <c r="BK492" s="81">
        <v>99.882999999999996</v>
      </c>
      <c r="BL492" s="81">
        <v>0</v>
      </c>
      <c r="BM492" s="82"/>
      <c r="BN492" s="81">
        <v>1</v>
      </c>
      <c r="BO492" s="81">
        <v>0</v>
      </c>
      <c r="BP492" s="81">
        <v>10</v>
      </c>
      <c r="BQ492" s="81">
        <v>0</v>
      </c>
      <c r="BR492" s="81">
        <v>9</v>
      </c>
      <c r="BS492" s="81">
        <v>0</v>
      </c>
      <c r="BT492"/>
      <c r="BU492" s="80">
        <v>216.64500000000001</v>
      </c>
      <c r="BV492" s="80">
        <v>29.593</v>
      </c>
      <c r="BW492" s="80">
        <v>0</v>
      </c>
      <c r="BX492" s="80">
        <v>0</v>
      </c>
      <c r="BY492" s="80">
        <v>0</v>
      </c>
      <c r="BZ492" s="80">
        <v>0</v>
      </c>
      <c r="CA492" s="80">
        <v>0</v>
      </c>
      <c r="CB492" s="80">
        <v>0</v>
      </c>
      <c r="CC492" s="80">
        <v>0</v>
      </c>
    </row>
    <row r="493" spans="1:81">
      <c r="A493" s="80" t="s">
        <v>2194</v>
      </c>
      <c r="B493" s="80">
        <v>435</v>
      </c>
      <c r="C493" s="80">
        <v>10</v>
      </c>
      <c r="D493" s="80">
        <v>26</v>
      </c>
      <c r="E493" s="80">
        <v>2013</v>
      </c>
      <c r="F493" s="80" t="s">
        <v>89</v>
      </c>
      <c r="G493" s="80" t="s">
        <v>2184</v>
      </c>
      <c r="H493" s="80" t="s">
        <v>2185</v>
      </c>
      <c r="I493" s="177"/>
      <c r="J493" s="81">
        <v>811.18493965094603</v>
      </c>
      <c r="K493" s="81">
        <v>18.093651190585152</v>
      </c>
      <c r="L493" s="81">
        <v>36.092294920062081</v>
      </c>
      <c r="M493" s="81">
        <v>616.42746497221606</v>
      </c>
      <c r="N493" s="81">
        <v>427.01025065522339</v>
      </c>
      <c r="O493" s="81">
        <v>309.99964330731228</v>
      </c>
      <c r="P493" s="81">
        <v>218.39730053347142</v>
      </c>
      <c r="Q493" s="81">
        <v>23.644391444857629</v>
      </c>
      <c r="R493" s="81">
        <v>0</v>
      </c>
      <c r="S493" s="81">
        <v>38.396804983536242</v>
      </c>
      <c r="T493" s="82"/>
      <c r="U493" s="81">
        <v>30856815</v>
      </c>
      <c r="V493" s="81">
        <v>9229</v>
      </c>
      <c r="W493" s="81">
        <v>814</v>
      </c>
      <c r="X493" s="81">
        <v>117325</v>
      </c>
      <c r="Y493" s="81">
        <v>126751</v>
      </c>
      <c r="Z493" s="81">
        <v>169376</v>
      </c>
      <c r="AA493" s="81">
        <v>43720</v>
      </c>
      <c r="AB493" s="81">
        <v>305656</v>
      </c>
      <c r="AC493" s="81">
        <v>0</v>
      </c>
      <c r="AD493" s="81">
        <v>38.396804983536242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15.901999999999999</v>
      </c>
      <c r="BH493" s="81">
        <v>0</v>
      </c>
      <c r="BI493" s="81">
        <v>148.345</v>
      </c>
      <c r="BJ493" s="81">
        <v>0</v>
      </c>
      <c r="BK493" s="81">
        <v>110.45300000000002</v>
      </c>
      <c r="BL493" s="81">
        <v>0</v>
      </c>
      <c r="BM493" s="82"/>
      <c r="BN493" s="81">
        <v>1</v>
      </c>
      <c r="BO493" s="81">
        <v>0</v>
      </c>
      <c r="BP493" s="81">
        <v>10</v>
      </c>
      <c r="BQ493" s="81">
        <v>0</v>
      </c>
      <c r="BR493" s="81">
        <v>8</v>
      </c>
      <c r="BS493" s="81">
        <v>0</v>
      </c>
      <c r="BT493"/>
      <c r="BU493" s="80">
        <v>244.49</v>
      </c>
      <c r="BV493" s="80">
        <v>30.21</v>
      </c>
      <c r="BW493" s="80">
        <v>0</v>
      </c>
      <c r="BX493" s="80">
        <v>0</v>
      </c>
      <c r="BY493" s="80">
        <v>0</v>
      </c>
      <c r="BZ493" s="80">
        <v>0</v>
      </c>
      <c r="CA493" s="80">
        <v>0</v>
      </c>
      <c r="CB493" s="80">
        <v>0</v>
      </c>
      <c r="CC493" s="80">
        <v>0</v>
      </c>
    </row>
    <row r="494" spans="1:81">
      <c r="A494" s="80" t="s">
        <v>2195</v>
      </c>
      <c r="B494" s="80">
        <v>436</v>
      </c>
      <c r="C494" s="80">
        <v>11</v>
      </c>
      <c r="D494" s="80">
        <v>26</v>
      </c>
      <c r="E494" s="80">
        <v>2014</v>
      </c>
      <c r="F494" s="80" t="s">
        <v>90</v>
      </c>
      <c r="G494" s="80" t="s">
        <v>2184</v>
      </c>
      <c r="H494" s="80" t="s">
        <v>2185</v>
      </c>
      <c r="I494" s="177"/>
      <c r="J494" s="81">
        <v>832.18317608231234</v>
      </c>
      <c r="K494" s="81">
        <v>20.944192274448334</v>
      </c>
      <c r="L494" s="81">
        <v>50.031930418711617</v>
      </c>
      <c r="M494" s="81">
        <v>598.05500907184182</v>
      </c>
      <c r="N494" s="81">
        <v>378.8385071812196</v>
      </c>
      <c r="O494" s="81">
        <v>297.61328937566691</v>
      </c>
      <c r="P494" s="81">
        <v>218.63438267356406</v>
      </c>
      <c r="Q494" s="81">
        <v>22.724097545142318</v>
      </c>
      <c r="R494" s="81">
        <v>0</v>
      </c>
      <c r="S494" s="81">
        <v>39.803318776031702</v>
      </c>
      <c r="T494" s="82"/>
      <c r="U494" s="81">
        <v>32293324</v>
      </c>
      <c r="V494" s="81">
        <v>8193</v>
      </c>
      <c r="W494" s="81">
        <v>1148</v>
      </c>
      <c r="X494" s="81">
        <v>116366</v>
      </c>
      <c r="Y494" s="81">
        <v>128608</v>
      </c>
      <c r="Z494" s="81">
        <v>171261</v>
      </c>
      <c r="AA494" s="81">
        <v>43541</v>
      </c>
      <c r="AB494" s="81">
        <v>306173</v>
      </c>
      <c r="AC494" s="81">
        <v>0</v>
      </c>
      <c r="AD494" s="81">
        <v>39.803318776031702</v>
      </c>
      <c r="AE494" s="82"/>
      <c r="AF494" s="81">
        <v>415630324.75056791</v>
      </c>
      <c r="AG494" s="81">
        <v>17400581.074168153</v>
      </c>
      <c r="AH494" s="81">
        <v>10887770.275424607</v>
      </c>
      <c r="AI494" s="81">
        <v>737783999.35603154</v>
      </c>
      <c r="AJ494" s="81">
        <v>515290090.98945516</v>
      </c>
      <c r="AK494" s="81">
        <v>0</v>
      </c>
      <c r="AL494" s="81">
        <v>0</v>
      </c>
      <c r="AM494" s="81">
        <v>42032977.691043742</v>
      </c>
      <c r="AN494" s="81">
        <v>0</v>
      </c>
      <c r="AO494" s="81">
        <v>0</v>
      </c>
      <c r="AP494" s="82"/>
      <c r="AQ494" s="81">
        <v>7027</v>
      </c>
      <c r="AR494" s="81">
        <v>1293</v>
      </c>
      <c r="AS494" s="81">
        <v>0</v>
      </c>
      <c r="AT494" s="81">
        <v>0</v>
      </c>
      <c r="AU494" s="81">
        <v>0</v>
      </c>
      <c r="AV494" s="81">
        <v>1</v>
      </c>
      <c r="AW494" s="81" t="s">
        <v>564</v>
      </c>
      <c r="AX494" s="82"/>
      <c r="AY494" s="81">
        <v>31551.701000000001</v>
      </c>
      <c r="AZ494" s="81">
        <v>40578.120000000003</v>
      </c>
      <c r="BA494" s="81">
        <v>0</v>
      </c>
      <c r="BB494" s="81">
        <v>0</v>
      </c>
      <c r="BC494" s="81">
        <v>0</v>
      </c>
      <c r="BD494" s="81">
        <v>190</v>
      </c>
      <c r="BE494" s="81" t="s">
        <v>564</v>
      </c>
      <c r="BF494" s="82"/>
      <c r="BG494" s="81">
        <v>11.625999999999999</v>
      </c>
      <c r="BH494" s="81">
        <v>0</v>
      </c>
      <c r="BI494" s="81">
        <v>144.435</v>
      </c>
      <c r="BJ494" s="81">
        <v>0</v>
      </c>
      <c r="BK494" s="81">
        <v>107.64200000000001</v>
      </c>
      <c r="BL494" s="81">
        <v>0</v>
      </c>
      <c r="BM494" s="82"/>
      <c r="BN494" s="81">
        <v>1</v>
      </c>
      <c r="BO494" s="81">
        <v>0</v>
      </c>
      <c r="BP494" s="81">
        <v>10</v>
      </c>
      <c r="BQ494" s="81">
        <v>0</v>
      </c>
      <c r="BR494" s="81">
        <v>8</v>
      </c>
      <c r="BS494" s="81">
        <v>0</v>
      </c>
      <c r="BT494"/>
      <c r="BU494" s="80">
        <v>233.46299999999999</v>
      </c>
      <c r="BV494" s="80">
        <v>30.24</v>
      </c>
      <c r="BW494" s="80">
        <v>0</v>
      </c>
      <c r="BX494" s="80">
        <v>0</v>
      </c>
      <c r="BY494" s="80">
        <v>0</v>
      </c>
      <c r="BZ494" s="80">
        <v>0</v>
      </c>
      <c r="CA494" s="80">
        <v>0</v>
      </c>
      <c r="CB494" s="80">
        <v>0</v>
      </c>
      <c r="CC494" s="80">
        <v>0</v>
      </c>
    </row>
    <row r="495" spans="1:81">
      <c r="A495" s="80" t="s">
        <v>2196</v>
      </c>
      <c r="B495" s="80">
        <v>437</v>
      </c>
      <c r="C495" s="80">
        <v>12</v>
      </c>
      <c r="D495" s="80">
        <v>26</v>
      </c>
      <c r="E495" s="80">
        <v>2015</v>
      </c>
      <c r="F495" s="80" t="s">
        <v>91</v>
      </c>
      <c r="G495" s="80" t="s">
        <v>2184</v>
      </c>
      <c r="H495" s="80" t="s">
        <v>2185</v>
      </c>
      <c r="I495" s="177"/>
      <c r="J495" s="81">
        <v>696.75094348288951</v>
      </c>
      <c r="K495" s="81">
        <v>18.805439420597605</v>
      </c>
      <c r="L495" s="81">
        <v>50.043319310606734</v>
      </c>
      <c r="M495" s="81">
        <v>572.34850671131665</v>
      </c>
      <c r="N495" s="81">
        <v>340.08433197913286</v>
      </c>
      <c r="O495" s="81">
        <v>298.33608926977161</v>
      </c>
      <c r="P495" s="81">
        <v>216.6756824221886</v>
      </c>
      <c r="Q495" s="81">
        <v>22.284053894142197</v>
      </c>
      <c r="R495" s="81">
        <v>0</v>
      </c>
      <c r="S495" s="81">
        <v>38.018514956932187</v>
      </c>
      <c r="T495" s="82"/>
      <c r="U495" s="81">
        <v>30863858</v>
      </c>
      <c r="V495" s="81">
        <v>8193</v>
      </c>
      <c r="W495" s="81">
        <v>1148</v>
      </c>
      <c r="X495" s="81">
        <v>116366</v>
      </c>
      <c r="Y495" s="81">
        <v>130252</v>
      </c>
      <c r="Z495" s="81">
        <v>173331</v>
      </c>
      <c r="AA495" s="81">
        <v>43117</v>
      </c>
      <c r="AB495" s="81">
        <v>306700</v>
      </c>
      <c r="AC495" s="81">
        <v>0</v>
      </c>
      <c r="AD495" s="81">
        <v>38.018514956932187</v>
      </c>
      <c r="AE495" s="82"/>
      <c r="AF495" s="81">
        <v>354141294.65518498</v>
      </c>
      <c r="AG495" s="81">
        <v>15081790.182930449</v>
      </c>
      <c r="AH495" s="81">
        <v>9399441.10980184</v>
      </c>
      <c r="AI495" s="81">
        <v>719318429.83206224</v>
      </c>
      <c r="AJ495" s="81">
        <v>507553979.2172395</v>
      </c>
      <c r="AK495" s="81">
        <v>0</v>
      </c>
      <c r="AL495" s="81">
        <v>0</v>
      </c>
      <c r="AM495" s="81">
        <v>42031948.441888377</v>
      </c>
      <c r="AN495" s="81">
        <v>0</v>
      </c>
      <c r="AO495" s="81">
        <v>0</v>
      </c>
      <c r="AP495" s="82"/>
      <c r="AQ495" s="81">
        <v>7577</v>
      </c>
      <c r="AR495" s="81">
        <v>1512</v>
      </c>
      <c r="AS495" s="81">
        <v>0</v>
      </c>
      <c r="AT495" s="81">
        <v>0</v>
      </c>
      <c r="AU495" s="81">
        <v>0</v>
      </c>
      <c r="AV495" s="81">
        <v>1</v>
      </c>
      <c r="AW495" s="81" t="s">
        <v>564</v>
      </c>
      <c r="AX495" s="82"/>
      <c r="AY495" s="81">
        <v>34594.521000000001</v>
      </c>
      <c r="AZ495" s="81">
        <v>46190.520000000004</v>
      </c>
      <c r="BA495" s="81">
        <v>0</v>
      </c>
      <c r="BB495" s="81">
        <v>0</v>
      </c>
      <c r="BC495" s="81">
        <v>0</v>
      </c>
      <c r="BD495" s="81">
        <v>190</v>
      </c>
      <c r="BE495" s="81" t="s">
        <v>564</v>
      </c>
      <c r="BF495" s="82"/>
      <c r="BG495" s="81">
        <v>15.516</v>
      </c>
      <c r="BH495" s="81">
        <v>0</v>
      </c>
      <c r="BI495" s="81">
        <v>137.345</v>
      </c>
      <c r="BJ495" s="81">
        <v>0</v>
      </c>
      <c r="BK495" s="81">
        <v>100.902</v>
      </c>
      <c r="BL495" s="81">
        <v>0</v>
      </c>
      <c r="BM495" s="82"/>
      <c r="BN495" s="81">
        <v>1</v>
      </c>
      <c r="BO495" s="81">
        <v>0</v>
      </c>
      <c r="BP495" s="81">
        <v>10</v>
      </c>
      <c r="BQ495" s="81">
        <v>0</v>
      </c>
      <c r="BR495" s="81">
        <v>7</v>
      </c>
      <c r="BS495" s="81">
        <v>0</v>
      </c>
      <c r="BT495"/>
      <c r="BU495" s="80">
        <v>223.39099999999999</v>
      </c>
      <c r="BV495" s="80">
        <v>30.372</v>
      </c>
      <c r="BW495" s="80">
        <v>0</v>
      </c>
      <c r="BX495" s="80">
        <v>0</v>
      </c>
      <c r="BY495" s="80">
        <v>0</v>
      </c>
      <c r="BZ495" s="80">
        <v>0</v>
      </c>
      <c r="CA495" s="80">
        <v>0</v>
      </c>
      <c r="CB495" s="80">
        <v>0</v>
      </c>
      <c r="CC495" s="80">
        <v>0</v>
      </c>
    </row>
    <row r="496" spans="1:81">
      <c r="A496" s="80" t="s">
        <v>2197</v>
      </c>
      <c r="B496" s="80">
        <v>438</v>
      </c>
      <c r="C496" s="80">
        <v>13</v>
      </c>
      <c r="D496" s="80">
        <v>26</v>
      </c>
      <c r="E496" s="80">
        <v>2016</v>
      </c>
      <c r="F496" s="80" t="s">
        <v>92</v>
      </c>
      <c r="G496" s="80" t="s">
        <v>2184</v>
      </c>
      <c r="H496" s="80" t="s">
        <v>2185</v>
      </c>
      <c r="I496" s="177"/>
      <c r="J496" s="81">
        <v>669.58347255418425</v>
      </c>
      <c r="K496" s="81">
        <v>18.292400245893131</v>
      </c>
      <c r="L496" s="81">
        <v>47.243133810073658</v>
      </c>
      <c r="M496" s="81">
        <v>465.44835056313883</v>
      </c>
      <c r="N496" s="81">
        <v>342.50433454304198</v>
      </c>
      <c r="O496" s="81">
        <v>297.71937657407591</v>
      </c>
      <c r="P496" s="81">
        <v>209.39148047028073</v>
      </c>
      <c r="Q496" s="81">
        <v>21.669906144780704</v>
      </c>
      <c r="R496" s="81">
        <v>0</v>
      </c>
      <c r="S496" s="81">
        <v>39.770054912011837</v>
      </c>
      <c r="T496" s="82"/>
      <c r="U496" s="81">
        <v>31372325</v>
      </c>
      <c r="V496" s="81">
        <v>8193</v>
      </c>
      <c r="W496" s="81">
        <v>1148</v>
      </c>
      <c r="X496" s="81">
        <v>116366</v>
      </c>
      <c r="Y496" s="81">
        <v>131921</v>
      </c>
      <c r="Z496" s="81">
        <v>175099</v>
      </c>
      <c r="AA496" s="81">
        <v>43096</v>
      </c>
      <c r="AB496" s="81">
        <v>306800</v>
      </c>
      <c r="AC496" s="81">
        <v>0</v>
      </c>
      <c r="AD496" s="81">
        <v>39.770054912011837</v>
      </c>
      <c r="AE496" s="82"/>
      <c r="AF496" s="81">
        <v>350712412.95937538</v>
      </c>
      <c r="AG496" s="81">
        <v>15197078.85677918</v>
      </c>
      <c r="AH496" s="81">
        <v>6971436.8635533703</v>
      </c>
      <c r="AI496" s="81">
        <v>747899007.25064635</v>
      </c>
      <c r="AJ496" s="81">
        <v>555331302.94411147</v>
      </c>
      <c r="AK496" s="81">
        <v>0</v>
      </c>
      <c r="AL496" s="81">
        <v>0</v>
      </c>
      <c r="AM496" s="81">
        <v>42078318.369320057</v>
      </c>
      <c r="AN496" s="81">
        <v>0</v>
      </c>
      <c r="AO496" s="81">
        <v>0</v>
      </c>
      <c r="AP496" s="82"/>
      <c r="AQ496" s="81">
        <v>8109</v>
      </c>
      <c r="AR496" s="81">
        <v>1632</v>
      </c>
      <c r="AS496" s="81">
        <v>0</v>
      </c>
      <c r="AT496" s="81">
        <v>0</v>
      </c>
      <c r="AU496" s="81">
        <v>0</v>
      </c>
      <c r="AV496" s="81">
        <v>2</v>
      </c>
      <c r="AW496" s="81" t="s">
        <v>564</v>
      </c>
      <c r="AX496" s="82"/>
      <c r="AY496" s="81">
        <v>37326.421000000002</v>
      </c>
      <c r="AZ496" s="81">
        <v>49300.22</v>
      </c>
      <c r="BA496" s="81">
        <v>0</v>
      </c>
      <c r="BB496" s="81">
        <v>0</v>
      </c>
      <c r="BC496" s="81">
        <v>0</v>
      </c>
      <c r="BD496" s="81">
        <v>1875</v>
      </c>
      <c r="BE496" s="81" t="s">
        <v>564</v>
      </c>
      <c r="BF496" s="82"/>
      <c r="BG496" s="81">
        <v>14.568</v>
      </c>
      <c r="BH496" s="81">
        <v>0</v>
      </c>
      <c r="BI496" s="81">
        <v>137.44999999999999</v>
      </c>
      <c r="BJ496" s="81">
        <v>0</v>
      </c>
      <c r="BK496" s="81">
        <v>67.972999999999999</v>
      </c>
      <c r="BL496" s="81">
        <v>0</v>
      </c>
      <c r="BM496" s="82"/>
      <c r="BN496" s="81">
        <v>1</v>
      </c>
      <c r="BO496" s="81">
        <v>0</v>
      </c>
      <c r="BP496" s="81">
        <v>12</v>
      </c>
      <c r="BQ496" s="81">
        <v>0</v>
      </c>
      <c r="BR496" s="81">
        <v>7</v>
      </c>
      <c r="BS496" s="81">
        <v>0</v>
      </c>
      <c r="BT496"/>
      <c r="BU496" s="80">
        <v>219.99100000000001</v>
      </c>
      <c r="BV496" s="80">
        <v>0</v>
      </c>
      <c r="BW496" s="80">
        <v>0</v>
      </c>
      <c r="BX496" s="80">
        <v>0</v>
      </c>
      <c r="BY496" s="80">
        <v>0</v>
      </c>
      <c r="BZ496" s="80">
        <v>0</v>
      </c>
      <c r="CA496" s="80">
        <v>0</v>
      </c>
      <c r="CB496" s="80">
        <v>0</v>
      </c>
      <c r="CC496" s="80">
        <v>0</v>
      </c>
    </row>
    <row r="497" spans="1:81">
      <c r="A497" s="80" t="s">
        <v>2198</v>
      </c>
      <c r="B497" s="80">
        <v>439</v>
      </c>
      <c r="C497" s="80">
        <v>14</v>
      </c>
      <c r="D497" s="80">
        <v>26</v>
      </c>
      <c r="E497" s="80">
        <v>2017</v>
      </c>
      <c r="F497" s="80" t="s">
        <v>71</v>
      </c>
      <c r="G497" s="80" t="s">
        <v>2184</v>
      </c>
      <c r="H497" s="80" t="s">
        <v>2185</v>
      </c>
      <c r="I497" s="177"/>
      <c r="J497" s="81">
        <v>636.96456671116346</v>
      </c>
      <c r="K497" s="81">
        <v>18.794058505547692</v>
      </c>
      <c r="L497" s="81">
        <v>46.861614437089067</v>
      </c>
      <c r="M497" s="81">
        <v>433.36262209455617</v>
      </c>
      <c r="N497" s="81">
        <v>320.67648723829728</v>
      </c>
      <c r="O497" s="81">
        <v>295.64275138494776</v>
      </c>
      <c r="P497" s="81">
        <v>207.7995233108893</v>
      </c>
      <c r="Q497" s="81">
        <v>20.931488216564578</v>
      </c>
      <c r="R497" s="81">
        <v>0</v>
      </c>
      <c r="S497" s="81">
        <v>34.171235841514644</v>
      </c>
      <c r="T497" s="82"/>
      <c r="U497" s="81">
        <v>32097476</v>
      </c>
      <c r="V497" s="81">
        <v>8193</v>
      </c>
      <c r="W497" s="81">
        <v>1148</v>
      </c>
      <c r="X497" s="81">
        <v>116366</v>
      </c>
      <c r="Y497" s="81">
        <v>133451</v>
      </c>
      <c r="Z497" s="81">
        <v>176762</v>
      </c>
      <c r="AA497" s="81">
        <v>43041</v>
      </c>
      <c r="AB497" s="81">
        <v>306461</v>
      </c>
      <c r="AC497" s="81">
        <v>0</v>
      </c>
      <c r="AD497" s="81">
        <v>34.171235841514637</v>
      </c>
      <c r="AE497" s="82"/>
      <c r="AF497" s="81">
        <v>341708921.14577579</v>
      </c>
      <c r="AG497" s="81">
        <v>15384648.84190084</v>
      </c>
      <c r="AH497" s="81">
        <v>9355055.6926043816</v>
      </c>
      <c r="AI497" s="81">
        <v>710613018.76146126</v>
      </c>
      <c r="AJ497" s="81">
        <v>559303767.79364932</v>
      </c>
      <c r="AK497" s="81">
        <v>0</v>
      </c>
      <c r="AL497" s="81">
        <v>0</v>
      </c>
      <c r="AM497" s="81">
        <v>42097592.078364171</v>
      </c>
      <c r="AN497" s="81">
        <v>0</v>
      </c>
      <c r="AO497" s="81">
        <v>0</v>
      </c>
      <c r="AP497" s="82"/>
      <c r="AQ497" s="81">
        <v>8596</v>
      </c>
      <c r="AR497" s="81">
        <v>1739</v>
      </c>
      <c r="AS497" s="81">
        <v>0</v>
      </c>
      <c r="AT497" s="81">
        <v>0</v>
      </c>
      <c r="AU497" s="81">
        <v>0</v>
      </c>
      <c r="AV497" s="81">
        <v>2</v>
      </c>
      <c r="AW497" s="81" t="s">
        <v>564</v>
      </c>
      <c r="AX497" s="82"/>
      <c r="AY497" s="81">
        <v>39828.500999999997</v>
      </c>
      <c r="AZ497" s="81">
        <v>53525.62</v>
      </c>
      <c r="BA497" s="81">
        <v>0</v>
      </c>
      <c r="BB497" s="81">
        <v>0</v>
      </c>
      <c r="BC497" s="81">
        <v>0</v>
      </c>
      <c r="BD497" s="81">
        <v>1874.95</v>
      </c>
      <c r="BE497" s="81" t="s">
        <v>564</v>
      </c>
      <c r="BF497" s="82"/>
      <c r="BG497" s="81">
        <v>13.638999999999999</v>
      </c>
      <c r="BH497" s="81">
        <v>0</v>
      </c>
      <c r="BI497" s="81">
        <v>132.91</v>
      </c>
      <c r="BJ497" s="81">
        <v>0</v>
      </c>
      <c r="BK497" s="81">
        <v>61.695</v>
      </c>
      <c r="BL497" s="81">
        <v>0</v>
      </c>
      <c r="BM497" s="82"/>
      <c r="BN497" s="81">
        <v>1</v>
      </c>
      <c r="BO497" s="81">
        <v>0</v>
      </c>
      <c r="BP497" s="81">
        <v>12</v>
      </c>
      <c r="BQ497" s="81">
        <v>0</v>
      </c>
      <c r="BR497" s="81">
        <v>7</v>
      </c>
      <c r="BS497" s="81">
        <v>0</v>
      </c>
      <c r="BT497"/>
      <c r="BU497" s="80">
        <v>208.244</v>
      </c>
      <c r="BV497" s="80">
        <v>0</v>
      </c>
      <c r="BW497" s="80">
        <v>0</v>
      </c>
      <c r="BX497" s="80">
        <v>0</v>
      </c>
      <c r="BY497" s="80">
        <v>0</v>
      </c>
      <c r="BZ497" s="80">
        <v>0</v>
      </c>
      <c r="CA497" s="80">
        <v>0</v>
      </c>
      <c r="CB497" s="80">
        <v>0</v>
      </c>
      <c r="CC497" s="80">
        <v>0</v>
      </c>
    </row>
    <row r="498" spans="1:81">
      <c r="A498" s="80" t="s">
        <v>2199</v>
      </c>
      <c r="B498" s="80">
        <v>440</v>
      </c>
      <c r="C498" s="80">
        <v>15</v>
      </c>
      <c r="D498" s="80">
        <v>26</v>
      </c>
      <c r="E498" s="80">
        <v>2018</v>
      </c>
      <c r="F498" s="80" t="s">
        <v>93</v>
      </c>
      <c r="G498" s="80" t="s">
        <v>2184</v>
      </c>
      <c r="H498" s="80" t="s">
        <v>2185</v>
      </c>
      <c r="I498" s="177"/>
      <c r="J498" s="81">
        <v>593.52011137279783</v>
      </c>
      <c r="K498" s="81">
        <v>15.8602959338973</v>
      </c>
      <c r="L498" s="81">
        <v>42.321319024359255</v>
      </c>
      <c r="M498" s="81">
        <v>395.39551604255928</v>
      </c>
      <c r="N498" s="81">
        <v>223.90138565336227</v>
      </c>
      <c r="O498" s="81">
        <v>292.78791744148577</v>
      </c>
      <c r="P498" s="81">
        <v>205.4920432747825</v>
      </c>
      <c r="Q498" s="81">
        <v>19.401245270949133</v>
      </c>
      <c r="R498" s="81">
        <v>0</v>
      </c>
      <c r="S498" s="81">
        <v>43.205056157363721</v>
      </c>
      <c r="T498" s="82"/>
      <c r="U498" s="81">
        <v>33005468</v>
      </c>
      <c r="V498" s="81">
        <v>8193</v>
      </c>
      <c r="W498" s="81">
        <v>1148</v>
      </c>
      <c r="X498" s="81">
        <v>116366</v>
      </c>
      <c r="Y498" s="81">
        <v>134793</v>
      </c>
      <c r="Z498" s="81">
        <v>178407</v>
      </c>
      <c r="AA498" s="81">
        <v>42991</v>
      </c>
      <c r="AB498" s="81">
        <v>306112</v>
      </c>
      <c r="AC498" s="81">
        <v>0</v>
      </c>
      <c r="AD498" s="81">
        <v>43.205056157363721</v>
      </c>
      <c r="AE498" s="82"/>
      <c r="AF498" s="81">
        <v>322441537.68918967</v>
      </c>
      <c r="AG498" s="81">
        <v>13917264.37081846</v>
      </c>
      <c r="AH498" s="81">
        <v>8884874.494003851</v>
      </c>
      <c r="AI498" s="81">
        <v>682522630.53638077</v>
      </c>
      <c r="AJ498" s="81">
        <v>476925664.02029371</v>
      </c>
      <c r="AK498" s="81">
        <v>0</v>
      </c>
      <c r="AL498" s="81">
        <v>0</v>
      </c>
      <c r="AM498" s="81">
        <v>42136656.802164257</v>
      </c>
      <c r="AN498" s="81">
        <v>0</v>
      </c>
      <c r="AO498" s="81">
        <v>0</v>
      </c>
      <c r="AP498" s="82"/>
      <c r="AQ498" s="81">
        <v>9167</v>
      </c>
      <c r="AR498" s="81">
        <v>1829</v>
      </c>
      <c r="AS498" s="81">
        <v>0</v>
      </c>
      <c r="AT498" s="81">
        <v>0</v>
      </c>
      <c r="AU498" s="81">
        <v>0</v>
      </c>
      <c r="AV498" s="81">
        <v>2</v>
      </c>
      <c r="AW498" s="81" t="s">
        <v>564</v>
      </c>
      <c r="AX498" s="82"/>
      <c r="AY498" s="81">
        <v>42868.091000000008</v>
      </c>
      <c r="AZ498" s="81">
        <v>55637.22</v>
      </c>
      <c r="BA498" s="81">
        <v>0</v>
      </c>
      <c r="BB498" s="81">
        <v>0</v>
      </c>
      <c r="BC498" s="81">
        <v>0</v>
      </c>
      <c r="BD498" s="81">
        <v>1875</v>
      </c>
      <c r="BE498" s="81" t="s">
        <v>564</v>
      </c>
      <c r="BF498" s="82"/>
      <c r="BG498" s="81">
        <v>12.734</v>
      </c>
      <c r="BH498" s="81">
        <v>0</v>
      </c>
      <c r="BI498" s="81">
        <v>118.834</v>
      </c>
      <c r="BJ498" s="81">
        <v>0</v>
      </c>
      <c r="BK498" s="81">
        <v>59.985999999999997</v>
      </c>
      <c r="BL498" s="81">
        <v>0</v>
      </c>
      <c r="BM498" s="82"/>
      <c r="BN498" s="81">
        <v>1</v>
      </c>
      <c r="BO498" s="81">
        <v>0</v>
      </c>
      <c r="BP498" s="81">
        <v>11</v>
      </c>
      <c r="BQ498" s="81">
        <v>0</v>
      </c>
      <c r="BR498" s="81">
        <v>7</v>
      </c>
      <c r="BS498" s="81">
        <v>0</v>
      </c>
      <c r="BT498"/>
      <c r="BU498" s="80">
        <v>191.554</v>
      </c>
      <c r="BV498" s="80">
        <v>0</v>
      </c>
      <c r="BW498" s="80">
        <v>0</v>
      </c>
      <c r="BX498" s="80">
        <v>0</v>
      </c>
      <c r="BY498" s="80">
        <v>0</v>
      </c>
      <c r="BZ498" s="80">
        <v>0</v>
      </c>
      <c r="CA498" s="80">
        <v>0</v>
      </c>
      <c r="CB498" s="80">
        <v>0</v>
      </c>
      <c r="CC498" s="80">
        <v>0</v>
      </c>
    </row>
    <row r="499" spans="1:81">
      <c r="A499" s="80" t="s">
        <v>2200</v>
      </c>
      <c r="B499" s="80">
        <v>441</v>
      </c>
      <c r="C499" s="80">
        <v>16</v>
      </c>
      <c r="D499" s="80">
        <v>26</v>
      </c>
      <c r="E499" s="80">
        <v>2019</v>
      </c>
      <c r="F499" s="80" t="s">
        <v>73</v>
      </c>
      <c r="G499" s="80" t="s">
        <v>2184</v>
      </c>
      <c r="H499" s="80" t="s">
        <v>2185</v>
      </c>
      <c r="I499" s="177"/>
      <c r="J499" s="81">
        <v>584.59914143963647</v>
      </c>
      <c r="K499" s="81">
        <v>15.070143410955733</v>
      </c>
      <c r="L499" s="81">
        <v>43.037503158711338</v>
      </c>
      <c r="M499" s="81">
        <v>415.22619529528771</v>
      </c>
      <c r="N499" s="81">
        <v>222.09641370070952</v>
      </c>
      <c r="O499" s="81">
        <v>285.86327799786886</v>
      </c>
      <c r="P499" s="81">
        <v>204.89373104543176</v>
      </c>
      <c r="Q499" s="81">
        <v>18.840372359506819</v>
      </c>
      <c r="R499" s="81">
        <v>0</v>
      </c>
      <c r="S499" s="81">
        <v>50.790760067119862</v>
      </c>
      <c r="T499" s="82"/>
      <c r="U499" s="81">
        <v>32441308</v>
      </c>
      <c r="V499" s="81">
        <v>8193</v>
      </c>
      <c r="W499" s="81">
        <v>1148</v>
      </c>
      <c r="X499" s="81">
        <v>116366</v>
      </c>
      <c r="Y499" s="81">
        <v>136232</v>
      </c>
      <c r="Z499" s="81">
        <v>178970</v>
      </c>
      <c r="AA499" s="81">
        <v>42545</v>
      </c>
      <c r="AB499" s="81">
        <v>305311</v>
      </c>
      <c r="AC499" s="81">
        <v>0</v>
      </c>
      <c r="AD499" s="81">
        <v>50.790760067119862</v>
      </c>
      <c r="AE499" s="82"/>
      <c r="AF499" s="81">
        <v>324399152.53372312</v>
      </c>
      <c r="AG499" s="81">
        <v>13487502.06787258</v>
      </c>
      <c r="AH499" s="81">
        <v>9441888.7861432079</v>
      </c>
      <c r="AI499" s="81">
        <v>697823531.96405602</v>
      </c>
      <c r="AJ499" s="81">
        <v>441648740.38384598</v>
      </c>
      <c r="AK499" s="81">
        <v>0</v>
      </c>
      <c r="AL499" s="81">
        <v>0</v>
      </c>
      <c r="AM499" s="81">
        <v>41581059.820022546</v>
      </c>
      <c r="AN499" s="81">
        <v>0</v>
      </c>
      <c r="AO499" s="81">
        <v>0</v>
      </c>
      <c r="AP499" s="82"/>
      <c r="AQ499" s="81">
        <v>9766</v>
      </c>
      <c r="AR499" s="81">
        <v>1911</v>
      </c>
      <c r="AS499" s="81">
        <v>0</v>
      </c>
      <c r="AT499" s="81">
        <v>0</v>
      </c>
      <c r="AU499" s="81">
        <v>0</v>
      </c>
      <c r="AV499" s="81">
        <v>2</v>
      </c>
      <c r="AW499" s="81" t="s">
        <v>564</v>
      </c>
      <c r="AX499" s="82"/>
      <c r="AY499" s="81">
        <v>46142.866000000038</v>
      </c>
      <c r="AZ499" s="81">
        <v>57975.920000000078</v>
      </c>
      <c r="BA499" s="81">
        <v>0</v>
      </c>
      <c r="BB499" s="81">
        <v>0</v>
      </c>
      <c r="BC499" s="81">
        <v>0</v>
      </c>
      <c r="BD499" s="81">
        <v>1874.95</v>
      </c>
      <c r="BE499" s="81" t="s">
        <v>564</v>
      </c>
      <c r="BF499" s="82"/>
      <c r="BG499" s="81">
        <v>10.692</v>
      </c>
      <c r="BH499" s="81">
        <v>0</v>
      </c>
      <c r="BI499" s="81">
        <v>98.850999999999999</v>
      </c>
      <c r="BJ499" s="81">
        <v>0</v>
      </c>
      <c r="BK499" s="81">
        <v>43.856000000000002</v>
      </c>
      <c r="BL499" s="81">
        <v>0</v>
      </c>
      <c r="BM499" s="82"/>
      <c r="BN499" s="81">
        <v>1</v>
      </c>
      <c r="BO499" s="81">
        <v>0</v>
      </c>
      <c r="BP499" s="81">
        <v>12</v>
      </c>
      <c r="BQ499" s="81">
        <v>0</v>
      </c>
      <c r="BR499" s="81">
        <v>7</v>
      </c>
      <c r="BS499" s="81">
        <v>0</v>
      </c>
      <c r="BT499"/>
      <c r="BU499" s="80">
        <v>153.399</v>
      </c>
      <c r="BV499" s="80">
        <v>0</v>
      </c>
      <c r="BW499" s="80">
        <v>0</v>
      </c>
      <c r="BX499" s="80">
        <v>0</v>
      </c>
      <c r="BY499" s="80">
        <v>0</v>
      </c>
      <c r="BZ499" s="80">
        <v>0</v>
      </c>
      <c r="CA499" s="80">
        <v>0</v>
      </c>
      <c r="CB499" s="80">
        <v>0</v>
      </c>
      <c r="CC499" s="80">
        <v>0</v>
      </c>
    </row>
    <row r="500" spans="1:81">
      <c r="A500" s="80" t="s">
        <v>2201</v>
      </c>
      <c r="B500" s="80">
        <v>442</v>
      </c>
      <c r="C500" s="80">
        <v>17</v>
      </c>
      <c r="D500" s="80">
        <v>26</v>
      </c>
      <c r="E500" s="80">
        <v>2020</v>
      </c>
      <c r="F500" s="80" t="s">
        <v>218</v>
      </c>
      <c r="G500" s="80" t="s">
        <v>2184</v>
      </c>
      <c r="H500" s="80" t="s">
        <v>2185</v>
      </c>
      <c r="I500" s="177"/>
      <c r="J500" s="81">
        <v>526.74880300658742</v>
      </c>
      <c r="K500" s="81">
        <v>15.041577363040677</v>
      </c>
      <c r="L500" s="81">
        <v>46.948755173820032</v>
      </c>
      <c r="M500" s="81">
        <v>397.1286386774085</v>
      </c>
      <c r="N500" s="81">
        <v>260.07937589662544</v>
      </c>
      <c r="O500" s="81">
        <v>252.04643850148977</v>
      </c>
      <c r="P500" s="81">
        <v>190.87158691973795</v>
      </c>
      <c r="Q500" s="81">
        <v>17.964073471788971</v>
      </c>
      <c r="R500" s="81">
        <v>0</v>
      </c>
      <c r="S500" s="81">
        <v>45.68610646514167</v>
      </c>
      <c r="T500" s="82"/>
      <c r="U500" s="81">
        <v>29735781</v>
      </c>
      <c r="V500" s="81">
        <v>8082</v>
      </c>
      <c r="W500" s="81">
        <v>1656</v>
      </c>
      <c r="X500" s="81">
        <v>117195</v>
      </c>
      <c r="Y500" s="81">
        <v>137532</v>
      </c>
      <c r="Z500" s="81">
        <v>180106</v>
      </c>
      <c r="AA500" s="81">
        <v>43061</v>
      </c>
      <c r="AB500" s="81">
        <v>304666</v>
      </c>
      <c r="AC500" s="81">
        <v>0</v>
      </c>
      <c r="AD500" s="81">
        <v>45.68610646514167</v>
      </c>
      <c r="AE500" s="82"/>
      <c r="AF500" s="81">
        <v>302357533.80681717</v>
      </c>
      <c r="AG500" s="81">
        <v>12146039.069564678</v>
      </c>
      <c r="AH500" s="81">
        <v>10683304.668565286</v>
      </c>
      <c r="AI500" s="81">
        <v>661348998.88263428</v>
      </c>
      <c r="AJ500" s="81">
        <v>503118266.32420069</v>
      </c>
      <c r="AK500" s="81"/>
      <c r="AL500" s="81"/>
      <c r="AM500" s="81">
        <v>39762297.909859218</v>
      </c>
      <c r="AN500" s="81"/>
      <c r="AO500" s="81"/>
      <c r="AP500" s="82"/>
      <c r="AQ500" s="81">
        <v>10303</v>
      </c>
      <c r="AR500" s="81">
        <v>1938</v>
      </c>
      <c r="AS500" s="81">
        <v>0</v>
      </c>
      <c r="AT500" s="81">
        <v>0</v>
      </c>
      <c r="AU500" s="81">
        <v>0</v>
      </c>
      <c r="AV500" s="81">
        <v>3</v>
      </c>
      <c r="AW500" s="81">
        <v>0</v>
      </c>
      <c r="AX500" s="82"/>
      <c r="AY500" s="81">
        <v>49127.466000000197</v>
      </c>
      <c r="AZ500" s="81">
        <v>59740.820000000058</v>
      </c>
      <c r="BA500" s="81">
        <v>0</v>
      </c>
      <c r="BB500" s="81">
        <v>0</v>
      </c>
      <c r="BC500" s="81">
        <v>0</v>
      </c>
      <c r="BD500" s="81">
        <v>2244.9499999999998</v>
      </c>
      <c r="BE500" s="81">
        <v>0</v>
      </c>
      <c r="BF500" s="82"/>
      <c r="BG500" s="81">
        <v>10.712999999999999</v>
      </c>
      <c r="BH500" s="81">
        <v>0</v>
      </c>
      <c r="BI500" s="81">
        <v>87.453000000000003</v>
      </c>
      <c r="BJ500" s="81">
        <v>0</v>
      </c>
      <c r="BK500" s="81">
        <v>47.478000000000002</v>
      </c>
      <c r="BL500" s="81">
        <v>0</v>
      </c>
      <c r="BM500" s="82"/>
      <c r="BN500" s="81">
        <v>1</v>
      </c>
      <c r="BO500" s="81">
        <v>0</v>
      </c>
      <c r="BP500" s="81">
        <v>13</v>
      </c>
      <c r="BQ500" s="81">
        <v>0</v>
      </c>
      <c r="BR500" s="81">
        <v>7</v>
      </c>
      <c r="BS500" s="81">
        <v>0</v>
      </c>
      <c r="BT500"/>
      <c r="BU500" s="80">
        <v>145.64400000000001</v>
      </c>
      <c r="BV500" s="80">
        <v>0</v>
      </c>
      <c r="BW500" s="80">
        <v>0</v>
      </c>
      <c r="BX500" s="80">
        <v>0</v>
      </c>
      <c r="BY500" s="80">
        <v>0</v>
      </c>
      <c r="BZ500" s="80">
        <v>0</v>
      </c>
      <c r="CA500" s="80">
        <v>0</v>
      </c>
      <c r="CB500" s="80">
        <v>0</v>
      </c>
      <c r="CC500" s="80">
        <v>0</v>
      </c>
    </row>
    <row r="501" spans="1:81">
      <c r="A501" s="80" t="s">
        <v>2202</v>
      </c>
      <c r="B501" s="80">
        <v>442</v>
      </c>
      <c r="C501" s="80">
        <v>18</v>
      </c>
      <c r="D501" s="80">
        <v>26</v>
      </c>
      <c r="E501" s="80">
        <v>2021</v>
      </c>
      <c r="F501" s="80" t="s">
        <v>75</v>
      </c>
      <c r="G501" s="174" t="s">
        <v>2184</v>
      </c>
      <c r="H501" s="80" t="s">
        <v>2185</v>
      </c>
      <c r="I501" s="177"/>
      <c r="J501" s="81">
        <v>546.36760205334099</v>
      </c>
      <c r="K501" s="81">
        <v>16.257664125566947</v>
      </c>
      <c r="L501" s="81">
        <v>42.660503280305917</v>
      </c>
      <c r="M501" s="81">
        <v>363.5184129212243</v>
      </c>
      <c r="N501" s="81">
        <v>236.50539305692266</v>
      </c>
      <c r="O501" s="81">
        <v>245.98965857823507</v>
      </c>
      <c r="P501" s="81">
        <v>197.02931379186612</v>
      </c>
      <c r="Q501" s="81">
        <v>18.08334828653112</v>
      </c>
      <c r="R501" s="81">
        <v>0</v>
      </c>
      <c r="S501" s="81">
        <v>27.459404257694249</v>
      </c>
      <c r="T501" s="82"/>
      <c r="U501" s="81">
        <v>33625899</v>
      </c>
      <c r="V501" s="81">
        <v>8082</v>
      </c>
      <c r="W501" s="81">
        <v>1656</v>
      </c>
      <c r="X501" s="81">
        <v>117195</v>
      </c>
      <c r="Y501" s="81">
        <v>138383</v>
      </c>
      <c r="Z501" s="81">
        <v>180996</v>
      </c>
      <c r="AA501" s="81">
        <v>43348</v>
      </c>
      <c r="AB501" s="81">
        <v>303052</v>
      </c>
      <c r="AC501" s="81">
        <v>0</v>
      </c>
      <c r="AD501" s="81">
        <v>27.459404257694249</v>
      </c>
      <c r="AE501" s="82"/>
      <c r="AF501" s="81">
        <v>326121447.5893718</v>
      </c>
      <c r="AG501" s="81">
        <v>13543236.77887916</v>
      </c>
      <c r="AH501" s="81">
        <v>9561604.6470968295</v>
      </c>
      <c r="AI501" s="81">
        <v>699164198.56596684</v>
      </c>
      <c r="AJ501" s="81">
        <v>527795719.25112098</v>
      </c>
      <c r="AK501" s="81">
        <v>0</v>
      </c>
      <c r="AL501" s="81">
        <v>0</v>
      </c>
      <c r="AM501" s="81">
        <v>39779783.727930292</v>
      </c>
      <c r="AN501" s="81">
        <v>0</v>
      </c>
      <c r="AO501" s="81">
        <v>0</v>
      </c>
      <c r="AP501" s="82"/>
      <c r="AQ501" s="81">
        <v>10837</v>
      </c>
      <c r="AR501" s="81">
        <v>1951</v>
      </c>
      <c r="AS501" s="81">
        <v>0</v>
      </c>
      <c r="AT501" s="81">
        <v>0</v>
      </c>
      <c r="AU501" s="81">
        <v>0</v>
      </c>
      <c r="AV501" s="81">
        <v>3</v>
      </c>
      <c r="AW501" s="81"/>
      <c r="AX501" s="82"/>
      <c r="AY501" s="81">
        <v>52165.441000000254</v>
      </c>
      <c r="AZ501" s="81">
        <v>60239.120000000054</v>
      </c>
      <c r="BA501" s="81">
        <v>0</v>
      </c>
      <c r="BB501" s="81">
        <v>0</v>
      </c>
      <c r="BC501" s="81">
        <v>0</v>
      </c>
      <c r="BD501" s="81">
        <v>2244.9499999999998</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2203</v>
      </c>
      <c r="B502" s="80">
        <v>442</v>
      </c>
      <c r="C502" s="80">
        <v>19</v>
      </c>
      <c r="D502" s="80">
        <v>26</v>
      </c>
      <c r="E502" s="80">
        <v>2022</v>
      </c>
      <c r="F502" s="80" t="s">
        <v>568</v>
      </c>
      <c r="G502" s="174" t="s">
        <v>2184</v>
      </c>
      <c r="H502" s="80" t="s">
        <v>2185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11514</v>
      </c>
      <c r="AR502" s="81">
        <v>1968</v>
      </c>
      <c r="AS502" s="81">
        <v>0</v>
      </c>
      <c r="AT502" s="81">
        <v>0</v>
      </c>
      <c r="AU502" s="81">
        <v>0</v>
      </c>
      <c r="AV502" s="81">
        <v>3</v>
      </c>
      <c r="AW502" s="81"/>
      <c r="AX502" s="82"/>
      <c r="AY502" s="81">
        <v>56250.941000000486</v>
      </c>
      <c r="AZ502" s="81">
        <v>61517.820000000043</v>
      </c>
      <c r="BA502" s="81">
        <v>0</v>
      </c>
      <c r="BB502" s="81">
        <v>0</v>
      </c>
      <c r="BC502" s="81">
        <v>0</v>
      </c>
      <c r="BD502" s="81">
        <v>2244.9499999999998</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2204</v>
      </c>
      <c r="B503" s="80">
        <v>409</v>
      </c>
      <c r="C503" s="80">
        <v>1</v>
      </c>
      <c r="D503" s="80">
        <v>25</v>
      </c>
      <c r="E503" s="80">
        <v>1990</v>
      </c>
      <c r="F503" s="80" t="s">
        <v>562</v>
      </c>
      <c r="G503" s="80" t="s">
        <v>2205</v>
      </c>
      <c r="H503" s="80" t="s">
        <v>2206</v>
      </c>
      <c r="I503" s="177"/>
      <c r="J503" s="81">
        <v>489.65796489542612</v>
      </c>
      <c r="K503" s="81">
        <v>60.598708947420448</v>
      </c>
      <c r="L503" s="81">
        <v>46.173435247944894</v>
      </c>
      <c r="M503" s="81">
        <v>320.94939782196747</v>
      </c>
      <c r="N503" s="81">
        <v>474.05283703021263</v>
      </c>
      <c r="O503" s="81">
        <v>237.54491177025471</v>
      </c>
      <c r="P503" s="81">
        <v>239.10769142876123</v>
      </c>
      <c r="Q503" s="81">
        <v>19.874723551383354</v>
      </c>
      <c r="R503" s="81">
        <v>14.965537318556342</v>
      </c>
      <c r="S503" s="81">
        <v>21.41332964178584</v>
      </c>
      <c r="T503" s="82"/>
      <c r="U503" s="81">
        <v>36682356</v>
      </c>
      <c r="V503" s="81">
        <v>14732</v>
      </c>
      <c r="W503" s="81">
        <v>853</v>
      </c>
      <c r="X503" s="81">
        <v>127528</v>
      </c>
      <c r="Y503" s="81">
        <v>109736</v>
      </c>
      <c r="Z503" s="81">
        <v>97705</v>
      </c>
      <c r="AA503" s="81">
        <v>58058</v>
      </c>
      <c r="AB503" s="81">
        <v>322698</v>
      </c>
      <c r="AC503" s="81">
        <v>2592058</v>
      </c>
      <c r="AD503" s="81">
        <v>21.41332964178584</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2207</v>
      </c>
      <c r="B504" s="80">
        <v>410</v>
      </c>
      <c r="C504" s="80">
        <v>2</v>
      </c>
      <c r="D504" s="80">
        <v>25</v>
      </c>
      <c r="E504" s="80">
        <v>2005</v>
      </c>
      <c r="F504" s="80" t="s">
        <v>565</v>
      </c>
      <c r="G504" s="80" t="s">
        <v>2205</v>
      </c>
      <c r="H504" s="80" t="s">
        <v>2206</v>
      </c>
      <c r="I504" s="177"/>
      <c r="J504" s="81">
        <v>579.95411344944887</v>
      </c>
      <c r="K504" s="81">
        <v>53.364648111611871</v>
      </c>
      <c r="L504" s="81">
        <v>20.545459817073667</v>
      </c>
      <c r="M504" s="81">
        <v>695.33301170152777</v>
      </c>
      <c r="N504" s="81">
        <v>784.25616202169601</v>
      </c>
      <c r="O504" s="81">
        <v>367.04718400061438</v>
      </c>
      <c r="P504" s="81">
        <v>218.66640398336006</v>
      </c>
      <c r="Q504" s="81">
        <v>19.476821432992491</v>
      </c>
      <c r="R504" s="81">
        <v>75.717737081110243</v>
      </c>
      <c r="S504" s="81">
        <v>56.731692003999996</v>
      </c>
      <c r="T504" s="82"/>
      <c r="U504" s="81">
        <v>33038329</v>
      </c>
      <c r="V504" s="81">
        <v>13349</v>
      </c>
      <c r="W504" s="81">
        <v>217</v>
      </c>
      <c r="X504" s="81">
        <v>113778</v>
      </c>
      <c r="Y504" s="81">
        <v>135697</v>
      </c>
      <c r="Z504" s="81">
        <v>174702</v>
      </c>
      <c r="AA504" s="81">
        <v>43484</v>
      </c>
      <c r="AB504" s="81">
        <v>330593</v>
      </c>
      <c r="AC504" s="81">
        <v>13389114</v>
      </c>
      <c r="AD504" s="81">
        <v>56.731692003999996</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2208</v>
      </c>
      <c r="B505" s="80">
        <v>411</v>
      </c>
      <c r="C505" s="80">
        <v>3</v>
      </c>
      <c r="D505" s="80">
        <v>25</v>
      </c>
      <c r="E505" s="80">
        <v>2006</v>
      </c>
      <c r="F505" s="80" t="s">
        <v>566</v>
      </c>
      <c r="G505" s="80" t="s">
        <v>2205</v>
      </c>
      <c r="H505" s="80" t="s">
        <v>2206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2209</v>
      </c>
      <c r="B506" s="80">
        <v>412</v>
      </c>
      <c r="C506" s="80">
        <v>4</v>
      </c>
      <c r="D506" s="80">
        <v>25</v>
      </c>
      <c r="E506" s="80">
        <v>2007</v>
      </c>
      <c r="F506" s="80" t="s">
        <v>567</v>
      </c>
      <c r="G506" s="80" t="s">
        <v>2205</v>
      </c>
      <c r="H506" s="80" t="s">
        <v>2206</v>
      </c>
      <c r="I506" s="177"/>
      <c r="J506" s="81">
        <v>441.09602979805857</v>
      </c>
      <c r="K506" s="81">
        <v>36.389023780449733</v>
      </c>
      <c r="L506" s="81">
        <v>42.519371534084698</v>
      </c>
      <c r="M506" s="81">
        <v>651.30377157928547</v>
      </c>
      <c r="N506" s="81">
        <v>794.29845791758271</v>
      </c>
      <c r="O506" s="81">
        <v>355.87328868643459</v>
      </c>
      <c r="P506" s="81">
        <v>213.85006606421962</v>
      </c>
      <c r="Q506" s="81">
        <v>20.297890359873623</v>
      </c>
      <c r="R506" s="81">
        <v>72.230080539705114</v>
      </c>
      <c r="S506" s="81">
        <v>61.494331481688</v>
      </c>
      <c r="T506" s="82"/>
      <c r="U506" s="81">
        <v>34884687</v>
      </c>
      <c r="V506" s="81">
        <v>12153</v>
      </c>
      <c r="W506" s="81">
        <v>492</v>
      </c>
      <c r="X506" s="81">
        <v>136249</v>
      </c>
      <c r="Y506" s="81">
        <v>136430</v>
      </c>
      <c r="Z506" s="81">
        <v>176083</v>
      </c>
      <c r="AA506" s="81">
        <v>41878</v>
      </c>
      <c r="AB506" s="81">
        <v>326309</v>
      </c>
      <c r="AC506" s="81">
        <v>13138867</v>
      </c>
      <c r="AD506" s="81">
        <v>61.494331481688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2210</v>
      </c>
      <c r="B507" s="80">
        <v>413</v>
      </c>
      <c r="C507" s="80">
        <v>5</v>
      </c>
      <c r="D507" s="80">
        <v>25</v>
      </c>
      <c r="E507" s="80">
        <v>2008</v>
      </c>
      <c r="F507" s="80" t="s">
        <v>84</v>
      </c>
      <c r="G507" s="80" t="s">
        <v>2205</v>
      </c>
      <c r="H507" s="80" t="s">
        <v>2206</v>
      </c>
      <c r="I507" s="177"/>
      <c r="J507" s="81">
        <v>400.86708579789934</v>
      </c>
      <c r="K507" s="81">
        <v>27.52722655532946</v>
      </c>
      <c r="L507" s="81">
        <v>38.312606110435517</v>
      </c>
      <c r="M507" s="81">
        <v>680.83361670199065</v>
      </c>
      <c r="N507" s="81">
        <v>654.45022929506672</v>
      </c>
      <c r="O507" s="81">
        <v>342.71482946968143</v>
      </c>
      <c r="P507" s="81">
        <v>208.95453046155592</v>
      </c>
      <c r="Q507" s="81">
        <v>19.859769850154265</v>
      </c>
      <c r="R507" s="81">
        <v>67.756105135200741</v>
      </c>
      <c r="S507" s="81">
        <v>65.343144543039998</v>
      </c>
      <c r="T507" s="82"/>
      <c r="U507" s="81">
        <v>32701664</v>
      </c>
      <c r="V507" s="81">
        <v>12153</v>
      </c>
      <c r="W507" s="81">
        <v>492</v>
      </c>
      <c r="X507" s="81">
        <v>136249</v>
      </c>
      <c r="Y507" s="81">
        <v>137034</v>
      </c>
      <c r="Z507" s="81">
        <v>175524</v>
      </c>
      <c r="AA507" s="81">
        <v>40966</v>
      </c>
      <c r="AB507" s="81">
        <v>324512</v>
      </c>
      <c r="AC507" s="81">
        <v>12798196</v>
      </c>
      <c r="AD507" s="81">
        <v>65.343144543039998</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2211</v>
      </c>
      <c r="B508" s="80">
        <v>414</v>
      </c>
      <c r="C508" s="80">
        <v>6</v>
      </c>
      <c r="D508" s="80">
        <v>25</v>
      </c>
      <c r="E508" s="80">
        <v>2009</v>
      </c>
      <c r="F508" s="80" t="s">
        <v>85</v>
      </c>
      <c r="G508" s="80" t="s">
        <v>2205</v>
      </c>
      <c r="H508" s="80" t="s">
        <v>2206</v>
      </c>
      <c r="I508" s="177"/>
      <c r="J508" s="81">
        <v>457.79831479259894</v>
      </c>
      <c r="K508" s="81">
        <v>31.098321285813565</v>
      </c>
      <c r="L508" s="81">
        <v>44.856327060854163</v>
      </c>
      <c r="M508" s="81">
        <v>741.77546054012839</v>
      </c>
      <c r="N508" s="81">
        <v>652.9965651137851</v>
      </c>
      <c r="O508" s="81">
        <v>348.9880836485907</v>
      </c>
      <c r="P508" s="81">
        <v>198.26627173171289</v>
      </c>
      <c r="Q508" s="81">
        <v>18.855101045955958</v>
      </c>
      <c r="R508" s="81">
        <v>68.11857669212948</v>
      </c>
      <c r="S508" s="81">
        <v>54.388107916499997</v>
      </c>
      <c r="T508" s="82"/>
      <c r="U508" s="81">
        <v>27478964</v>
      </c>
      <c r="V508" s="81">
        <v>11931</v>
      </c>
      <c r="W508" s="81">
        <v>956</v>
      </c>
      <c r="X508" s="81">
        <v>142275</v>
      </c>
      <c r="Y508" s="81">
        <v>137989</v>
      </c>
      <c r="Z508" s="81">
        <v>176422</v>
      </c>
      <c r="AA508" s="81">
        <v>39905</v>
      </c>
      <c r="AB508" s="81">
        <v>323425</v>
      </c>
      <c r="AC508" s="81">
        <v>12552460</v>
      </c>
      <c r="AD508" s="81">
        <v>54.388107916499997</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985.00499999999977</v>
      </c>
      <c r="BJ508" s="81">
        <v>99.614000000000004</v>
      </c>
      <c r="BK508" s="81">
        <v>166.52</v>
      </c>
      <c r="BL508" s="81">
        <v>0</v>
      </c>
      <c r="BM508" s="82"/>
      <c r="BN508" s="81">
        <v>0</v>
      </c>
      <c r="BO508" s="81">
        <v>0</v>
      </c>
      <c r="BP508" s="81">
        <v>21</v>
      </c>
      <c r="BQ508" s="81">
        <v>2</v>
      </c>
      <c r="BR508" s="81">
        <v>19</v>
      </c>
      <c r="BS508" s="81">
        <v>0</v>
      </c>
      <c r="BT508"/>
      <c r="BU508" s="80"/>
      <c r="BV508" s="80"/>
      <c r="BW508" s="80"/>
      <c r="BX508" s="80"/>
      <c r="BY508" s="80"/>
      <c r="BZ508" s="80"/>
      <c r="CA508" s="80"/>
      <c r="CB508" s="80"/>
      <c r="CC508" s="80"/>
    </row>
    <row r="509" spans="1:81">
      <c r="A509" s="80" t="s">
        <v>2212</v>
      </c>
      <c r="B509" s="80">
        <v>415</v>
      </c>
      <c r="C509" s="80">
        <v>7</v>
      </c>
      <c r="D509" s="80">
        <v>25</v>
      </c>
      <c r="E509" s="80">
        <v>2010</v>
      </c>
      <c r="F509" s="80" t="s">
        <v>86</v>
      </c>
      <c r="G509" s="80" t="s">
        <v>2205</v>
      </c>
      <c r="H509" s="80" t="s">
        <v>2206</v>
      </c>
      <c r="I509" s="177"/>
      <c r="J509" s="81">
        <v>425.86207451168724</v>
      </c>
      <c r="K509" s="81">
        <v>30.825914604370553</v>
      </c>
      <c r="L509" s="81">
        <v>43.212246605552423</v>
      </c>
      <c r="M509" s="81">
        <v>696.69605411898658</v>
      </c>
      <c r="N509" s="81">
        <v>767.57136010959539</v>
      </c>
      <c r="O509" s="81">
        <v>348.81914853366459</v>
      </c>
      <c r="P509" s="81">
        <v>200.02212837534469</v>
      </c>
      <c r="Q509" s="81">
        <v>19.596487490091366</v>
      </c>
      <c r="R509" s="81">
        <v>72.97946893670813</v>
      </c>
      <c r="S509" s="81">
        <v>75.309171641600017</v>
      </c>
      <c r="T509" s="82"/>
      <c r="U509" s="81">
        <v>29900124</v>
      </c>
      <c r="V509" s="81">
        <v>11931</v>
      </c>
      <c r="W509" s="81">
        <v>956</v>
      </c>
      <c r="X509" s="81">
        <v>142275</v>
      </c>
      <c r="Y509" s="81">
        <v>138648</v>
      </c>
      <c r="Z509" s="81">
        <v>177156</v>
      </c>
      <c r="AA509" s="81">
        <v>39253</v>
      </c>
      <c r="AB509" s="81">
        <v>322092</v>
      </c>
      <c r="AC509" s="81">
        <v>12744300</v>
      </c>
      <c r="AD509" s="81">
        <v>75.309171641600017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1060.6120000000001</v>
      </c>
      <c r="BJ509" s="81">
        <v>94.679000000000002</v>
      </c>
      <c r="BK509" s="81">
        <v>182.25899999999996</v>
      </c>
      <c r="BL509" s="81">
        <v>0</v>
      </c>
      <c r="BM509" s="82"/>
      <c r="BN509" s="81">
        <v>0</v>
      </c>
      <c r="BO509" s="81">
        <v>0</v>
      </c>
      <c r="BP509" s="81">
        <v>21</v>
      </c>
      <c r="BQ509" s="81">
        <v>2</v>
      </c>
      <c r="BR509" s="81">
        <v>19</v>
      </c>
      <c r="BS509" s="81">
        <v>0</v>
      </c>
      <c r="BT509"/>
      <c r="BU509" s="80">
        <v>1108.751</v>
      </c>
      <c r="BV509" s="80">
        <v>131.29499999999999</v>
      </c>
      <c r="BW509" s="80">
        <v>2.2320000000000002</v>
      </c>
      <c r="BX509" s="80">
        <v>0</v>
      </c>
      <c r="BY509" s="80">
        <v>84.317999999999998</v>
      </c>
      <c r="BZ509" s="80">
        <v>0</v>
      </c>
      <c r="CA509" s="80">
        <v>0</v>
      </c>
      <c r="CB509" s="80">
        <v>10.954000000000001</v>
      </c>
      <c r="CC509" s="80">
        <v>0</v>
      </c>
    </row>
    <row r="510" spans="1:81">
      <c r="A510" s="80" t="s">
        <v>2213</v>
      </c>
      <c r="B510" s="80">
        <v>416</v>
      </c>
      <c r="C510" s="80">
        <v>8</v>
      </c>
      <c r="D510" s="80">
        <v>25</v>
      </c>
      <c r="E510" s="80">
        <v>2011</v>
      </c>
      <c r="F510" s="80" t="s">
        <v>87</v>
      </c>
      <c r="G510" s="80" t="s">
        <v>2205</v>
      </c>
      <c r="H510" s="80" t="s">
        <v>2206</v>
      </c>
      <c r="I510" s="177"/>
      <c r="J510" s="81">
        <v>433.16737171220308</v>
      </c>
      <c r="K510" s="81">
        <v>41.873941439200493</v>
      </c>
      <c r="L510" s="81">
        <v>36.88247054590672</v>
      </c>
      <c r="M510" s="81">
        <v>804.53855308150276</v>
      </c>
      <c r="N510" s="81">
        <v>719.96801790405914</v>
      </c>
      <c r="O510" s="81">
        <v>345.32581617855834</v>
      </c>
      <c r="P510" s="81">
        <v>194.43973989826063</v>
      </c>
      <c r="Q510" s="81">
        <v>22.520502244206831</v>
      </c>
      <c r="R510" s="81">
        <v>89.695166056906629</v>
      </c>
      <c r="S510" s="81">
        <v>71.881749389340015</v>
      </c>
      <c r="T510" s="82"/>
      <c r="U510" s="81">
        <v>23476002</v>
      </c>
      <c r="V510" s="81">
        <v>11931</v>
      </c>
      <c r="W510" s="81">
        <v>956</v>
      </c>
      <c r="X510" s="81">
        <v>142275</v>
      </c>
      <c r="Y510" s="81">
        <v>139453</v>
      </c>
      <c r="Z510" s="81">
        <v>179192</v>
      </c>
      <c r="AA510" s="81">
        <v>39293</v>
      </c>
      <c r="AB510" s="81">
        <v>320904</v>
      </c>
      <c r="AC510" s="81">
        <v>15637433</v>
      </c>
      <c r="AD510" s="81">
        <v>71.881749389340015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1074.0519999999999</v>
      </c>
      <c r="BJ510" s="81">
        <v>178.755</v>
      </c>
      <c r="BK510" s="81">
        <v>174.03300000000002</v>
      </c>
      <c r="BL510" s="81">
        <v>0</v>
      </c>
      <c r="BM510" s="82"/>
      <c r="BN510" s="81">
        <v>0</v>
      </c>
      <c r="BO510" s="81">
        <v>0</v>
      </c>
      <c r="BP510" s="81">
        <v>24</v>
      </c>
      <c r="BQ510" s="81">
        <v>2</v>
      </c>
      <c r="BR510" s="81">
        <v>19</v>
      </c>
      <c r="BS510" s="81">
        <v>0</v>
      </c>
      <c r="BT510"/>
      <c r="BU510" s="80">
        <v>1178.039</v>
      </c>
      <c r="BV510" s="80">
        <v>142.22499999999999</v>
      </c>
      <c r="BW510" s="80">
        <v>3.9460000000000002</v>
      </c>
      <c r="BX510" s="80">
        <v>0</v>
      </c>
      <c r="BY510" s="80">
        <v>89.775999999999996</v>
      </c>
      <c r="BZ510" s="80">
        <v>0</v>
      </c>
      <c r="CA510" s="80">
        <v>0</v>
      </c>
      <c r="CB510" s="80">
        <v>12.853999999999999</v>
      </c>
      <c r="CC510" s="80">
        <v>0</v>
      </c>
    </row>
    <row r="511" spans="1:81">
      <c r="A511" s="80" t="s">
        <v>2214</v>
      </c>
      <c r="B511" s="80">
        <v>417</v>
      </c>
      <c r="C511" s="80">
        <v>9</v>
      </c>
      <c r="D511" s="80">
        <v>25</v>
      </c>
      <c r="E511" s="80">
        <v>2012</v>
      </c>
      <c r="F511" s="80" t="s">
        <v>88</v>
      </c>
      <c r="G511" s="80" t="s">
        <v>2205</v>
      </c>
      <c r="H511" s="80" t="s">
        <v>2206</v>
      </c>
      <c r="I511" s="177"/>
      <c r="J511" s="81">
        <v>420.4827701062332</v>
      </c>
      <c r="K511" s="81">
        <v>38.928775057459141</v>
      </c>
      <c r="L511" s="81">
        <v>36.41959832886571</v>
      </c>
      <c r="M511" s="81">
        <v>800.48426913949243</v>
      </c>
      <c r="N511" s="81">
        <v>777.80907698823671</v>
      </c>
      <c r="O511" s="81">
        <v>346.40745043783926</v>
      </c>
      <c r="P511" s="81">
        <v>196.31740398630973</v>
      </c>
      <c r="Q511" s="81">
        <v>24.450984310497461</v>
      </c>
      <c r="R511" s="81">
        <v>89.583221856566283</v>
      </c>
      <c r="S511" s="81">
        <v>54.287715750399997</v>
      </c>
      <c r="T511" s="82"/>
      <c r="U511" s="81">
        <v>26467266</v>
      </c>
      <c r="V511" s="81">
        <v>11931</v>
      </c>
      <c r="W511" s="81">
        <v>956</v>
      </c>
      <c r="X511" s="81">
        <v>142275</v>
      </c>
      <c r="Y511" s="81">
        <v>141000</v>
      </c>
      <c r="Z511" s="81">
        <v>181179</v>
      </c>
      <c r="AA511" s="81">
        <v>39448</v>
      </c>
      <c r="AB511" s="81">
        <v>320681</v>
      </c>
      <c r="AC511" s="81">
        <v>15213400</v>
      </c>
      <c r="AD511" s="81">
        <v>54.287715750399997</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787.971</v>
      </c>
      <c r="BJ511" s="81">
        <v>160.36699999999999</v>
      </c>
      <c r="BK511" s="81">
        <v>180.33500000000001</v>
      </c>
      <c r="BL511" s="81">
        <v>0</v>
      </c>
      <c r="BM511" s="82"/>
      <c r="BN511" s="81">
        <v>0</v>
      </c>
      <c r="BO511" s="81">
        <v>0</v>
      </c>
      <c r="BP511" s="81">
        <v>25</v>
      </c>
      <c r="BQ511" s="81">
        <v>2</v>
      </c>
      <c r="BR511" s="81">
        <v>19</v>
      </c>
      <c r="BS511" s="81">
        <v>0</v>
      </c>
      <c r="BT511"/>
      <c r="BU511" s="80">
        <v>996.12199999999996</v>
      </c>
      <c r="BV511" s="80">
        <v>44.003999999999998</v>
      </c>
      <c r="BW511" s="80">
        <v>34.616</v>
      </c>
      <c r="BX511" s="80">
        <v>0</v>
      </c>
      <c r="BY511" s="80">
        <v>45.460999999999999</v>
      </c>
      <c r="BZ511" s="80">
        <v>0</v>
      </c>
      <c r="CA511" s="80">
        <v>0</v>
      </c>
      <c r="CB511" s="80">
        <v>8.4700000000000006</v>
      </c>
      <c r="CC511" s="80">
        <v>0</v>
      </c>
    </row>
    <row r="512" spans="1:81">
      <c r="A512" s="80" t="s">
        <v>2215</v>
      </c>
      <c r="B512" s="80">
        <v>418</v>
      </c>
      <c r="C512" s="80">
        <v>10</v>
      </c>
      <c r="D512" s="80">
        <v>25</v>
      </c>
      <c r="E512" s="80">
        <v>2013</v>
      </c>
      <c r="F512" s="80" t="s">
        <v>89</v>
      </c>
      <c r="G512" s="80" t="s">
        <v>2205</v>
      </c>
      <c r="H512" s="80" t="s">
        <v>2206</v>
      </c>
      <c r="I512" s="177"/>
      <c r="J512" s="81">
        <v>437.69527655199715</v>
      </c>
      <c r="K512" s="81">
        <v>35.326428125022716</v>
      </c>
      <c r="L512" s="81">
        <v>28.842887051836154</v>
      </c>
      <c r="M512" s="81">
        <v>789.84955664939355</v>
      </c>
      <c r="N512" s="81">
        <v>893.93329018978864</v>
      </c>
      <c r="O512" s="81">
        <v>336.19960607620618</v>
      </c>
      <c r="P512" s="81">
        <v>197.35682867054871</v>
      </c>
      <c r="Q512" s="81">
        <v>24.809685477120485</v>
      </c>
      <c r="R512" s="81">
        <v>90.191704033226216</v>
      </c>
      <c r="S512" s="81">
        <v>57.288694116920006</v>
      </c>
      <c r="T512" s="82"/>
      <c r="U512" s="81">
        <v>26218883</v>
      </c>
      <c r="V512" s="81">
        <v>11931</v>
      </c>
      <c r="W512" s="81">
        <v>956</v>
      </c>
      <c r="X512" s="81">
        <v>142275</v>
      </c>
      <c r="Y512" s="81">
        <v>142076</v>
      </c>
      <c r="Z512" s="81">
        <v>183691</v>
      </c>
      <c r="AA512" s="81">
        <v>39508</v>
      </c>
      <c r="AB512" s="81">
        <v>320720</v>
      </c>
      <c r="AC512" s="81">
        <v>14951242</v>
      </c>
      <c r="AD512" s="81">
        <v>57.288694116920006</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1339.6949999999999</v>
      </c>
      <c r="BJ512" s="81">
        <v>145.595</v>
      </c>
      <c r="BK512" s="81">
        <v>193.18199999999999</v>
      </c>
      <c r="BL512" s="81">
        <v>0</v>
      </c>
      <c r="BM512" s="82"/>
      <c r="BN512" s="81">
        <v>0</v>
      </c>
      <c r="BO512" s="81">
        <v>0</v>
      </c>
      <c r="BP512" s="81">
        <v>25</v>
      </c>
      <c r="BQ512" s="81">
        <v>2</v>
      </c>
      <c r="BR512" s="81">
        <v>20</v>
      </c>
      <c r="BS512" s="81">
        <v>0</v>
      </c>
      <c r="BT512"/>
      <c r="BU512" s="80">
        <v>1463.8389999999999</v>
      </c>
      <c r="BV512" s="80">
        <v>44.234999999999999</v>
      </c>
      <c r="BW512" s="80">
        <v>86.668000000000006</v>
      </c>
      <c r="BX512" s="80">
        <v>0</v>
      </c>
      <c r="BY512" s="80">
        <v>77.147999999999996</v>
      </c>
      <c r="BZ512" s="80">
        <v>0</v>
      </c>
      <c r="CA512" s="80">
        <v>0</v>
      </c>
      <c r="CB512" s="80">
        <v>6.5819999999999999</v>
      </c>
      <c r="CC512" s="80">
        <v>0</v>
      </c>
    </row>
    <row r="513" spans="1:81">
      <c r="A513" s="80" t="s">
        <v>2216</v>
      </c>
      <c r="B513" s="80">
        <v>419</v>
      </c>
      <c r="C513" s="80">
        <v>11</v>
      </c>
      <c r="D513" s="80">
        <v>25</v>
      </c>
      <c r="E513" s="80">
        <v>2014</v>
      </c>
      <c r="F513" s="80" t="s">
        <v>90</v>
      </c>
      <c r="G513" s="80" t="s">
        <v>2205</v>
      </c>
      <c r="H513" s="80" t="s">
        <v>2206</v>
      </c>
      <c r="I513" s="177"/>
      <c r="J513" s="81">
        <v>370.31664334832396</v>
      </c>
      <c r="K513" s="81">
        <v>34.688453704701253</v>
      </c>
      <c r="L513" s="81">
        <v>36.253535483990888</v>
      </c>
      <c r="M513" s="81">
        <v>761.45682169912482</v>
      </c>
      <c r="N513" s="81">
        <v>728.26449227459727</v>
      </c>
      <c r="O513" s="81">
        <v>321.04025029539395</v>
      </c>
      <c r="P513" s="81">
        <v>197.12294069075364</v>
      </c>
      <c r="Q513" s="81">
        <v>23.682349328955169</v>
      </c>
      <c r="R513" s="81">
        <v>90.734978005118933</v>
      </c>
      <c r="S513" s="81">
        <v>34.882373728300003</v>
      </c>
      <c r="T513" s="82"/>
      <c r="U513" s="81">
        <v>29199831</v>
      </c>
      <c r="V513" s="81">
        <v>10970</v>
      </c>
      <c r="W513" s="81">
        <v>743</v>
      </c>
      <c r="X513" s="81">
        <v>140439</v>
      </c>
      <c r="Y513" s="81">
        <v>142896</v>
      </c>
      <c r="Z513" s="81">
        <v>184742</v>
      </c>
      <c r="AA513" s="81">
        <v>39257</v>
      </c>
      <c r="AB513" s="81">
        <v>319084</v>
      </c>
      <c r="AC513" s="81">
        <v>15088597</v>
      </c>
      <c r="AD513" s="81">
        <v>34.882373728300003</v>
      </c>
      <c r="AE513" s="82"/>
      <c r="AF513" s="81">
        <v>379522186.7522853</v>
      </c>
      <c r="AG513" s="81">
        <v>25572251.294232782</v>
      </c>
      <c r="AH513" s="81">
        <v>9617230.9906356353</v>
      </c>
      <c r="AI513" s="81">
        <v>889435004.19556129</v>
      </c>
      <c r="AJ513" s="81">
        <v>698998028.71098232</v>
      </c>
      <c r="AK513" s="81">
        <v>0</v>
      </c>
      <c r="AL513" s="81">
        <v>0</v>
      </c>
      <c r="AM513" s="81">
        <v>43805465.059195302</v>
      </c>
      <c r="AN513" s="81">
        <v>0</v>
      </c>
      <c r="AO513" s="81">
        <v>0</v>
      </c>
      <c r="AP513" s="82"/>
      <c r="AQ513" s="81">
        <v>1650</v>
      </c>
      <c r="AR513" s="81">
        <v>114</v>
      </c>
      <c r="AS513" s="81">
        <v>12</v>
      </c>
      <c r="AT513" s="81">
        <v>0</v>
      </c>
      <c r="AU513" s="81">
        <v>0</v>
      </c>
      <c r="AV513" s="81">
        <v>2</v>
      </c>
      <c r="AW513" s="81" t="s">
        <v>564</v>
      </c>
      <c r="AX513" s="82"/>
      <c r="AY513" s="81">
        <v>6588.1</v>
      </c>
      <c r="AZ513" s="81">
        <v>14070.6</v>
      </c>
      <c r="BA513" s="81">
        <v>53450</v>
      </c>
      <c r="BB513" s="81">
        <v>0</v>
      </c>
      <c r="BC513" s="81">
        <v>0</v>
      </c>
      <c r="BD513" s="81">
        <v>4575</v>
      </c>
      <c r="BE513" s="81" t="s">
        <v>564</v>
      </c>
      <c r="BF513" s="82"/>
      <c r="BG513" s="81">
        <v>0</v>
      </c>
      <c r="BH513" s="81">
        <v>0</v>
      </c>
      <c r="BI513" s="81">
        <v>1204.5160000000001</v>
      </c>
      <c r="BJ513" s="81">
        <v>131.57</v>
      </c>
      <c r="BK513" s="81">
        <v>184.72299999999998</v>
      </c>
      <c r="BL513" s="81">
        <v>0</v>
      </c>
      <c r="BM513" s="82"/>
      <c r="BN513" s="81">
        <v>0</v>
      </c>
      <c r="BO513" s="81">
        <v>0</v>
      </c>
      <c r="BP513" s="81">
        <v>24</v>
      </c>
      <c r="BQ513" s="81">
        <v>2</v>
      </c>
      <c r="BR513" s="81">
        <v>20</v>
      </c>
      <c r="BS513" s="81">
        <v>0</v>
      </c>
      <c r="BT513"/>
      <c r="BU513" s="80">
        <v>1383.748</v>
      </c>
      <c r="BV513" s="80">
        <v>39.646000000000001</v>
      </c>
      <c r="BW513" s="80">
        <v>6.36</v>
      </c>
      <c r="BX513" s="80">
        <v>0.25700000000000001</v>
      </c>
      <c r="BY513" s="80">
        <v>84.706000000000003</v>
      </c>
      <c r="BZ513" s="80">
        <v>0</v>
      </c>
      <c r="CA513" s="80">
        <v>0</v>
      </c>
      <c r="CB513" s="80">
        <v>6.0919999999999996</v>
      </c>
      <c r="CC513" s="80">
        <v>0</v>
      </c>
    </row>
    <row r="514" spans="1:81">
      <c r="A514" s="80" t="s">
        <v>2217</v>
      </c>
      <c r="B514" s="80">
        <v>420</v>
      </c>
      <c r="C514" s="80">
        <v>12</v>
      </c>
      <c r="D514" s="80">
        <v>25</v>
      </c>
      <c r="E514" s="80">
        <v>2015</v>
      </c>
      <c r="F514" s="80" t="s">
        <v>91</v>
      </c>
      <c r="G514" s="80" t="s">
        <v>2205</v>
      </c>
      <c r="H514" s="80" t="s">
        <v>2206</v>
      </c>
      <c r="I514" s="177"/>
      <c r="J514" s="81">
        <v>396.26311987744515</v>
      </c>
      <c r="K514" s="81">
        <v>32.71524729854476</v>
      </c>
      <c r="L514" s="81">
        <v>38.812681936589563</v>
      </c>
      <c r="M514" s="81">
        <v>723.15226995587545</v>
      </c>
      <c r="N514" s="81">
        <v>707.90752303500574</v>
      </c>
      <c r="O514" s="81">
        <v>319.44652038073127</v>
      </c>
      <c r="P514" s="81">
        <v>196.4287653250112</v>
      </c>
      <c r="Q514" s="81">
        <v>23.039982478148243</v>
      </c>
      <c r="R514" s="81">
        <v>85.921219351250301</v>
      </c>
      <c r="S514" s="81">
        <v>62.220128197528012</v>
      </c>
      <c r="T514" s="82"/>
      <c r="U514" s="81">
        <v>30751871</v>
      </c>
      <c r="V514" s="81">
        <v>10970</v>
      </c>
      <c r="W514" s="81">
        <v>743</v>
      </c>
      <c r="X514" s="81">
        <v>140439</v>
      </c>
      <c r="Y514" s="81">
        <v>143507</v>
      </c>
      <c r="Z514" s="81">
        <v>185596</v>
      </c>
      <c r="AA514" s="81">
        <v>39088</v>
      </c>
      <c r="AB514" s="81">
        <v>317104</v>
      </c>
      <c r="AC514" s="81">
        <v>14718545</v>
      </c>
      <c r="AD514" s="81">
        <v>62.220128197528012</v>
      </c>
      <c r="AE514" s="82"/>
      <c r="AF514" s="81">
        <v>431402580.29723686</v>
      </c>
      <c r="AG514" s="81">
        <v>23007028.261778116</v>
      </c>
      <c r="AH514" s="81">
        <v>9808140.6437321808</v>
      </c>
      <c r="AI514" s="81">
        <v>897446875.42493105</v>
      </c>
      <c r="AJ514" s="81">
        <v>761917395.06964624</v>
      </c>
      <c r="AK514" s="81">
        <v>0</v>
      </c>
      <c r="AL514" s="81">
        <v>0</v>
      </c>
      <c r="AM514" s="81">
        <v>43457772.998749822</v>
      </c>
      <c r="AN514" s="81">
        <v>0</v>
      </c>
      <c r="AO514" s="81">
        <v>0</v>
      </c>
      <c r="AP514" s="82"/>
      <c r="AQ514" s="81">
        <v>1827</v>
      </c>
      <c r="AR514" s="81">
        <v>165</v>
      </c>
      <c r="AS514" s="81">
        <v>16</v>
      </c>
      <c r="AT514" s="81">
        <v>0</v>
      </c>
      <c r="AU514" s="81">
        <v>0</v>
      </c>
      <c r="AV514" s="81">
        <v>2</v>
      </c>
      <c r="AW514" s="81" t="s">
        <v>564</v>
      </c>
      <c r="AX514" s="82"/>
      <c r="AY514" s="81">
        <v>7492.5</v>
      </c>
      <c r="AZ514" s="81">
        <v>20365.599999999999</v>
      </c>
      <c r="BA514" s="81">
        <v>66908</v>
      </c>
      <c r="BB514" s="81">
        <v>0</v>
      </c>
      <c r="BC514" s="81">
        <v>0</v>
      </c>
      <c r="BD514" s="81">
        <v>4575</v>
      </c>
      <c r="BE514" s="81" t="s">
        <v>564</v>
      </c>
      <c r="BF514" s="82"/>
      <c r="BG514" s="81">
        <v>0</v>
      </c>
      <c r="BH514" s="81">
        <v>0</v>
      </c>
      <c r="BI514" s="81">
        <v>1291.2439999999999</v>
      </c>
      <c r="BJ514" s="81">
        <v>130.25899999999999</v>
      </c>
      <c r="BK514" s="81">
        <v>180.28399999999999</v>
      </c>
      <c r="BL514" s="81">
        <v>0</v>
      </c>
      <c r="BM514" s="82"/>
      <c r="BN514" s="81">
        <v>0</v>
      </c>
      <c r="BO514" s="81">
        <v>0</v>
      </c>
      <c r="BP514" s="81">
        <v>24</v>
      </c>
      <c r="BQ514" s="81">
        <v>2</v>
      </c>
      <c r="BR514" s="81">
        <v>18</v>
      </c>
      <c r="BS514" s="81">
        <v>0</v>
      </c>
      <c r="BT514"/>
      <c r="BU514" s="80">
        <v>1364.903</v>
      </c>
      <c r="BV514" s="80">
        <v>48.185000000000002</v>
      </c>
      <c r="BW514" s="80">
        <v>93.11</v>
      </c>
      <c r="BX514" s="80">
        <v>2.7959999999999998</v>
      </c>
      <c r="BY514" s="80">
        <v>83.650999999999996</v>
      </c>
      <c r="BZ514" s="80">
        <v>0</v>
      </c>
      <c r="CA514" s="80">
        <v>0</v>
      </c>
      <c r="CB514" s="80">
        <v>6.0049999999999999</v>
      </c>
      <c r="CC514" s="80">
        <v>3.137</v>
      </c>
    </row>
    <row r="515" spans="1:81">
      <c r="A515" s="80" t="s">
        <v>2218</v>
      </c>
      <c r="B515" s="80">
        <v>421</v>
      </c>
      <c r="C515" s="80">
        <v>13</v>
      </c>
      <c r="D515" s="80">
        <v>25</v>
      </c>
      <c r="E515" s="80">
        <v>2016</v>
      </c>
      <c r="F515" s="80" t="s">
        <v>92</v>
      </c>
      <c r="G515" s="80" t="s">
        <v>2205</v>
      </c>
      <c r="H515" s="80" t="s">
        <v>2206</v>
      </c>
      <c r="I515" s="177"/>
      <c r="J515" s="81">
        <v>457.37912795630257</v>
      </c>
      <c r="K515" s="81">
        <v>34.774811161090916</v>
      </c>
      <c r="L515" s="81">
        <v>36.77755793624786</v>
      </c>
      <c r="M515" s="81">
        <v>628.57958252094249</v>
      </c>
      <c r="N515" s="81">
        <v>721.94623242153546</v>
      </c>
      <c r="O515" s="81">
        <v>317.95624840078335</v>
      </c>
      <c r="P515" s="81">
        <v>196.20490914123994</v>
      </c>
      <c r="Q515" s="81">
        <v>22.239835977512893</v>
      </c>
      <c r="R515" s="81">
        <v>91.048117604590104</v>
      </c>
      <c r="S515" s="81">
        <v>57.313627638399993</v>
      </c>
      <c r="T515" s="82"/>
      <c r="U515" s="81">
        <v>27998193</v>
      </c>
      <c r="V515" s="81">
        <v>10970</v>
      </c>
      <c r="W515" s="81">
        <v>743</v>
      </c>
      <c r="X515" s="81">
        <v>140439</v>
      </c>
      <c r="Y515" s="81">
        <v>143831</v>
      </c>
      <c r="Z515" s="81">
        <v>187001</v>
      </c>
      <c r="AA515" s="81">
        <v>40382</v>
      </c>
      <c r="AB515" s="81">
        <v>314869</v>
      </c>
      <c r="AC515" s="81">
        <v>15550122.25653499</v>
      </c>
      <c r="AD515" s="81">
        <v>57.313627638399993</v>
      </c>
      <c r="AE515" s="82"/>
      <c r="AF515" s="81">
        <v>573165775.29701316</v>
      </c>
      <c r="AG515" s="81">
        <v>24195207.364312269</v>
      </c>
      <c r="AH515" s="81">
        <v>6620156.0151057569</v>
      </c>
      <c r="AI515" s="81">
        <v>868291359.34429538</v>
      </c>
      <c r="AJ515" s="81">
        <v>802125655.71639144</v>
      </c>
      <c r="AK515" s="81">
        <v>0</v>
      </c>
      <c r="AL515" s="81">
        <v>0</v>
      </c>
      <c r="AM515" s="81">
        <v>43185000.086797386</v>
      </c>
      <c r="AN515" s="81">
        <v>0</v>
      </c>
      <c r="AO515" s="81">
        <v>0</v>
      </c>
      <c r="AP515" s="82"/>
      <c r="AQ515" s="81">
        <v>2002</v>
      </c>
      <c r="AR515" s="81">
        <v>178</v>
      </c>
      <c r="AS515" s="81">
        <v>18</v>
      </c>
      <c r="AT515" s="81">
        <v>0</v>
      </c>
      <c r="AU515" s="81">
        <v>0</v>
      </c>
      <c r="AV515" s="81">
        <v>3</v>
      </c>
      <c r="AW515" s="81" t="s">
        <v>564</v>
      </c>
      <c r="AX515" s="82"/>
      <c r="AY515" s="81">
        <v>8421.5</v>
      </c>
      <c r="AZ515" s="81">
        <v>21947.3</v>
      </c>
      <c r="BA515" s="81">
        <v>76383</v>
      </c>
      <c r="BB515" s="81">
        <v>0</v>
      </c>
      <c r="BC515" s="81">
        <v>0</v>
      </c>
      <c r="BD515" s="81">
        <v>25075.200000000001</v>
      </c>
      <c r="BE515" s="81" t="s">
        <v>564</v>
      </c>
      <c r="BF515" s="82"/>
      <c r="BG515" s="81">
        <v>0</v>
      </c>
      <c r="BH515" s="81">
        <v>0</v>
      </c>
      <c r="BI515" s="81">
        <v>1280.3340000000001</v>
      </c>
      <c r="BJ515" s="81">
        <v>133.602</v>
      </c>
      <c r="BK515" s="81">
        <v>176.67400000000001</v>
      </c>
      <c r="BL515" s="81">
        <v>0</v>
      </c>
      <c r="BM515" s="82"/>
      <c r="BN515" s="81">
        <v>0</v>
      </c>
      <c r="BO515" s="81">
        <v>0</v>
      </c>
      <c r="BP515" s="81">
        <v>26</v>
      </c>
      <c r="BQ515" s="81">
        <v>1</v>
      </c>
      <c r="BR515" s="81">
        <v>19</v>
      </c>
      <c r="BS515" s="81">
        <v>0</v>
      </c>
      <c r="BT515"/>
      <c r="BU515" s="80">
        <v>1353.962</v>
      </c>
      <c r="BV515" s="80">
        <v>46.646000000000001</v>
      </c>
      <c r="BW515" s="80">
        <v>98.465999999999994</v>
      </c>
      <c r="BX515" s="80">
        <v>2.746</v>
      </c>
      <c r="BY515" s="80">
        <v>83.320999999999998</v>
      </c>
      <c r="BZ515" s="80">
        <v>0</v>
      </c>
      <c r="CA515" s="80">
        <v>0</v>
      </c>
      <c r="CB515" s="80">
        <v>5.4690000000000003</v>
      </c>
      <c r="CC515" s="80">
        <v>0</v>
      </c>
    </row>
    <row r="516" spans="1:81">
      <c r="A516" s="80" t="s">
        <v>2219</v>
      </c>
      <c r="B516" s="80">
        <v>422</v>
      </c>
      <c r="C516" s="80">
        <v>14</v>
      </c>
      <c r="D516" s="80">
        <v>25</v>
      </c>
      <c r="E516" s="80">
        <v>2017</v>
      </c>
      <c r="F516" s="80" t="s">
        <v>71</v>
      </c>
      <c r="G516" s="80" t="s">
        <v>2205</v>
      </c>
      <c r="H516" s="80" t="s">
        <v>2206</v>
      </c>
      <c r="I516" s="177"/>
      <c r="J516" s="81">
        <v>384.35243524889034</v>
      </c>
      <c r="K516" s="81">
        <v>33.741285619573581</v>
      </c>
      <c r="L516" s="81">
        <v>35.521970650889273</v>
      </c>
      <c r="M516" s="81">
        <v>565.42959454814763</v>
      </c>
      <c r="N516" s="81">
        <v>778.09074870722372</v>
      </c>
      <c r="O516" s="81">
        <v>314.76330859652444</v>
      </c>
      <c r="P516" s="81">
        <v>192.52873749661123</v>
      </c>
      <c r="Q516" s="81">
        <v>21.335350012435981</v>
      </c>
      <c r="R516" s="81">
        <v>82.014048280732069</v>
      </c>
      <c r="S516" s="81">
        <v>46.726404496540006</v>
      </c>
      <c r="T516" s="82"/>
      <c r="U516" s="81">
        <v>29146386</v>
      </c>
      <c r="V516" s="81">
        <v>10970</v>
      </c>
      <c r="W516" s="81">
        <v>743</v>
      </c>
      <c r="X516" s="81">
        <v>140439</v>
      </c>
      <c r="Y516" s="81">
        <v>144184</v>
      </c>
      <c r="Z516" s="81">
        <v>188194</v>
      </c>
      <c r="AA516" s="81">
        <v>39878</v>
      </c>
      <c r="AB516" s="81">
        <v>312374</v>
      </c>
      <c r="AC516" s="81">
        <v>14285124</v>
      </c>
      <c r="AD516" s="81">
        <v>46.726404496540013</v>
      </c>
      <c r="AE516" s="82"/>
      <c r="AF516" s="81">
        <v>491884544.18067533</v>
      </c>
      <c r="AG516" s="81">
        <v>23165650.83095907</v>
      </c>
      <c r="AH516" s="81">
        <v>7681704.6185524845</v>
      </c>
      <c r="AI516" s="81">
        <v>827472163.41753674</v>
      </c>
      <c r="AJ516" s="81">
        <v>804247771.8375231</v>
      </c>
      <c r="AK516" s="81">
        <v>0</v>
      </c>
      <c r="AL516" s="81">
        <v>0</v>
      </c>
      <c r="AM516" s="81">
        <v>42909842.452667482</v>
      </c>
      <c r="AN516" s="81">
        <v>0</v>
      </c>
      <c r="AO516" s="81">
        <v>0</v>
      </c>
      <c r="AP516" s="82"/>
      <c r="AQ516" s="81">
        <v>2137</v>
      </c>
      <c r="AR516" s="81">
        <v>195</v>
      </c>
      <c r="AS516" s="81">
        <v>19</v>
      </c>
      <c r="AT516" s="81">
        <v>0</v>
      </c>
      <c r="AU516" s="81">
        <v>0</v>
      </c>
      <c r="AV516" s="81">
        <v>4</v>
      </c>
      <c r="AW516" s="81" t="s">
        <v>564</v>
      </c>
      <c r="AX516" s="82"/>
      <c r="AY516" s="81">
        <v>9177.4</v>
      </c>
      <c r="AZ516" s="81">
        <v>25605.5</v>
      </c>
      <c r="BA516" s="81">
        <v>83868</v>
      </c>
      <c r="BB516" s="81">
        <v>0</v>
      </c>
      <c r="BC516" s="81">
        <v>0</v>
      </c>
      <c r="BD516" s="81">
        <v>25805.200000000001</v>
      </c>
      <c r="BE516" s="81" t="s">
        <v>564</v>
      </c>
      <c r="BF516" s="82"/>
      <c r="BG516" s="81">
        <v>0</v>
      </c>
      <c r="BH516" s="81">
        <v>0</v>
      </c>
      <c r="BI516" s="81">
        <v>1273.326</v>
      </c>
      <c r="BJ516" s="81">
        <v>126.45</v>
      </c>
      <c r="BK516" s="81">
        <v>167.92099999999999</v>
      </c>
      <c r="BL516" s="81">
        <v>0</v>
      </c>
      <c r="BM516" s="82"/>
      <c r="BN516" s="81">
        <v>0</v>
      </c>
      <c r="BO516" s="81">
        <v>0</v>
      </c>
      <c r="BP516" s="81">
        <v>26</v>
      </c>
      <c r="BQ516" s="81">
        <v>1</v>
      </c>
      <c r="BR516" s="81">
        <v>19</v>
      </c>
      <c r="BS516" s="81">
        <v>0</v>
      </c>
      <c r="BT516"/>
      <c r="BU516" s="80">
        <v>1340.798</v>
      </c>
      <c r="BV516" s="80">
        <v>37.542999999999999</v>
      </c>
      <c r="BW516" s="80">
        <v>99.927999999999997</v>
      </c>
      <c r="BX516" s="80">
        <v>2.6419999999999999</v>
      </c>
      <c r="BY516" s="80">
        <v>80.024000000000001</v>
      </c>
      <c r="BZ516" s="80">
        <v>0</v>
      </c>
      <c r="CA516" s="80">
        <v>0</v>
      </c>
      <c r="CB516" s="80">
        <v>3.6560000000000001</v>
      </c>
      <c r="CC516" s="80">
        <v>3.1059999999999999</v>
      </c>
    </row>
    <row r="517" spans="1:81">
      <c r="A517" s="80" t="s">
        <v>2220</v>
      </c>
      <c r="B517" s="80">
        <v>423</v>
      </c>
      <c r="C517" s="80">
        <v>15</v>
      </c>
      <c r="D517" s="80">
        <v>25</v>
      </c>
      <c r="E517" s="80">
        <v>2018</v>
      </c>
      <c r="F517" s="80" t="s">
        <v>93</v>
      </c>
      <c r="G517" s="80" t="s">
        <v>2205</v>
      </c>
      <c r="H517" s="80" t="s">
        <v>2206</v>
      </c>
      <c r="I517" s="177"/>
      <c r="J517" s="81">
        <v>441.55333449230568</v>
      </c>
      <c r="K517" s="81">
        <v>31.905992164946792</v>
      </c>
      <c r="L517" s="81">
        <v>32.555236934671143</v>
      </c>
      <c r="M517" s="81">
        <v>592.44776479733025</v>
      </c>
      <c r="N517" s="81">
        <v>664.15708274362589</v>
      </c>
      <c r="O517" s="81">
        <v>308.759331189492</v>
      </c>
      <c r="P517" s="81">
        <v>190.62182051588297</v>
      </c>
      <c r="Q517" s="81">
        <v>19.625735688671082</v>
      </c>
      <c r="R517" s="81">
        <v>75.480852797981129</v>
      </c>
      <c r="S517" s="81">
        <v>50.217404655222005</v>
      </c>
      <c r="T517" s="82"/>
      <c r="U517" s="81">
        <v>30175235</v>
      </c>
      <c r="V517" s="81">
        <v>10970</v>
      </c>
      <c r="W517" s="81">
        <v>743</v>
      </c>
      <c r="X517" s="81">
        <v>140439</v>
      </c>
      <c r="Y517" s="81">
        <v>144427</v>
      </c>
      <c r="Z517" s="81">
        <v>188139</v>
      </c>
      <c r="AA517" s="81">
        <v>39880</v>
      </c>
      <c r="AB517" s="81">
        <v>309654</v>
      </c>
      <c r="AC517" s="81">
        <v>13095653</v>
      </c>
      <c r="AD517" s="81">
        <v>50.217404655221998</v>
      </c>
      <c r="AE517" s="82"/>
      <c r="AF517" s="81">
        <v>556046586.25722611</v>
      </c>
      <c r="AG517" s="81">
        <v>21675384.304008242</v>
      </c>
      <c r="AH517" s="81">
        <v>7402632.0058449265</v>
      </c>
      <c r="AI517" s="81">
        <v>835663402.98966742</v>
      </c>
      <c r="AJ517" s="81">
        <v>728389750.50130653</v>
      </c>
      <c r="AK517" s="81">
        <v>0</v>
      </c>
      <c r="AL517" s="81">
        <v>0</v>
      </c>
      <c r="AM517" s="81">
        <v>42624217.036304913</v>
      </c>
      <c r="AN517" s="81">
        <v>0</v>
      </c>
      <c r="AO517" s="81">
        <v>0</v>
      </c>
      <c r="AP517" s="82"/>
      <c r="AQ517" s="81">
        <v>2318</v>
      </c>
      <c r="AR517" s="81">
        <v>234</v>
      </c>
      <c r="AS517" s="81">
        <v>19</v>
      </c>
      <c r="AT517" s="81">
        <v>0</v>
      </c>
      <c r="AU517" s="81">
        <v>0</v>
      </c>
      <c r="AV517" s="81">
        <v>4</v>
      </c>
      <c r="AW517" s="81" t="s">
        <v>564</v>
      </c>
      <c r="AX517" s="82"/>
      <c r="AY517" s="81">
        <v>10170.6</v>
      </c>
      <c r="AZ517" s="81">
        <v>30892</v>
      </c>
      <c r="BA517" s="81">
        <v>83868</v>
      </c>
      <c r="BB517" s="81">
        <v>0</v>
      </c>
      <c r="BC517" s="81">
        <v>0</v>
      </c>
      <c r="BD517" s="81">
        <v>25805</v>
      </c>
      <c r="BE517" s="81" t="s">
        <v>564</v>
      </c>
      <c r="BF517" s="82"/>
      <c r="BG517" s="81">
        <v>0</v>
      </c>
      <c r="BH517" s="81">
        <v>0</v>
      </c>
      <c r="BI517" s="81">
        <v>1219.248</v>
      </c>
      <c r="BJ517" s="81">
        <v>104.622</v>
      </c>
      <c r="BK517" s="81">
        <v>153.13800000000001</v>
      </c>
      <c r="BL517" s="81">
        <v>0</v>
      </c>
      <c r="BM517" s="82"/>
      <c r="BN517" s="81">
        <v>0</v>
      </c>
      <c r="BO517" s="81">
        <v>0</v>
      </c>
      <c r="BP517" s="81">
        <v>27</v>
      </c>
      <c r="BQ517" s="81">
        <v>1</v>
      </c>
      <c r="BR517" s="81">
        <v>19</v>
      </c>
      <c r="BS517" s="81">
        <v>0</v>
      </c>
      <c r="BT517"/>
      <c r="BU517" s="80">
        <v>1273.7270000000001</v>
      </c>
      <c r="BV517" s="80">
        <v>33.442</v>
      </c>
      <c r="BW517" s="80">
        <v>86.745000000000005</v>
      </c>
      <c r="BX517" s="80">
        <v>2.411</v>
      </c>
      <c r="BY517" s="80">
        <v>71.722999999999999</v>
      </c>
      <c r="BZ517" s="80">
        <v>0</v>
      </c>
      <c r="CA517" s="80">
        <v>0</v>
      </c>
      <c r="CB517" s="80">
        <v>5.343</v>
      </c>
      <c r="CC517" s="80">
        <v>3.617</v>
      </c>
    </row>
    <row r="518" spans="1:81">
      <c r="A518" s="80" t="s">
        <v>2221</v>
      </c>
      <c r="B518" s="80">
        <v>424</v>
      </c>
      <c r="C518" s="80">
        <v>16</v>
      </c>
      <c r="D518" s="80">
        <v>25</v>
      </c>
      <c r="E518" s="80">
        <v>2019</v>
      </c>
      <c r="F518" s="80" t="s">
        <v>73</v>
      </c>
      <c r="G518" s="80" t="s">
        <v>2205</v>
      </c>
      <c r="H518" s="80" t="s">
        <v>2206</v>
      </c>
      <c r="I518" s="177"/>
      <c r="J518" s="81">
        <v>393.02869453610367</v>
      </c>
      <c r="K518" s="81">
        <v>29.900659486558364</v>
      </c>
      <c r="L518" s="81">
        <v>32.856698822159778</v>
      </c>
      <c r="M518" s="81">
        <v>559.89668093745922</v>
      </c>
      <c r="N518" s="81">
        <v>626.82512065024093</v>
      </c>
      <c r="O518" s="81">
        <v>300.47669438275182</v>
      </c>
      <c r="P518" s="81">
        <v>183.00051441991681</v>
      </c>
      <c r="Q518" s="81">
        <v>18.969467148021113</v>
      </c>
      <c r="R518" s="81">
        <v>68.076714056771834</v>
      </c>
      <c r="S518" s="81">
        <v>36.756690463675</v>
      </c>
      <c r="T518" s="82"/>
      <c r="U518" s="81">
        <v>28328051</v>
      </c>
      <c r="V518" s="81">
        <v>10970</v>
      </c>
      <c r="W518" s="81">
        <v>743</v>
      </c>
      <c r="X518" s="81">
        <v>140439</v>
      </c>
      <c r="Y518" s="81">
        <v>144816</v>
      </c>
      <c r="Z518" s="81">
        <v>188119</v>
      </c>
      <c r="AA518" s="81">
        <v>37999</v>
      </c>
      <c r="AB518" s="81">
        <v>307403</v>
      </c>
      <c r="AC518" s="81">
        <v>12004513</v>
      </c>
      <c r="AD518" s="81">
        <v>36.756690463675</v>
      </c>
      <c r="AE518" s="82"/>
      <c r="AF518" s="81">
        <v>528488979.36015302</v>
      </c>
      <c r="AG518" s="81">
        <v>20854519.43460374</v>
      </c>
      <c r="AH518" s="81">
        <v>7708180.8428734159</v>
      </c>
      <c r="AI518" s="81">
        <v>808643118.85218871</v>
      </c>
      <c r="AJ518" s="81">
        <v>695274934.83189821</v>
      </c>
      <c r="AK518" s="81">
        <v>0</v>
      </c>
      <c r="AL518" s="81">
        <v>0</v>
      </c>
      <c r="AM518" s="81">
        <v>41865974.471454978</v>
      </c>
      <c r="AN518" s="81">
        <v>0</v>
      </c>
      <c r="AO518" s="81">
        <v>0</v>
      </c>
      <c r="AP518" s="82"/>
      <c r="AQ518" s="81">
        <v>2506</v>
      </c>
      <c r="AR518" s="81">
        <v>254</v>
      </c>
      <c r="AS518" s="81">
        <v>26</v>
      </c>
      <c r="AT518" s="81">
        <v>0</v>
      </c>
      <c r="AU518" s="81">
        <v>0</v>
      </c>
      <c r="AV518" s="81">
        <v>4</v>
      </c>
      <c r="AW518" s="81" t="s">
        <v>564</v>
      </c>
      <c r="AX518" s="82"/>
      <c r="AY518" s="81">
        <v>11253.4</v>
      </c>
      <c r="AZ518" s="81">
        <v>31715.5</v>
      </c>
      <c r="BA518" s="81">
        <v>84006.6</v>
      </c>
      <c r="BB518" s="81">
        <v>0</v>
      </c>
      <c r="BC518" s="81">
        <v>0</v>
      </c>
      <c r="BD518" s="81">
        <v>25805.200000000001</v>
      </c>
      <c r="BE518" s="81" t="s">
        <v>564</v>
      </c>
      <c r="BF518" s="82"/>
      <c r="BG518" s="81">
        <v>0</v>
      </c>
      <c r="BH518" s="81">
        <v>0</v>
      </c>
      <c r="BI518" s="81">
        <v>976.59199999999998</v>
      </c>
      <c r="BJ518" s="81">
        <v>79.016999999999996</v>
      </c>
      <c r="BK518" s="81">
        <v>145.05000000000001</v>
      </c>
      <c r="BL518" s="81">
        <v>0</v>
      </c>
      <c r="BM518" s="82"/>
      <c r="BN518" s="81">
        <v>0</v>
      </c>
      <c r="BO518" s="81">
        <v>0</v>
      </c>
      <c r="BP518" s="81">
        <v>26</v>
      </c>
      <c r="BQ518" s="81">
        <v>1</v>
      </c>
      <c r="BR518" s="81">
        <v>16</v>
      </c>
      <c r="BS518" s="81">
        <v>0</v>
      </c>
      <c r="BT518"/>
      <c r="BU518" s="80">
        <v>1158.6410000000001</v>
      </c>
      <c r="BV518" s="80">
        <v>28.864000000000001</v>
      </c>
      <c r="BW518" s="80">
        <v>0</v>
      </c>
      <c r="BX518" s="80">
        <v>0</v>
      </c>
      <c r="BY518" s="80">
        <v>13.154</v>
      </c>
      <c r="BZ518" s="80">
        <v>0</v>
      </c>
      <c r="CA518" s="80">
        <v>0</v>
      </c>
      <c r="CB518" s="80">
        <v>0</v>
      </c>
      <c r="CC518" s="80">
        <v>0</v>
      </c>
    </row>
    <row r="519" spans="1:81">
      <c r="A519" s="80" t="s">
        <v>2222</v>
      </c>
      <c r="B519" s="80">
        <v>425</v>
      </c>
      <c r="C519" s="80">
        <v>17</v>
      </c>
      <c r="D519" s="80">
        <v>25</v>
      </c>
      <c r="E519" s="80">
        <v>2020</v>
      </c>
      <c r="F519" s="80" t="s">
        <v>218</v>
      </c>
      <c r="G519" s="80" t="s">
        <v>2205</v>
      </c>
      <c r="H519" s="80" t="s">
        <v>2206</v>
      </c>
      <c r="I519" s="177"/>
      <c r="J519" s="81">
        <v>347.38756567686249</v>
      </c>
      <c r="K519" s="81">
        <v>33.873322343312175</v>
      </c>
      <c r="L519" s="81">
        <v>32.459704337263148</v>
      </c>
      <c r="M519" s="81">
        <v>497.21992399294857</v>
      </c>
      <c r="N519" s="81">
        <v>592.0008268593399</v>
      </c>
      <c r="O519" s="81">
        <v>263.38745066996876</v>
      </c>
      <c r="P519" s="81">
        <v>173.99673191396843</v>
      </c>
      <c r="Q519" s="81">
        <v>18.006762807630761</v>
      </c>
      <c r="R519" s="81">
        <v>65.494648489140786</v>
      </c>
      <c r="S519" s="81">
        <v>42.591425773237013</v>
      </c>
      <c r="T519" s="82"/>
      <c r="U519" s="81">
        <v>26366615</v>
      </c>
      <c r="V519" s="81">
        <v>10699</v>
      </c>
      <c r="W519" s="81">
        <v>879</v>
      </c>
      <c r="X519" s="81">
        <v>132989</v>
      </c>
      <c r="Y519" s="81">
        <v>145388</v>
      </c>
      <c r="Z519" s="81">
        <v>188210</v>
      </c>
      <c r="AA519" s="81">
        <v>39254</v>
      </c>
      <c r="AB519" s="81">
        <v>305390</v>
      </c>
      <c r="AC519" s="81">
        <v>11609448</v>
      </c>
      <c r="AD519" s="81">
        <v>42.591425773237013</v>
      </c>
      <c r="AE519" s="82"/>
      <c r="AF519" s="81">
        <v>464112114.35576087</v>
      </c>
      <c r="AG519" s="81">
        <v>24093875.884311419</v>
      </c>
      <c r="AH519" s="81">
        <v>7870123.646505014</v>
      </c>
      <c r="AI519" s="81">
        <v>764725146.06527054</v>
      </c>
      <c r="AJ519" s="81">
        <v>673981466.40842807</v>
      </c>
      <c r="AK519" s="81"/>
      <c r="AL519" s="81"/>
      <c r="AM519" s="81">
        <v>39856787.953666992</v>
      </c>
      <c r="AN519" s="81"/>
      <c r="AO519" s="81"/>
      <c r="AP519" s="82"/>
      <c r="AQ519" s="81">
        <v>2723</v>
      </c>
      <c r="AR519" s="81">
        <v>302</v>
      </c>
      <c r="AS519" s="81">
        <v>27</v>
      </c>
      <c r="AT519" s="81">
        <v>0</v>
      </c>
      <c r="AU519" s="81">
        <v>0</v>
      </c>
      <c r="AV519" s="81">
        <v>4</v>
      </c>
      <c r="AW519" s="81">
        <v>27</v>
      </c>
      <c r="AX519" s="82"/>
      <c r="AY519" s="81">
        <v>12509.299999999979</v>
      </c>
      <c r="AZ519" s="81">
        <v>45822.3</v>
      </c>
      <c r="BA519" s="81">
        <v>149996.6</v>
      </c>
      <c r="BB519" s="81">
        <v>0</v>
      </c>
      <c r="BC519" s="81">
        <v>0</v>
      </c>
      <c r="BD519" s="81">
        <v>26155.74</v>
      </c>
      <c r="BE519" s="81">
        <v>149996.6</v>
      </c>
      <c r="BF519" s="82"/>
      <c r="BG519" s="81">
        <v>0</v>
      </c>
      <c r="BH519" s="81">
        <v>0</v>
      </c>
      <c r="BI519" s="81">
        <v>1131.2819999999999</v>
      </c>
      <c r="BJ519" s="81">
        <v>68.28</v>
      </c>
      <c r="BK519" s="81">
        <v>146.45599999999999</v>
      </c>
      <c r="BL519" s="81">
        <v>0</v>
      </c>
      <c r="BM519" s="82"/>
      <c r="BN519" s="81">
        <v>0</v>
      </c>
      <c r="BO519" s="81">
        <v>0</v>
      </c>
      <c r="BP519" s="81">
        <v>23</v>
      </c>
      <c r="BQ519" s="81">
        <v>1</v>
      </c>
      <c r="BR519" s="81">
        <v>15</v>
      </c>
      <c r="BS519" s="81">
        <v>0</v>
      </c>
      <c r="BT519"/>
      <c r="BU519" s="80">
        <v>1145.1659999999999</v>
      </c>
      <c r="BV519" s="80">
        <v>36.372999999999998</v>
      </c>
      <c r="BW519" s="80">
        <v>90.054000000000002</v>
      </c>
      <c r="BX519" s="80">
        <v>0</v>
      </c>
      <c r="BY519" s="80">
        <v>74.424999999999997</v>
      </c>
      <c r="BZ519" s="80">
        <v>0</v>
      </c>
      <c r="CA519" s="80">
        <v>0</v>
      </c>
      <c r="CB519" s="80">
        <v>0</v>
      </c>
      <c r="CC519" s="80">
        <v>0</v>
      </c>
    </row>
    <row r="520" spans="1:81">
      <c r="A520" s="80" t="s">
        <v>2223</v>
      </c>
      <c r="B520" s="80">
        <v>425</v>
      </c>
      <c r="C520" s="80">
        <v>18</v>
      </c>
      <c r="D520" s="80">
        <v>25</v>
      </c>
      <c r="E520" s="80">
        <v>2021</v>
      </c>
      <c r="F520" s="80" t="s">
        <v>75</v>
      </c>
      <c r="G520" s="174" t="s">
        <v>2205</v>
      </c>
      <c r="H520" s="80" t="s">
        <v>2206</v>
      </c>
      <c r="I520" s="177"/>
      <c r="J520" s="81">
        <v>361.85922135640436</v>
      </c>
      <c r="K520" s="81">
        <v>33.140638804416376</v>
      </c>
      <c r="L520" s="81">
        <v>33.945094756019749</v>
      </c>
      <c r="M520" s="81">
        <v>574.47932555553223</v>
      </c>
      <c r="N520" s="81">
        <v>630.22151973711107</v>
      </c>
      <c r="O520" s="81">
        <v>255.58890363634725</v>
      </c>
      <c r="P520" s="81">
        <v>178.7663308903316</v>
      </c>
      <c r="Q520" s="81">
        <v>18.087525240915372</v>
      </c>
      <c r="R520" s="81">
        <v>65.341348188901009</v>
      </c>
      <c r="S520" s="81">
        <v>36.985400651751043</v>
      </c>
      <c r="T520" s="82"/>
      <c r="U520" s="81">
        <v>28509024</v>
      </c>
      <c r="V520" s="81">
        <v>10699</v>
      </c>
      <c r="W520" s="81">
        <v>879</v>
      </c>
      <c r="X520" s="81">
        <v>132989</v>
      </c>
      <c r="Y520" s="81">
        <v>146180</v>
      </c>
      <c r="Z520" s="81">
        <v>188059</v>
      </c>
      <c r="AA520" s="81">
        <v>39330</v>
      </c>
      <c r="AB520" s="81">
        <v>303122</v>
      </c>
      <c r="AC520" s="81">
        <v>11226278.999999998</v>
      </c>
      <c r="AD520" s="81">
        <v>36.985400651751043</v>
      </c>
      <c r="AE520" s="82"/>
      <c r="AF520" s="81">
        <v>491887576.70813972</v>
      </c>
      <c r="AG520" s="81">
        <v>22622438.507662617</v>
      </c>
      <c r="AH520" s="81">
        <v>7215768.9177544648</v>
      </c>
      <c r="AI520" s="81">
        <v>865677224.94005477</v>
      </c>
      <c r="AJ520" s="81">
        <v>739606322.44856012</v>
      </c>
      <c r="AK520" s="81">
        <v>0</v>
      </c>
      <c r="AL520" s="81">
        <v>0</v>
      </c>
      <c r="AM520" s="81">
        <v>39788972.200076833</v>
      </c>
      <c r="AN520" s="81">
        <v>0</v>
      </c>
      <c r="AO520" s="81">
        <v>0</v>
      </c>
      <c r="AP520" s="82"/>
      <c r="AQ520" s="81">
        <v>2941</v>
      </c>
      <c r="AR520" s="81">
        <v>323</v>
      </c>
      <c r="AS520" s="81">
        <v>27</v>
      </c>
      <c r="AT520" s="81">
        <v>0</v>
      </c>
      <c r="AU520" s="81">
        <v>0</v>
      </c>
      <c r="AV520" s="81">
        <v>4</v>
      </c>
      <c r="AW520" s="81"/>
      <c r="AX520" s="82"/>
      <c r="AY520" s="81">
        <v>13850.399999999971</v>
      </c>
      <c r="AZ520" s="81">
        <v>48129.399999999987</v>
      </c>
      <c r="BA520" s="81">
        <v>149996.6</v>
      </c>
      <c r="BB520" s="81">
        <v>0</v>
      </c>
      <c r="BC520" s="81">
        <v>0</v>
      </c>
      <c r="BD520" s="81">
        <v>26155.74</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2224</v>
      </c>
      <c r="B521" s="80">
        <v>425</v>
      </c>
      <c r="C521" s="80">
        <v>19</v>
      </c>
      <c r="D521" s="80">
        <v>25</v>
      </c>
      <c r="E521" s="80">
        <v>2022</v>
      </c>
      <c r="F521" s="80" t="s">
        <v>568</v>
      </c>
      <c r="G521" s="174" t="s">
        <v>2205</v>
      </c>
      <c r="H521" s="80" t="s">
        <v>2206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3214</v>
      </c>
      <c r="AR521" s="81">
        <v>330</v>
      </c>
      <c r="AS521" s="81">
        <v>34</v>
      </c>
      <c r="AT521" s="81">
        <v>0</v>
      </c>
      <c r="AU521" s="81">
        <v>0</v>
      </c>
      <c r="AV521" s="81">
        <v>4</v>
      </c>
      <c r="AW521" s="81"/>
      <c r="AX521" s="82"/>
      <c r="AY521" s="81">
        <v>15574.299999999936</v>
      </c>
      <c r="AZ521" s="81">
        <v>49186.799999999988</v>
      </c>
      <c r="BA521" s="81">
        <v>156911.79999999999</v>
      </c>
      <c r="BB521" s="81">
        <v>0</v>
      </c>
      <c r="BC521" s="81">
        <v>0</v>
      </c>
      <c r="BD521" s="81">
        <v>26155.74</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2225</v>
      </c>
      <c r="B522" s="80">
        <v>477</v>
      </c>
      <c r="C522" s="80">
        <v>1</v>
      </c>
      <c r="D522" s="80">
        <v>29</v>
      </c>
      <c r="E522" s="80">
        <v>1990</v>
      </c>
      <c r="F522" s="80" t="s">
        <v>562</v>
      </c>
      <c r="G522" s="80" t="s">
        <v>2226</v>
      </c>
      <c r="H522" s="80" t="s">
        <v>2227</v>
      </c>
      <c r="I522" s="177"/>
      <c r="J522" s="81">
        <v>83.575515814495887</v>
      </c>
      <c r="K522" s="81">
        <v>45.221711103776258</v>
      </c>
      <c r="L522" s="81">
        <v>1.8610342534275932</v>
      </c>
      <c r="M522" s="81">
        <v>566.16093269911516</v>
      </c>
      <c r="N522" s="81">
        <v>291.49953031175647</v>
      </c>
      <c r="O522" s="81">
        <v>110.32509089924383</v>
      </c>
      <c r="P522" s="81">
        <v>91.190232243887678</v>
      </c>
      <c r="Q522" s="81">
        <v>16.128373452580302</v>
      </c>
      <c r="R522" s="81">
        <v>0</v>
      </c>
      <c r="S522" s="81">
        <v>20.282206464349269</v>
      </c>
      <c r="T522" s="82"/>
      <c r="U522" s="81">
        <v>20847547</v>
      </c>
      <c r="V522" s="81">
        <v>17363</v>
      </c>
      <c r="W522" s="81">
        <v>17</v>
      </c>
      <c r="X522" s="81">
        <v>236156</v>
      </c>
      <c r="Y522" s="81">
        <v>127607</v>
      </c>
      <c r="Z522" s="81">
        <v>45378</v>
      </c>
      <c r="AA522" s="81">
        <v>22142</v>
      </c>
      <c r="AB522" s="81">
        <v>261870</v>
      </c>
      <c r="AC522" s="81">
        <v>0</v>
      </c>
      <c r="AD522" s="81">
        <v>20.282206464349269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2228</v>
      </c>
      <c r="B523" s="80">
        <v>478</v>
      </c>
      <c r="C523" s="80">
        <v>2</v>
      </c>
      <c r="D523" s="80">
        <v>29</v>
      </c>
      <c r="E523" s="80">
        <v>2005</v>
      </c>
      <c r="F523" s="80" t="s">
        <v>565</v>
      </c>
      <c r="G523" s="80" t="s">
        <v>2226</v>
      </c>
      <c r="H523" s="80" t="s">
        <v>2227</v>
      </c>
      <c r="I523" s="177"/>
      <c r="J523" s="81">
        <v>62.073286512820779</v>
      </c>
      <c r="K523" s="81">
        <v>26.523901370356324</v>
      </c>
      <c r="L523" s="81">
        <v>1.6650494602386885</v>
      </c>
      <c r="M523" s="81">
        <v>835.08440142750612</v>
      </c>
      <c r="N523" s="81">
        <v>363.24459717162051</v>
      </c>
      <c r="O523" s="81">
        <v>94.496234701352208</v>
      </c>
      <c r="P523" s="81">
        <v>63.904255860098878</v>
      </c>
      <c r="Q523" s="81">
        <v>14.066616168473482</v>
      </c>
      <c r="R523" s="81">
        <v>0</v>
      </c>
      <c r="S523" s="81">
        <v>15.42042815615225</v>
      </c>
      <c r="T523" s="82"/>
      <c r="U523" s="81">
        <v>7888056</v>
      </c>
      <c r="V523" s="81">
        <v>12430</v>
      </c>
      <c r="W523" s="81">
        <v>20</v>
      </c>
      <c r="X523" s="81">
        <v>198875</v>
      </c>
      <c r="Y523" s="81">
        <v>137241</v>
      </c>
      <c r="Z523" s="81">
        <v>44977</v>
      </c>
      <c r="AA523" s="81">
        <v>12708</v>
      </c>
      <c r="AB523" s="81">
        <v>238762</v>
      </c>
      <c r="AC523" s="81">
        <v>0</v>
      </c>
      <c r="AD523" s="81">
        <v>15.42042815615225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2229</v>
      </c>
      <c r="B524" s="80">
        <v>479</v>
      </c>
      <c r="C524" s="80">
        <v>3</v>
      </c>
      <c r="D524" s="80">
        <v>29</v>
      </c>
      <c r="E524" s="80">
        <v>2006</v>
      </c>
      <c r="F524" s="80" t="s">
        <v>566</v>
      </c>
      <c r="G524" s="80" t="s">
        <v>2226</v>
      </c>
      <c r="H524" s="80" t="s">
        <v>2227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2230</v>
      </c>
      <c r="B525" s="80">
        <v>480</v>
      </c>
      <c r="C525" s="80">
        <v>4</v>
      </c>
      <c r="D525" s="80">
        <v>29</v>
      </c>
      <c r="E525" s="80">
        <v>2007</v>
      </c>
      <c r="F525" s="80" t="s">
        <v>567</v>
      </c>
      <c r="G525" s="80" t="s">
        <v>2226</v>
      </c>
      <c r="H525" s="80" t="s">
        <v>2227</v>
      </c>
      <c r="I525" s="177"/>
      <c r="J525" s="81">
        <v>63.576141493252123</v>
      </c>
      <c r="K525" s="81">
        <v>29.020418477179931</v>
      </c>
      <c r="L525" s="81">
        <v>1.8975202633921984</v>
      </c>
      <c r="M525" s="81">
        <v>855.79292753151981</v>
      </c>
      <c r="N525" s="81">
        <v>393.81387981916259</v>
      </c>
      <c r="O525" s="81">
        <v>90.029880896088287</v>
      </c>
      <c r="P525" s="81">
        <v>62.141015663008957</v>
      </c>
      <c r="Q525" s="81">
        <v>15.089693631738209</v>
      </c>
      <c r="R525" s="81">
        <v>0</v>
      </c>
      <c r="S525" s="81">
        <v>19.78370107703913</v>
      </c>
      <c r="T525" s="82"/>
      <c r="U525" s="81">
        <v>6992620</v>
      </c>
      <c r="V525" s="81">
        <v>12244</v>
      </c>
      <c r="W525" s="81">
        <v>17</v>
      </c>
      <c r="X525" s="81">
        <v>218306</v>
      </c>
      <c r="Y525" s="81">
        <v>141760</v>
      </c>
      <c r="Z525" s="81">
        <v>44546</v>
      </c>
      <c r="AA525" s="81">
        <v>12169</v>
      </c>
      <c r="AB525" s="81">
        <v>242582</v>
      </c>
      <c r="AC525" s="81">
        <v>0</v>
      </c>
      <c r="AD525" s="81">
        <v>19.78370107703913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2231</v>
      </c>
      <c r="B526" s="80">
        <v>481</v>
      </c>
      <c r="C526" s="80">
        <v>5</v>
      </c>
      <c r="D526" s="80">
        <v>29</v>
      </c>
      <c r="E526" s="80">
        <v>2008</v>
      </c>
      <c r="F526" s="80" t="s">
        <v>84</v>
      </c>
      <c r="G526" s="80" t="s">
        <v>2226</v>
      </c>
      <c r="H526" s="80" t="s">
        <v>2227</v>
      </c>
      <c r="I526" s="177"/>
      <c r="J526" s="81">
        <v>47.952506184894013</v>
      </c>
      <c r="K526" s="81">
        <v>23.020749720893996</v>
      </c>
      <c r="L526" s="81">
        <v>1.6980410085098014</v>
      </c>
      <c r="M526" s="81">
        <v>853.99342853335736</v>
      </c>
      <c r="N526" s="81">
        <v>391.9990329274591</v>
      </c>
      <c r="O526" s="81">
        <v>85.428784290393168</v>
      </c>
      <c r="P526" s="81">
        <v>59.672876333294504</v>
      </c>
      <c r="Q526" s="81">
        <v>14.949294387808719</v>
      </c>
      <c r="R526" s="81">
        <v>0</v>
      </c>
      <c r="S526" s="81">
        <v>23.803785775502785</v>
      </c>
      <c r="T526" s="82"/>
      <c r="U526" s="81">
        <v>6726004</v>
      </c>
      <c r="V526" s="81">
        <v>12244</v>
      </c>
      <c r="W526" s="81">
        <v>17</v>
      </c>
      <c r="X526" s="81">
        <v>218306</v>
      </c>
      <c r="Y526" s="81">
        <v>143529</v>
      </c>
      <c r="Z526" s="81">
        <v>43753</v>
      </c>
      <c r="AA526" s="81">
        <v>11699</v>
      </c>
      <c r="AB526" s="81">
        <v>244274</v>
      </c>
      <c r="AC526" s="81">
        <v>0</v>
      </c>
      <c r="AD526" s="81">
        <v>23.803785775502785</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2232</v>
      </c>
      <c r="B527" s="80">
        <v>482</v>
      </c>
      <c r="C527" s="80">
        <v>6</v>
      </c>
      <c r="D527" s="80">
        <v>29</v>
      </c>
      <c r="E527" s="80">
        <v>2009</v>
      </c>
      <c r="F527" s="80" t="s">
        <v>85</v>
      </c>
      <c r="G527" s="80" t="s">
        <v>2226</v>
      </c>
      <c r="H527" s="80" t="s">
        <v>2227</v>
      </c>
      <c r="I527" s="177"/>
      <c r="J527" s="81">
        <v>44.525963783281</v>
      </c>
      <c r="K527" s="81">
        <v>20.384548304976548</v>
      </c>
      <c r="L527" s="81">
        <v>3.6288815665788028</v>
      </c>
      <c r="M527" s="81">
        <v>865.47621797951615</v>
      </c>
      <c r="N527" s="81">
        <v>360.60012229018514</v>
      </c>
      <c r="O527" s="81">
        <v>85.637800939309102</v>
      </c>
      <c r="P527" s="81">
        <v>56.769588292358144</v>
      </c>
      <c r="Q527" s="81">
        <v>14.303817491633515</v>
      </c>
      <c r="R527" s="81">
        <v>0</v>
      </c>
      <c r="S527" s="81">
        <v>26.544969010796287</v>
      </c>
      <c r="T527" s="82"/>
      <c r="U527" s="81">
        <v>5500446</v>
      </c>
      <c r="V527" s="81">
        <v>12500</v>
      </c>
      <c r="W527" s="81">
        <v>35</v>
      </c>
      <c r="X527" s="81">
        <v>252802</v>
      </c>
      <c r="Y527" s="81">
        <v>144681</v>
      </c>
      <c r="Z527" s="81">
        <v>43292</v>
      </c>
      <c r="AA527" s="81">
        <v>11426</v>
      </c>
      <c r="AB527" s="81">
        <v>245356</v>
      </c>
      <c r="AC527" s="81">
        <v>0</v>
      </c>
      <c r="AD527" s="81">
        <v>26.544969010796287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4.16</v>
      </c>
      <c r="BJ527" s="81">
        <v>14.54</v>
      </c>
      <c r="BK527" s="81">
        <v>237.33199999999999</v>
      </c>
      <c r="BL527" s="81">
        <v>0</v>
      </c>
      <c r="BM527" s="82"/>
      <c r="BN527" s="81">
        <v>0</v>
      </c>
      <c r="BO527" s="81">
        <v>0</v>
      </c>
      <c r="BP527" s="81">
        <v>1</v>
      </c>
      <c r="BQ527" s="81">
        <v>2</v>
      </c>
      <c r="BR527" s="81">
        <v>21</v>
      </c>
      <c r="BS527" s="81">
        <v>0</v>
      </c>
      <c r="BT527"/>
      <c r="BU527" s="80"/>
      <c r="BV527" s="80"/>
      <c r="BW527" s="80"/>
      <c r="BX527" s="80"/>
      <c r="BY527" s="80"/>
      <c r="BZ527" s="80"/>
      <c r="CA527" s="80"/>
      <c r="CB527" s="80"/>
      <c r="CC527" s="80"/>
    </row>
    <row r="528" spans="1:81">
      <c r="A528" s="80" t="s">
        <v>2233</v>
      </c>
      <c r="B528" s="80">
        <v>483</v>
      </c>
      <c r="C528" s="80">
        <v>7</v>
      </c>
      <c r="D528" s="80">
        <v>29</v>
      </c>
      <c r="E528" s="80">
        <v>2010</v>
      </c>
      <c r="F528" s="80" t="s">
        <v>86</v>
      </c>
      <c r="G528" s="80" t="s">
        <v>2226</v>
      </c>
      <c r="H528" s="80" t="s">
        <v>2227</v>
      </c>
      <c r="I528" s="177"/>
      <c r="J528" s="81">
        <v>40.540738800272628</v>
      </c>
      <c r="K528" s="81">
        <v>18.273949964817092</v>
      </c>
      <c r="L528" s="81">
        <v>3.3895670812579879</v>
      </c>
      <c r="M528" s="81">
        <v>875.54406219516318</v>
      </c>
      <c r="N528" s="81">
        <v>368.45246601768292</v>
      </c>
      <c r="O528" s="81">
        <v>84.507264986319115</v>
      </c>
      <c r="P528" s="81">
        <v>57.036345831025223</v>
      </c>
      <c r="Q528" s="81">
        <v>15.015626319668133</v>
      </c>
      <c r="R528" s="81">
        <v>0</v>
      </c>
      <c r="S528" s="81">
        <v>32.879941674764673</v>
      </c>
      <c r="T528" s="82"/>
      <c r="U528" s="81">
        <v>5353251</v>
      </c>
      <c r="V528" s="81">
        <v>12500</v>
      </c>
      <c r="W528" s="81">
        <v>35</v>
      </c>
      <c r="X528" s="81">
        <v>252802</v>
      </c>
      <c r="Y528" s="81">
        <v>145822</v>
      </c>
      <c r="Z528" s="81">
        <v>42919</v>
      </c>
      <c r="AA528" s="81">
        <v>11193</v>
      </c>
      <c r="AB528" s="81">
        <v>246800</v>
      </c>
      <c r="AC528" s="81">
        <v>0</v>
      </c>
      <c r="AD528" s="81">
        <v>32.879941674764673</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3.66</v>
      </c>
      <c r="BJ528" s="81">
        <v>2.8759999999999999</v>
      </c>
      <c r="BK528" s="81">
        <v>247.54700000000003</v>
      </c>
      <c r="BL528" s="81">
        <v>0</v>
      </c>
      <c r="BM528" s="82"/>
      <c r="BN528" s="81">
        <v>0</v>
      </c>
      <c r="BO528" s="81">
        <v>0</v>
      </c>
      <c r="BP528" s="81">
        <v>1</v>
      </c>
      <c r="BQ528" s="81">
        <v>2</v>
      </c>
      <c r="BR528" s="81">
        <v>22</v>
      </c>
      <c r="BS528" s="81">
        <v>0</v>
      </c>
      <c r="BT528"/>
      <c r="BU528" s="80">
        <v>209.78299999999999</v>
      </c>
      <c r="BV528" s="80">
        <v>44.3</v>
      </c>
      <c r="BW528" s="80">
        <v>0</v>
      </c>
      <c r="BX528" s="80">
        <v>0</v>
      </c>
      <c r="BY528" s="80">
        <v>0</v>
      </c>
      <c r="BZ528" s="80">
        <v>0</v>
      </c>
      <c r="CA528" s="80">
        <v>0</v>
      </c>
      <c r="CB528" s="80">
        <v>0</v>
      </c>
      <c r="CC528" s="80">
        <v>0</v>
      </c>
    </row>
    <row r="529" spans="1:81">
      <c r="A529" s="80" t="s">
        <v>2234</v>
      </c>
      <c r="B529" s="80">
        <v>484</v>
      </c>
      <c r="C529" s="80">
        <v>8</v>
      </c>
      <c r="D529" s="80">
        <v>29</v>
      </c>
      <c r="E529" s="80">
        <v>2011</v>
      </c>
      <c r="F529" s="80" t="s">
        <v>87</v>
      </c>
      <c r="G529" s="80" t="s">
        <v>2226</v>
      </c>
      <c r="H529" s="80" t="s">
        <v>2227</v>
      </c>
      <c r="I529" s="177"/>
      <c r="J529" s="81">
        <v>59.355114382987374</v>
      </c>
      <c r="K529" s="81">
        <v>27.587292267557984</v>
      </c>
      <c r="L529" s="81">
        <v>1.4945566300829394</v>
      </c>
      <c r="M529" s="81">
        <v>1113.3602538536572</v>
      </c>
      <c r="N529" s="81">
        <v>429.89038931370465</v>
      </c>
      <c r="O529" s="81">
        <v>82.236308282666755</v>
      </c>
      <c r="P529" s="81">
        <v>54.710145937321393</v>
      </c>
      <c r="Q529" s="81">
        <v>17.453276953955058</v>
      </c>
      <c r="R529" s="81">
        <v>0</v>
      </c>
      <c r="S529" s="81">
        <v>31.66578836386249</v>
      </c>
      <c r="T529" s="82"/>
      <c r="U529" s="81">
        <v>7363937</v>
      </c>
      <c r="V529" s="81">
        <v>12500</v>
      </c>
      <c r="W529" s="81">
        <v>35</v>
      </c>
      <c r="X529" s="81">
        <v>252802</v>
      </c>
      <c r="Y529" s="81">
        <v>147293</v>
      </c>
      <c r="Z529" s="81">
        <v>42673</v>
      </c>
      <c r="AA529" s="81">
        <v>11056</v>
      </c>
      <c r="AB529" s="81">
        <v>248699</v>
      </c>
      <c r="AC529" s="81">
        <v>0</v>
      </c>
      <c r="AD529" s="81">
        <v>31.66578836386249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2.911</v>
      </c>
      <c r="BJ529" s="81">
        <v>3.15</v>
      </c>
      <c r="BK529" s="81">
        <v>168.61199999999997</v>
      </c>
      <c r="BL529" s="81">
        <v>0</v>
      </c>
      <c r="BM529" s="82"/>
      <c r="BN529" s="81">
        <v>0</v>
      </c>
      <c r="BO529" s="81">
        <v>0</v>
      </c>
      <c r="BP529" s="81">
        <v>1</v>
      </c>
      <c r="BQ529" s="81">
        <v>2</v>
      </c>
      <c r="BR529" s="81">
        <v>21</v>
      </c>
      <c r="BS529" s="81">
        <v>0</v>
      </c>
      <c r="BT529"/>
      <c r="BU529" s="80">
        <v>174.673</v>
      </c>
      <c r="BV529" s="80">
        <v>0</v>
      </c>
      <c r="BW529" s="80">
        <v>0</v>
      </c>
      <c r="BX529" s="80">
        <v>0</v>
      </c>
      <c r="BY529" s="80">
        <v>0</v>
      </c>
      <c r="BZ529" s="80">
        <v>0</v>
      </c>
      <c r="CA529" s="80">
        <v>0</v>
      </c>
      <c r="CB529" s="80">
        <v>0</v>
      </c>
      <c r="CC529" s="80">
        <v>0</v>
      </c>
    </row>
    <row r="530" spans="1:81">
      <c r="A530" s="80" t="s">
        <v>2235</v>
      </c>
      <c r="B530" s="80">
        <v>485</v>
      </c>
      <c r="C530" s="80">
        <v>9</v>
      </c>
      <c r="D530" s="80">
        <v>29</v>
      </c>
      <c r="E530" s="80">
        <v>2012</v>
      </c>
      <c r="F530" s="80" t="s">
        <v>88</v>
      </c>
      <c r="G530" s="80" t="s">
        <v>2226</v>
      </c>
      <c r="H530" s="80" t="s">
        <v>2227</v>
      </c>
      <c r="I530" s="177"/>
      <c r="J530" s="81">
        <v>54.215699048343353</v>
      </c>
      <c r="K530" s="81">
        <v>27.212917306660064</v>
      </c>
      <c r="L530" s="81">
        <v>1.4796897265694104</v>
      </c>
      <c r="M530" s="81">
        <v>1172.2725347721644</v>
      </c>
      <c r="N530" s="81">
        <v>498.30317095146927</v>
      </c>
      <c r="O530" s="81">
        <v>82.086285218749154</v>
      </c>
      <c r="P530" s="81">
        <v>53.622998072208659</v>
      </c>
      <c r="Q530" s="81">
        <v>20.545762253640152</v>
      </c>
      <c r="R530" s="81">
        <v>0</v>
      </c>
      <c r="S530" s="81">
        <v>31.708921493218696</v>
      </c>
      <c r="T530" s="82"/>
      <c r="U530" s="81">
        <v>7253039</v>
      </c>
      <c r="V530" s="81">
        <v>12500</v>
      </c>
      <c r="W530" s="81">
        <v>35</v>
      </c>
      <c r="X530" s="81">
        <v>252802</v>
      </c>
      <c r="Y530" s="81">
        <v>161713</v>
      </c>
      <c r="Z530" s="81">
        <v>42933</v>
      </c>
      <c r="AA530" s="81">
        <v>10775</v>
      </c>
      <c r="AB530" s="81">
        <v>269463</v>
      </c>
      <c r="AC530" s="81">
        <v>0</v>
      </c>
      <c r="AD530" s="81">
        <v>31.708921493218696</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3.0449999999999999</v>
      </c>
      <c r="BJ530" s="81">
        <v>2.8410000000000002</v>
      </c>
      <c r="BK530" s="81">
        <v>217.15400000000002</v>
      </c>
      <c r="BL530" s="81">
        <v>0</v>
      </c>
      <c r="BM530" s="82"/>
      <c r="BN530" s="81">
        <v>0</v>
      </c>
      <c r="BO530" s="81">
        <v>0</v>
      </c>
      <c r="BP530" s="81">
        <v>1</v>
      </c>
      <c r="BQ530" s="81">
        <v>2</v>
      </c>
      <c r="BR530" s="81">
        <v>25</v>
      </c>
      <c r="BS530" s="81">
        <v>0</v>
      </c>
      <c r="BT530"/>
      <c r="BU530" s="80">
        <v>223.04</v>
      </c>
      <c r="BV530" s="80">
        <v>0</v>
      </c>
      <c r="BW530" s="80">
        <v>0</v>
      </c>
      <c r="BX530" s="80">
        <v>0</v>
      </c>
      <c r="BY530" s="80">
        <v>0</v>
      </c>
      <c r="BZ530" s="80">
        <v>0</v>
      </c>
      <c r="CA530" s="80">
        <v>0</v>
      </c>
      <c r="CB530" s="80">
        <v>0</v>
      </c>
      <c r="CC530" s="80">
        <v>0</v>
      </c>
    </row>
    <row r="531" spans="1:81">
      <c r="A531" s="80" t="s">
        <v>2236</v>
      </c>
      <c r="B531" s="80">
        <v>486</v>
      </c>
      <c r="C531" s="80">
        <v>10</v>
      </c>
      <c r="D531" s="80">
        <v>29</v>
      </c>
      <c r="E531" s="80">
        <v>2013</v>
      </c>
      <c r="F531" s="80" t="s">
        <v>89</v>
      </c>
      <c r="G531" s="80" t="s">
        <v>2226</v>
      </c>
      <c r="H531" s="80" t="s">
        <v>2227</v>
      </c>
      <c r="I531" s="177"/>
      <c r="J531" s="81">
        <v>40.46072581640702</v>
      </c>
      <c r="K531" s="81">
        <v>23.466468016851508</v>
      </c>
      <c r="L531" s="81">
        <v>1.3561724765308234</v>
      </c>
      <c r="M531" s="81">
        <v>1247.320707331131</v>
      </c>
      <c r="N531" s="81">
        <v>484.30108439111166</v>
      </c>
      <c r="O531" s="81">
        <v>77.880601868108542</v>
      </c>
      <c r="P531" s="81">
        <v>53.020790207279639</v>
      </c>
      <c r="Q531" s="81">
        <v>21.013274482606136</v>
      </c>
      <c r="R531" s="81">
        <v>0</v>
      </c>
      <c r="S531" s="81">
        <v>34.388459239602021</v>
      </c>
      <c r="T531" s="82"/>
      <c r="U531" s="81">
        <v>5237601</v>
      </c>
      <c r="V531" s="81">
        <v>12500</v>
      </c>
      <c r="W531" s="81">
        <v>35</v>
      </c>
      <c r="X531" s="81">
        <v>252802</v>
      </c>
      <c r="Y531" s="81">
        <v>163481</v>
      </c>
      <c r="Z531" s="81">
        <v>42552</v>
      </c>
      <c r="AA531" s="81">
        <v>10614</v>
      </c>
      <c r="AB531" s="81">
        <v>271643</v>
      </c>
      <c r="AC531" s="81">
        <v>0</v>
      </c>
      <c r="AD531" s="81">
        <v>34.388459239602021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3.0070000000000001</v>
      </c>
      <c r="BK531" s="81">
        <v>282.52600000000001</v>
      </c>
      <c r="BL531" s="81">
        <v>0</v>
      </c>
      <c r="BM531" s="82"/>
      <c r="BN531" s="81">
        <v>0</v>
      </c>
      <c r="BO531" s="81">
        <v>0</v>
      </c>
      <c r="BP531" s="81">
        <v>0</v>
      </c>
      <c r="BQ531" s="81">
        <v>2</v>
      </c>
      <c r="BR531" s="81">
        <v>24</v>
      </c>
      <c r="BS531" s="81">
        <v>0</v>
      </c>
      <c r="BT531"/>
      <c r="BU531" s="80">
        <v>231.732</v>
      </c>
      <c r="BV531" s="80">
        <v>53.801000000000002</v>
      </c>
      <c r="BW531" s="80">
        <v>0</v>
      </c>
      <c r="BX531" s="80">
        <v>0</v>
      </c>
      <c r="BY531" s="80">
        <v>0</v>
      </c>
      <c r="BZ531" s="80">
        <v>0</v>
      </c>
      <c r="CA531" s="80">
        <v>0</v>
      </c>
      <c r="CB531" s="80">
        <v>0</v>
      </c>
      <c r="CC531" s="80">
        <v>0</v>
      </c>
    </row>
    <row r="532" spans="1:81">
      <c r="A532" s="80" t="s">
        <v>2237</v>
      </c>
      <c r="B532" s="80">
        <v>487</v>
      </c>
      <c r="C532" s="80">
        <v>11</v>
      </c>
      <c r="D532" s="80">
        <v>29</v>
      </c>
      <c r="E532" s="80">
        <v>2014</v>
      </c>
      <c r="F532" s="80" t="s">
        <v>90</v>
      </c>
      <c r="G532" s="80" t="s">
        <v>2226</v>
      </c>
      <c r="H532" s="80" t="s">
        <v>2227</v>
      </c>
      <c r="I532" s="177"/>
      <c r="J532" s="81">
        <v>38.526465153281606</v>
      </c>
      <c r="K532" s="81">
        <v>25.950266425178107</v>
      </c>
      <c r="L532" s="81">
        <v>1.3273996917601583</v>
      </c>
      <c r="M532" s="81">
        <v>1132.9680522891983</v>
      </c>
      <c r="N532" s="81">
        <v>443.26046728638954</v>
      </c>
      <c r="O532" s="81">
        <v>74.375083480705882</v>
      </c>
      <c r="P532" s="81">
        <v>52.362585666841049</v>
      </c>
      <c r="Q532" s="81">
        <v>20.448073286571727</v>
      </c>
      <c r="R532" s="81">
        <v>0</v>
      </c>
      <c r="S532" s="81">
        <v>31.622543167137906</v>
      </c>
      <c r="T532" s="82"/>
      <c r="U532" s="81">
        <v>5720484</v>
      </c>
      <c r="V532" s="81">
        <v>13217</v>
      </c>
      <c r="W532" s="81">
        <v>15</v>
      </c>
      <c r="X532" s="81">
        <v>253585</v>
      </c>
      <c r="Y532" s="81">
        <v>166782</v>
      </c>
      <c r="Z532" s="81">
        <v>42799</v>
      </c>
      <c r="AA532" s="81">
        <v>10428</v>
      </c>
      <c r="AB532" s="81">
        <v>275507</v>
      </c>
      <c r="AC532" s="81">
        <v>0</v>
      </c>
      <c r="AD532" s="81">
        <v>31.622543167137906</v>
      </c>
      <c r="AE532" s="82"/>
      <c r="AF532" s="81">
        <v>53539058.000023589</v>
      </c>
      <c r="AG532" s="81">
        <v>24449034.070591036</v>
      </c>
      <c r="AH532" s="81">
        <v>334093.01601543563</v>
      </c>
      <c r="AI532" s="81">
        <v>1555865269.1072061</v>
      </c>
      <c r="AJ532" s="81">
        <v>615963735.38114977</v>
      </c>
      <c r="AK532" s="81">
        <v>0</v>
      </c>
      <c r="AL532" s="81">
        <v>0</v>
      </c>
      <c r="AM532" s="81">
        <v>37822994.139673948</v>
      </c>
      <c r="AN532" s="81">
        <v>0</v>
      </c>
      <c r="AO532" s="81">
        <v>0</v>
      </c>
      <c r="AP532" s="82"/>
      <c r="AQ532" s="81">
        <v>1006</v>
      </c>
      <c r="AR532" s="81">
        <v>52</v>
      </c>
      <c r="AS532" s="81">
        <v>0</v>
      </c>
      <c r="AT532" s="81">
        <v>0</v>
      </c>
      <c r="AU532" s="81">
        <v>0</v>
      </c>
      <c r="AV532" s="81">
        <v>1</v>
      </c>
      <c r="AW532" s="81" t="s">
        <v>564</v>
      </c>
      <c r="AX532" s="82"/>
      <c r="AY532" s="81">
        <v>3702.5</v>
      </c>
      <c r="AZ532" s="81">
        <v>706.2</v>
      </c>
      <c r="BA532" s="81">
        <v>0</v>
      </c>
      <c r="BB532" s="81">
        <v>0</v>
      </c>
      <c r="BC532" s="81">
        <v>0</v>
      </c>
      <c r="BD532" s="81">
        <v>4134</v>
      </c>
      <c r="BE532" s="81" t="s">
        <v>564</v>
      </c>
      <c r="BF532" s="82"/>
      <c r="BG532" s="81">
        <v>0</v>
      </c>
      <c r="BH532" s="81">
        <v>0</v>
      </c>
      <c r="BI532" s="81">
        <v>0</v>
      </c>
      <c r="BJ532" s="81">
        <v>2.7559999999999998</v>
      </c>
      <c r="BK532" s="81">
        <v>265.50099999999998</v>
      </c>
      <c r="BL532" s="81">
        <v>0</v>
      </c>
      <c r="BM532" s="82"/>
      <c r="BN532" s="81">
        <v>0</v>
      </c>
      <c r="BO532" s="81">
        <v>0</v>
      </c>
      <c r="BP532" s="81">
        <v>0</v>
      </c>
      <c r="BQ532" s="81">
        <v>2</v>
      </c>
      <c r="BR532" s="81">
        <v>23</v>
      </c>
      <c r="BS532" s="81">
        <v>0</v>
      </c>
      <c r="BT532"/>
      <c r="BU532" s="80">
        <v>220.435</v>
      </c>
      <c r="BV532" s="80">
        <v>47.822000000000003</v>
      </c>
      <c r="BW532" s="80">
        <v>0</v>
      </c>
      <c r="BX532" s="80">
        <v>0</v>
      </c>
      <c r="BY532" s="80">
        <v>0</v>
      </c>
      <c r="BZ532" s="80">
        <v>0</v>
      </c>
      <c r="CA532" s="80">
        <v>0</v>
      </c>
      <c r="CB532" s="80">
        <v>0</v>
      </c>
      <c r="CC532" s="80">
        <v>0</v>
      </c>
    </row>
    <row r="533" spans="1:81">
      <c r="A533" s="80" t="s">
        <v>2238</v>
      </c>
      <c r="B533" s="80">
        <v>488</v>
      </c>
      <c r="C533" s="80">
        <v>12</v>
      </c>
      <c r="D533" s="80">
        <v>29</v>
      </c>
      <c r="E533" s="80">
        <v>2015</v>
      </c>
      <c r="F533" s="80" t="s">
        <v>91</v>
      </c>
      <c r="G533" s="80" t="s">
        <v>2226</v>
      </c>
      <c r="H533" s="80" t="s">
        <v>2227</v>
      </c>
      <c r="I533" s="177"/>
      <c r="J533" s="81">
        <v>46.625128197905447</v>
      </c>
      <c r="K533" s="81">
        <v>27.598461991084083</v>
      </c>
      <c r="L533" s="81">
        <v>1.6545684909427032</v>
      </c>
      <c r="M533" s="81">
        <v>1205.4093605073842</v>
      </c>
      <c r="N533" s="81">
        <v>454.0619863515297</v>
      </c>
      <c r="O533" s="81">
        <v>73.796146260284985</v>
      </c>
      <c r="P533" s="81">
        <v>51.810800514246459</v>
      </c>
      <c r="Q533" s="81">
        <v>20.390526901852532</v>
      </c>
      <c r="R533" s="81">
        <v>0</v>
      </c>
      <c r="S533" s="81">
        <v>33.014992151094802</v>
      </c>
      <c r="T533" s="82"/>
      <c r="U533" s="81">
        <v>6280383</v>
      </c>
      <c r="V533" s="81">
        <v>13217</v>
      </c>
      <c r="W533" s="81">
        <v>15</v>
      </c>
      <c r="X533" s="81">
        <v>253585</v>
      </c>
      <c r="Y533" s="81">
        <v>171610</v>
      </c>
      <c r="Z533" s="81">
        <v>42875</v>
      </c>
      <c r="AA533" s="81">
        <v>10310</v>
      </c>
      <c r="AB533" s="81">
        <v>280639</v>
      </c>
      <c r="AC533" s="81">
        <v>0</v>
      </c>
      <c r="AD533" s="81">
        <v>33.014992151094802</v>
      </c>
      <c r="AE533" s="82"/>
      <c r="AF533" s="81">
        <v>63155354.750835598</v>
      </c>
      <c r="AG533" s="81">
        <v>22875520.844221782</v>
      </c>
      <c r="AH533" s="81">
        <v>337216.99523011612</v>
      </c>
      <c r="AI533" s="81">
        <v>1483726171.4571729</v>
      </c>
      <c r="AJ533" s="81">
        <v>647857374.87624633</v>
      </c>
      <c r="AK533" s="81">
        <v>0</v>
      </c>
      <c r="AL533" s="81">
        <v>0</v>
      </c>
      <c r="AM533" s="81">
        <v>38460397.713671699</v>
      </c>
      <c r="AN533" s="81">
        <v>0</v>
      </c>
      <c r="AO533" s="81">
        <v>0</v>
      </c>
      <c r="AP533" s="82"/>
      <c r="AQ533" s="81">
        <v>1087</v>
      </c>
      <c r="AR533" s="81">
        <v>75</v>
      </c>
      <c r="AS533" s="81">
        <v>0</v>
      </c>
      <c r="AT533" s="81">
        <v>0</v>
      </c>
      <c r="AU533" s="81">
        <v>0</v>
      </c>
      <c r="AV533" s="81">
        <v>1</v>
      </c>
      <c r="AW533" s="81" t="s">
        <v>564</v>
      </c>
      <c r="AX533" s="82"/>
      <c r="AY533" s="81">
        <v>4035.1</v>
      </c>
      <c r="AZ533" s="81">
        <v>1090.9000000000001</v>
      </c>
      <c r="BA533" s="81">
        <v>0</v>
      </c>
      <c r="BB533" s="81">
        <v>0</v>
      </c>
      <c r="BC533" s="81">
        <v>0</v>
      </c>
      <c r="BD533" s="81">
        <v>4134</v>
      </c>
      <c r="BE533" s="81" t="s">
        <v>564</v>
      </c>
      <c r="BF533" s="82"/>
      <c r="BG533" s="81">
        <v>0</v>
      </c>
      <c r="BH533" s="81">
        <v>0</v>
      </c>
      <c r="BI533" s="81">
        <v>0</v>
      </c>
      <c r="BJ533" s="81">
        <v>16.484999999999999</v>
      </c>
      <c r="BK533" s="81">
        <v>266.16499999999996</v>
      </c>
      <c r="BL533" s="81">
        <v>0</v>
      </c>
      <c r="BM533" s="82"/>
      <c r="BN533" s="81">
        <v>0</v>
      </c>
      <c r="BO533" s="81">
        <v>0</v>
      </c>
      <c r="BP533" s="81">
        <v>0</v>
      </c>
      <c r="BQ533" s="81">
        <v>2</v>
      </c>
      <c r="BR533" s="81">
        <v>22</v>
      </c>
      <c r="BS533" s="81">
        <v>0</v>
      </c>
      <c r="BT533"/>
      <c r="BU533" s="80">
        <v>228.405</v>
      </c>
      <c r="BV533" s="80">
        <v>54.244999999999997</v>
      </c>
      <c r="BW533" s="80">
        <v>0</v>
      </c>
      <c r="BX533" s="80">
        <v>0</v>
      </c>
      <c r="BY533" s="80">
        <v>0</v>
      </c>
      <c r="BZ533" s="80">
        <v>0</v>
      </c>
      <c r="CA533" s="80">
        <v>0</v>
      </c>
      <c r="CB533" s="80">
        <v>0</v>
      </c>
      <c r="CC533" s="80">
        <v>0</v>
      </c>
    </row>
    <row r="534" spans="1:81">
      <c r="A534" s="80" t="s">
        <v>2239</v>
      </c>
      <c r="B534" s="80">
        <v>489</v>
      </c>
      <c r="C534" s="80">
        <v>13</v>
      </c>
      <c r="D534" s="80">
        <v>29</v>
      </c>
      <c r="E534" s="80">
        <v>2016</v>
      </c>
      <c r="F534" s="80" t="s">
        <v>92</v>
      </c>
      <c r="G534" s="80" t="s">
        <v>2226</v>
      </c>
      <c r="H534" s="80" t="s">
        <v>2227</v>
      </c>
      <c r="I534" s="177"/>
      <c r="J534" s="81">
        <v>24.367661568929403</v>
      </c>
      <c r="K534" s="81">
        <v>28.426094117782483</v>
      </c>
      <c r="L534" s="81">
        <v>1.8697338285125327</v>
      </c>
      <c r="M534" s="81">
        <v>928.47598567292744</v>
      </c>
      <c r="N534" s="81">
        <v>439.25112856023156</v>
      </c>
      <c r="O534" s="81">
        <v>73.131246356790044</v>
      </c>
      <c r="P534" s="81">
        <v>49.602692224825873</v>
      </c>
      <c r="Q534" s="81">
        <v>20.081179942321274</v>
      </c>
      <c r="R534" s="81">
        <v>0</v>
      </c>
      <c r="S534" s="81">
        <v>42.72946562417868</v>
      </c>
      <c r="T534" s="82"/>
      <c r="U534" s="81">
        <v>3838012</v>
      </c>
      <c r="V534" s="81">
        <v>13217</v>
      </c>
      <c r="W534" s="81">
        <v>15</v>
      </c>
      <c r="X534" s="81">
        <v>253585</v>
      </c>
      <c r="Y534" s="81">
        <v>175018</v>
      </c>
      <c r="Z534" s="81">
        <v>43011</v>
      </c>
      <c r="AA534" s="81">
        <v>10209</v>
      </c>
      <c r="AB534" s="81">
        <v>284307</v>
      </c>
      <c r="AC534" s="81">
        <v>0</v>
      </c>
      <c r="AD534" s="81">
        <v>42.72946562417868</v>
      </c>
      <c r="AE534" s="82"/>
      <c r="AF534" s="81">
        <v>35062423.708294883</v>
      </c>
      <c r="AG534" s="81">
        <v>22487243.722904801</v>
      </c>
      <c r="AH534" s="81">
        <v>290011.97691363539</v>
      </c>
      <c r="AI534" s="81">
        <v>1434562185.779757</v>
      </c>
      <c r="AJ534" s="81">
        <v>634000237.66085255</v>
      </c>
      <c r="AK534" s="81">
        <v>0</v>
      </c>
      <c r="AL534" s="81">
        <v>0</v>
      </c>
      <c r="AM534" s="81">
        <v>38993352.218468972</v>
      </c>
      <c r="AN534" s="81">
        <v>0</v>
      </c>
      <c r="AO534" s="81">
        <v>0</v>
      </c>
      <c r="AP534" s="82"/>
      <c r="AQ534" s="81">
        <v>1154</v>
      </c>
      <c r="AR534" s="81">
        <v>92</v>
      </c>
      <c r="AS534" s="81">
        <v>0</v>
      </c>
      <c r="AT534" s="81">
        <v>0</v>
      </c>
      <c r="AU534" s="81">
        <v>0</v>
      </c>
      <c r="AV534" s="81">
        <v>1</v>
      </c>
      <c r="AW534" s="81" t="s">
        <v>564</v>
      </c>
      <c r="AX534" s="82"/>
      <c r="AY534" s="81">
        <v>4337.5</v>
      </c>
      <c r="AZ534" s="81">
        <v>1354.1</v>
      </c>
      <c r="BA534" s="81">
        <v>0</v>
      </c>
      <c r="BB534" s="81">
        <v>0</v>
      </c>
      <c r="BC534" s="81">
        <v>0</v>
      </c>
      <c r="BD534" s="81">
        <v>4134</v>
      </c>
      <c r="BE534" s="81" t="s">
        <v>564</v>
      </c>
      <c r="BF534" s="82"/>
      <c r="BG534" s="81">
        <v>0</v>
      </c>
      <c r="BH534" s="81">
        <v>0</v>
      </c>
      <c r="BI534" s="81">
        <v>0</v>
      </c>
      <c r="BJ534" s="81">
        <v>2.5710000000000002</v>
      </c>
      <c r="BK534" s="81">
        <v>252.93</v>
      </c>
      <c r="BL534" s="81">
        <v>0</v>
      </c>
      <c r="BM534" s="82"/>
      <c r="BN534" s="81">
        <v>0</v>
      </c>
      <c r="BO534" s="81">
        <v>0</v>
      </c>
      <c r="BP534" s="81">
        <v>0</v>
      </c>
      <c r="BQ534" s="81">
        <v>2</v>
      </c>
      <c r="BR534" s="81">
        <v>21</v>
      </c>
      <c r="BS534" s="81">
        <v>0</v>
      </c>
      <c r="BT534"/>
      <c r="BU534" s="80">
        <v>205.506</v>
      </c>
      <c r="BV534" s="80">
        <v>49.994999999999997</v>
      </c>
      <c r="BW534" s="80">
        <v>0</v>
      </c>
      <c r="BX534" s="80">
        <v>0</v>
      </c>
      <c r="BY534" s="80">
        <v>0</v>
      </c>
      <c r="BZ534" s="80">
        <v>0</v>
      </c>
      <c r="CA534" s="80">
        <v>0</v>
      </c>
      <c r="CB534" s="80">
        <v>0</v>
      </c>
      <c r="CC534" s="80">
        <v>0</v>
      </c>
    </row>
    <row r="535" spans="1:81">
      <c r="A535" s="80" t="s">
        <v>2240</v>
      </c>
      <c r="B535" s="80">
        <v>490</v>
      </c>
      <c r="C535" s="80">
        <v>14</v>
      </c>
      <c r="D535" s="80">
        <v>29</v>
      </c>
      <c r="E535" s="80">
        <v>2017</v>
      </c>
      <c r="F535" s="80" t="s">
        <v>71</v>
      </c>
      <c r="G535" s="80" t="s">
        <v>2226</v>
      </c>
      <c r="H535" s="80" t="s">
        <v>2227</v>
      </c>
      <c r="I535" s="177"/>
      <c r="J535" s="81">
        <v>25.930524884462152</v>
      </c>
      <c r="K535" s="81">
        <v>29.080393387063186</v>
      </c>
      <c r="L535" s="81">
        <v>1.5399093901975043</v>
      </c>
      <c r="M535" s="81">
        <v>931.49611048555266</v>
      </c>
      <c r="N535" s="81">
        <v>454.9138649308162</v>
      </c>
      <c r="O535" s="81">
        <v>71.993112720005939</v>
      </c>
      <c r="P535" s="81">
        <v>48.704295698525854</v>
      </c>
      <c r="Q535" s="81">
        <v>19.609870467518128</v>
      </c>
      <c r="R535" s="81">
        <v>0</v>
      </c>
      <c r="S535" s="81">
        <v>45.650601770134308</v>
      </c>
      <c r="T535" s="82"/>
      <c r="U535" s="81">
        <v>4411700</v>
      </c>
      <c r="V535" s="81">
        <v>13217</v>
      </c>
      <c r="W535" s="81">
        <v>15</v>
      </c>
      <c r="X535" s="81">
        <v>253585</v>
      </c>
      <c r="Y535" s="81">
        <v>177671</v>
      </c>
      <c r="Z535" s="81">
        <v>43044</v>
      </c>
      <c r="AA535" s="81">
        <v>10088</v>
      </c>
      <c r="AB535" s="81">
        <v>287111</v>
      </c>
      <c r="AC535" s="81">
        <v>0</v>
      </c>
      <c r="AD535" s="81">
        <v>45.650601770134308</v>
      </c>
      <c r="AE535" s="82"/>
      <c r="AF535" s="81">
        <v>38341126.698959567</v>
      </c>
      <c r="AG535" s="81">
        <v>23517787.524893802</v>
      </c>
      <c r="AH535" s="81">
        <v>324554.66511914198</v>
      </c>
      <c r="AI535" s="81">
        <v>1501423365.83794</v>
      </c>
      <c r="AJ535" s="81">
        <v>656948380.01903617</v>
      </c>
      <c r="AK535" s="81">
        <v>0</v>
      </c>
      <c r="AL535" s="81">
        <v>0</v>
      </c>
      <c r="AM535" s="81">
        <v>39439542.908269621</v>
      </c>
      <c r="AN535" s="81">
        <v>0</v>
      </c>
      <c r="AO535" s="81">
        <v>0</v>
      </c>
      <c r="AP535" s="82"/>
      <c r="AQ535" s="81">
        <v>1214</v>
      </c>
      <c r="AR535" s="81">
        <v>102</v>
      </c>
      <c r="AS535" s="81">
        <v>0</v>
      </c>
      <c r="AT535" s="81">
        <v>0</v>
      </c>
      <c r="AU535" s="81">
        <v>0</v>
      </c>
      <c r="AV535" s="81">
        <v>1</v>
      </c>
      <c r="AW535" s="81" t="s">
        <v>564</v>
      </c>
      <c r="AX535" s="82"/>
      <c r="AY535" s="81">
        <v>4588.1000000000004</v>
      </c>
      <c r="AZ535" s="81">
        <v>1492.5</v>
      </c>
      <c r="BA535" s="81">
        <v>0</v>
      </c>
      <c r="BB535" s="81">
        <v>0</v>
      </c>
      <c r="BC535" s="81">
        <v>0</v>
      </c>
      <c r="BD535" s="81">
        <v>4134</v>
      </c>
      <c r="BE535" s="81" t="s">
        <v>564</v>
      </c>
      <c r="BF535" s="82"/>
      <c r="BG535" s="81">
        <v>0</v>
      </c>
      <c r="BH535" s="81">
        <v>0</v>
      </c>
      <c r="BI535" s="81">
        <v>0</v>
      </c>
      <c r="BJ535" s="81">
        <v>2.8879999999999999</v>
      </c>
      <c r="BK535" s="81">
        <v>253.42599999999999</v>
      </c>
      <c r="BL535" s="81">
        <v>0</v>
      </c>
      <c r="BM535" s="82"/>
      <c r="BN535" s="81">
        <v>0</v>
      </c>
      <c r="BO535" s="81">
        <v>0</v>
      </c>
      <c r="BP535" s="81">
        <v>0</v>
      </c>
      <c r="BQ535" s="81">
        <v>2</v>
      </c>
      <c r="BR535" s="81">
        <v>21</v>
      </c>
      <c r="BS535" s="81">
        <v>0</v>
      </c>
      <c r="BT535"/>
      <c r="BU535" s="80">
        <v>203.81</v>
      </c>
      <c r="BV535" s="80">
        <v>52.503999999999998</v>
      </c>
      <c r="BW535" s="80">
        <v>0</v>
      </c>
      <c r="BX535" s="80">
        <v>0</v>
      </c>
      <c r="BY535" s="80">
        <v>0</v>
      </c>
      <c r="BZ535" s="80">
        <v>0</v>
      </c>
      <c r="CA535" s="80">
        <v>0</v>
      </c>
      <c r="CB535" s="80">
        <v>0</v>
      </c>
      <c r="CC535" s="80">
        <v>0</v>
      </c>
    </row>
    <row r="536" spans="1:81">
      <c r="A536" s="80" t="s">
        <v>2241</v>
      </c>
      <c r="B536" s="80">
        <v>491</v>
      </c>
      <c r="C536" s="80">
        <v>15</v>
      </c>
      <c r="D536" s="80">
        <v>29</v>
      </c>
      <c r="E536" s="80">
        <v>2018</v>
      </c>
      <c r="F536" s="80" t="s">
        <v>93</v>
      </c>
      <c r="G536" s="80" t="s">
        <v>2226</v>
      </c>
      <c r="H536" s="80" t="s">
        <v>2227</v>
      </c>
      <c r="I536" s="177"/>
      <c r="J536" s="81">
        <v>24.288568182272545</v>
      </c>
      <c r="K536" s="81">
        <v>27.339126068571471</v>
      </c>
      <c r="L536" s="81">
        <v>1.4390915829492483</v>
      </c>
      <c r="M536" s="81">
        <v>924.39346744812599</v>
      </c>
      <c r="N536" s="81">
        <v>438.18501541325662</v>
      </c>
      <c r="O536" s="81">
        <v>70.102230750085525</v>
      </c>
      <c r="P536" s="81">
        <v>48.200362038168606</v>
      </c>
      <c r="Q536" s="81">
        <v>18.348890980758483</v>
      </c>
      <c r="R536" s="81">
        <v>0</v>
      </c>
      <c r="S536" s="81">
        <v>46.651551233788346</v>
      </c>
      <c r="T536" s="82"/>
      <c r="U536" s="81">
        <v>4174961</v>
      </c>
      <c r="V536" s="81">
        <v>13217</v>
      </c>
      <c r="W536" s="81">
        <v>15</v>
      </c>
      <c r="X536" s="81">
        <v>253585</v>
      </c>
      <c r="Y536" s="81">
        <v>179880</v>
      </c>
      <c r="Z536" s="81">
        <v>42716</v>
      </c>
      <c r="AA536" s="81">
        <v>10084</v>
      </c>
      <c r="AB536" s="81">
        <v>289508</v>
      </c>
      <c r="AC536" s="81">
        <v>0</v>
      </c>
      <c r="AD536" s="81">
        <v>46.651551233788346</v>
      </c>
      <c r="AE536" s="82"/>
      <c r="AF536" s="81">
        <v>35290739.440351263</v>
      </c>
      <c r="AG536" s="81">
        <v>20858586.696466658</v>
      </c>
      <c r="AH536" s="81">
        <v>309143.90547981131</v>
      </c>
      <c r="AI536" s="81">
        <v>1437772414.979311</v>
      </c>
      <c r="AJ536" s="81">
        <v>650608261.86858487</v>
      </c>
      <c r="AK536" s="81">
        <v>0</v>
      </c>
      <c r="AL536" s="81">
        <v>0</v>
      </c>
      <c r="AM536" s="81">
        <v>39851097.759908043</v>
      </c>
      <c r="AN536" s="81">
        <v>0</v>
      </c>
      <c r="AO536" s="81">
        <v>0</v>
      </c>
      <c r="AP536" s="82"/>
      <c r="AQ536" s="81">
        <v>1281</v>
      </c>
      <c r="AR536" s="81">
        <v>109</v>
      </c>
      <c r="AS536" s="81">
        <v>0</v>
      </c>
      <c r="AT536" s="81">
        <v>0</v>
      </c>
      <c r="AU536" s="81">
        <v>0</v>
      </c>
      <c r="AV536" s="81">
        <v>1</v>
      </c>
      <c r="AW536" s="81" t="s">
        <v>564</v>
      </c>
      <c r="AX536" s="82"/>
      <c r="AY536" s="81">
        <v>4888.5</v>
      </c>
      <c r="AZ536" s="81">
        <v>1618</v>
      </c>
      <c r="BA536" s="81">
        <v>0</v>
      </c>
      <c r="BB536" s="81">
        <v>0</v>
      </c>
      <c r="BC536" s="81">
        <v>0</v>
      </c>
      <c r="BD536" s="81">
        <v>4134</v>
      </c>
      <c r="BE536" s="81" t="s">
        <v>564</v>
      </c>
      <c r="BF536" s="82"/>
      <c r="BG536" s="81">
        <v>0</v>
      </c>
      <c r="BH536" s="81">
        <v>0</v>
      </c>
      <c r="BI536" s="81">
        <v>0</v>
      </c>
      <c r="BJ536" s="81">
        <v>2.7690000000000001</v>
      </c>
      <c r="BK536" s="81">
        <v>243.89599999999999</v>
      </c>
      <c r="BL536" s="81">
        <v>0</v>
      </c>
      <c r="BM536" s="82"/>
      <c r="BN536" s="81">
        <v>0</v>
      </c>
      <c r="BO536" s="81">
        <v>0</v>
      </c>
      <c r="BP536" s="81">
        <v>0</v>
      </c>
      <c r="BQ536" s="81">
        <v>2</v>
      </c>
      <c r="BR536" s="81">
        <v>21</v>
      </c>
      <c r="BS536" s="81">
        <v>0</v>
      </c>
      <c r="BT536"/>
      <c r="BU536" s="80">
        <v>195.52699999999999</v>
      </c>
      <c r="BV536" s="80">
        <v>51.137999999999998</v>
      </c>
      <c r="BW536" s="80">
        <v>0</v>
      </c>
      <c r="BX536" s="80">
        <v>0</v>
      </c>
      <c r="BY536" s="80">
        <v>0</v>
      </c>
      <c r="BZ536" s="80">
        <v>0</v>
      </c>
      <c r="CA536" s="80">
        <v>0</v>
      </c>
      <c r="CB536" s="80">
        <v>0</v>
      </c>
      <c r="CC536" s="80">
        <v>0</v>
      </c>
    </row>
    <row r="537" spans="1:81">
      <c r="A537" s="80" t="s">
        <v>2242</v>
      </c>
      <c r="B537" s="80">
        <v>492</v>
      </c>
      <c r="C537" s="80">
        <v>16</v>
      </c>
      <c r="D537" s="80">
        <v>29</v>
      </c>
      <c r="E537" s="80">
        <v>2019</v>
      </c>
      <c r="F537" s="80" t="s">
        <v>73</v>
      </c>
      <c r="G537" s="80" t="s">
        <v>2226</v>
      </c>
      <c r="H537" s="80" t="s">
        <v>2227</v>
      </c>
      <c r="I537" s="177"/>
      <c r="J537" s="81">
        <v>22.129609341114062</v>
      </c>
      <c r="K537" s="81">
        <v>24.757258122325624</v>
      </c>
      <c r="L537" s="81">
        <v>1.4591489522348147</v>
      </c>
      <c r="M537" s="81">
        <v>894.39188645371723</v>
      </c>
      <c r="N537" s="81">
        <v>412.04655707942715</v>
      </c>
      <c r="O537" s="81">
        <v>67.310523540862661</v>
      </c>
      <c r="P537" s="81">
        <v>48.766104608439107</v>
      </c>
      <c r="Q537" s="81">
        <v>17.910729439350092</v>
      </c>
      <c r="R537" s="81">
        <v>0</v>
      </c>
      <c r="S537" s="81">
        <v>50.324655519580553</v>
      </c>
      <c r="T537" s="82"/>
      <c r="U537" s="81">
        <v>3977450</v>
      </c>
      <c r="V537" s="81">
        <v>13217</v>
      </c>
      <c r="W537" s="81">
        <v>15</v>
      </c>
      <c r="X537" s="81">
        <v>253585</v>
      </c>
      <c r="Y537" s="81">
        <v>180595</v>
      </c>
      <c r="Z537" s="81">
        <v>42141</v>
      </c>
      <c r="AA537" s="81">
        <v>10126</v>
      </c>
      <c r="AB537" s="81">
        <v>290246</v>
      </c>
      <c r="AC537" s="81">
        <v>0</v>
      </c>
      <c r="AD537" s="81">
        <v>50.324655519580553</v>
      </c>
      <c r="AE537" s="82"/>
      <c r="AF537" s="81">
        <v>33826407.961625002</v>
      </c>
      <c r="AG537" s="81">
        <v>20118787.90006632</v>
      </c>
      <c r="AH537" s="81">
        <v>328612.42903984</v>
      </c>
      <c r="AI537" s="81">
        <v>1451681925.465919</v>
      </c>
      <c r="AJ537" s="81">
        <v>613653417.63033521</v>
      </c>
      <c r="AK537" s="81">
        <v>0</v>
      </c>
      <c r="AL537" s="81">
        <v>0</v>
      </c>
      <c r="AM537" s="81">
        <v>39529320.229281828</v>
      </c>
      <c r="AN537" s="81">
        <v>0</v>
      </c>
      <c r="AO537" s="81">
        <v>0</v>
      </c>
      <c r="AP537" s="82"/>
      <c r="AQ537" s="81">
        <v>1352</v>
      </c>
      <c r="AR537" s="81">
        <v>118</v>
      </c>
      <c r="AS537" s="81">
        <v>0</v>
      </c>
      <c r="AT537" s="81">
        <v>0</v>
      </c>
      <c r="AU537" s="81">
        <v>0</v>
      </c>
      <c r="AV537" s="81">
        <v>1</v>
      </c>
      <c r="AW537" s="81" t="s">
        <v>564</v>
      </c>
      <c r="AX537" s="82"/>
      <c r="AY537" s="81">
        <v>5218.1000000000004</v>
      </c>
      <c r="AZ537" s="81">
        <v>1743.9</v>
      </c>
      <c r="BA537" s="81">
        <v>0</v>
      </c>
      <c r="BB537" s="81">
        <v>0</v>
      </c>
      <c r="BC537" s="81">
        <v>0</v>
      </c>
      <c r="BD537" s="81">
        <v>4134</v>
      </c>
      <c r="BE537" s="81" t="s">
        <v>564</v>
      </c>
      <c r="BF537" s="82"/>
      <c r="BG537" s="81">
        <v>0</v>
      </c>
      <c r="BH537" s="81">
        <v>0</v>
      </c>
      <c r="BI537" s="81">
        <v>0</v>
      </c>
      <c r="BJ537" s="81">
        <v>2.8969999999999998</v>
      </c>
      <c r="BK537" s="81">
        <v>242.67999999999998</v>
      </c>
      <c r="BL537" s="81">
        <v>0</v>
      </c>
      <c r="BM537" s="82"/>
      <c r="BN537" s="81">
        <v>0</v>
      </c>
      <c r="BO537" s="81">
        <v>0</v>
      </c>
      <c r="BP537" s="81">
        <v>0</v>
      </c>
      <c r="BQ537" s="81">
        <v>2</v>
      </c>
      <c r="BR537" s="81">
        <v>21</v>
      </c>
      <c r="BS537" s="81">
        <v>0</v>
      </c>
      <c r="BT537"/>
      <c r="BU537" s="80">
        <v>188.476</v>
      </c>
      <c r="BV537" s="80">
        <v>57.100999999999999</v>
      </c>
      <c r="BW537" s="80">
        <v>0</v>
      </c>
      <c r="BX537" s="80">
        <v>0</v>
      </c>
      <c r="BY537" s="80">
        <v>0</v>
      </c>
      <c r="BZ537" s="80">
        <v>0</v>
      </c>
      <c r="CA537" s="80">
        <v>0</v>
      </c>
      <c r="CB537" s="80">
        <v>0</v>
      </c>
      <c r="CC537" s="80">
        <v>0</v>
      </c>
    </row>
    <row r="538" spans="1:81">
      <c r="A538" s="80" t="s">
        <v>2243</v>
      </c>
      <c r="B538" s="80">
        <v>493</v>
      </c>
      <c r="C538" s="80">
        <v>17</v>
      </c>
      <c r="D538" s="80">
        <v>29</v>
      </c>
      <c r="E538" s="80">
        <v>2020</v>
      </c>
      <c r="F538" s="80" t="s">
        <v>218</v>
      </c>
      <c r="G538" s="80" t="s">
        <v>2226</v>
      </c>
      <c r="H538" s="80" t="s">
        <v>2227</v>
      </c>
      <c r="I538" s="177"/>
      <c r="J538" s="81">
        <v>41.294303127660243</v>
      </c>
      <c r="K538" s="81">
        <v>23.985662119532154</v>
      </c>
      <c r="L538" s="81">
        <v>2.2978810864622403</v>
      </c>
      <c r="M538" s="81">
        <v>792.99658219960224</v>
      </c>
      <c r="N538" s="81">
        <v>409.62051526895686</v>
      </c>
      <c r="O538" s="81">
        <v>58.42496508166689</v>
      </c>
      <c r="P538" s="81">
        <v>44.738090773110592</v>
      </c>
      <c r="Q538" s="81">
        <v>16.940119043296498</v>
      </c>
      <c r="R538" s="81">
        <v>0</v>
      </c>
      <c r="S538" s="81">
        <v>44.432101855034659</v>
      </c>
      <c r="T538" s="82"/>
      <c r="U538" s="81">
        <v>8151544</v>
      </c>
      <c r="V538" s="81">
        <v>12693</v>
      </c>
      <c r="W538" s="81">
        <v>29</v>
      </c>
      <c r="X538" s="81">
        <v>257624</v>
      </c>
      <c r="Y538" s="81">
        <v>178637</v>
      </c>
      <c r="Z538" s="81">
        <v>41749</v>
      </c>
      <c r="AA538" s="81">
        <v>10093</v>
      </c>
      <c r="AB538" s="81">
        <v>287300</v>
      </c>
      <c r="AC538" s="81">
        <v>0</v>
      </c>
      <c r="AD538" s="81">
        <v>44.432101855034659</v>
      </c>
      <c r="AE538" s="82"/>
      <c r="AF538" s="81">
        <v>64942515.323510192</v>
      </c>
      <c r="AG538" s="81">
        <v>18350594.815679181</v>
      </c>
      <c r="AH538" s="81">
        <v>537541.71701125836</v>
      </c>
      <c r="AI538" s="81">
        <v>1307080194.6850247</v>
      </c>
      <c r="AJ538" s="81">
        <v>608382200.39372575</v>
      </c>
      <c r="AK538" s="81"/>
      <c r="AL538" s="81"/>
      <c r="AM538" s="81">
        <v>37495841.969575055</v>
      </c>
      <c r="AN538" s="81"/>
      <c r="AO538" s="81"/>
      <c r="AP538" s="82"/>
      <c r="AQ538" s="81">
        <v>1439</v>
      </c>
      <c r="AR538" s="81">
        <v>120</v>
      </c>
      <c r="AS538" s="81">
        <v>0</v>
      </c>
      <c r="AT538" s="81">
        <v>0</v>
      </c>
      <c r="AU538" s="81">
        <v>0</v>
      </c>
      <c r="AV538" s="81">
        <v>1</v>
      </c>
      <c r="AW538" s="81">
        <v>0</v>
      </c>
      <c r="AX538" s="82"/>
      <c r="AY538" s="81">
        <v>5635.9000000000033</v>
      </c>
      <c r="AZ538" s="81">
        <v>1767.700000000001</v>
      </c>
      <c r="BA538" s="81">
        <v>0</v>
      </c>
      <c r="BB538" s="81">
        <v>0</v>
      </c>
      <c r="BC538" s="81">
        <v>0</v>
      </c>
      <c r="BD538" s="81">
        <v>4134</v>
      </c>
      <c r="BE538" s="81">
        <v>0</v>
      </c>
      <c r="BF538" s="82"/>
      <c r="BG538" s="81">
        <v>0</v>
      </c>
      <c r="BH538" s="81">
        <v>0</v>
      </c>
      <c r="BI538" s="81">
        <v>0</v>
      </c>
      <c r="BJ538" s="81">
        <v>3.1749999999999998</v>
      </c>
      <c r="BK538" s="81">
        <v>191.14700000000002</v>
      </c>
      <c r="BL538" s="81">
        <v>0</v>
      </c>
      <c r="BM538" s="82"/>
      <c r="BN538" s="81">
        <v>0</v>
      </c>
      <c r="BO538" s="81">
        <v>0</v>
      </c>
      <c r="BP538" s="81">
        <v>0</v>
      </c>
      <c r="BQ538" s="81">
        <v>2</v>
      </c>
      <c r="BR538" s="81">
        <v>21</v>
      </c>
      <c r="BS538" s="81">
        <v>0</v>
      </c>
      <c r="BT538"/>
      <c r="BU538" s="80">
        <v>152.32400000000001</v>
      </c>
      <c r="BV538" s="80">
        <v>41.997999999999998</v>
      </c>
      <c r="BW538" s="80">
        <v>0</v>
      </c>
      <c r="BX538" s="80">
        <v>0</v>
      </c>
      <c r="BY538" s="80">
        <v>0</v>
      </c>
      <c r="BZ538" s="80">
        <v>0</v>
      </c>
      <c r="CA538" s="80">
        <v>0</v>
      </c>
      <c r="CB538" s="80">
        <v>0</v>
      </c>
      <c r="CC538" s="80">
        <v>0</v>
      </c>
    </row>
    <row r="539" spans="1:81">
      <c r="A539" s="80" t="s">
        <v>2244</v>
      </c>
      <c r="B539" s="80">
        <v>493</v>
      </c>
      <c r="C539" s="80">
        <v>18</v>
      </c>
      <c r="D539" s="80">
        <v>29</v>
      </c>
      <c r="E539" s="80">
        <v>2021</v>
      </c>
      <c r="F539" s="80" t="s">
        <v>75</v>
      </c>
      <c r="G539" s="174" t="s">
        <v>2226</v>
      </c>
      <c r="H539" s="80" t="s">
        <v>2227</v>
      </c>
      <c r="I539" s="177"/>
      <c r="J539" s="81">
        <v>36.582776850194712</v>
      </c>
      <c r="K539" s="81">
        <v>27.471885037870731</v>
      </c>
      <c r="L539" s="81">
        <v>2.4699037828925969</v>
      </c>
      <c r="M539" s="81">
        <v>864.43936569539983</v>
      </c>
      <c r="N539" s="81">
        <v>387.2494105932563</v>
      </c>
      <c r="O539" s="81">
        <v>56.684880770740946</v>
      </c>
      <c r="P539" s="81">
        <v>45.861995389866415</v>
      </c>
      <c r="Q539" s="81">
        <v>16.90723727347881</v>
      </c>
      <c r="R539" s="81">
        <v>0</v>
      </c>
      <c r="S539" s="81">
        <v>43.526074315081033</v>
      </c>
      <c r="T539" s="82"/>
      <c r="U539" s="81">
        <v>7124121</v>
      </c>
      <c r="V539" s="81">
        <v>12693</v>
      </c>
      <c r="W539" s="81">
        <v>29</v>
      </c>
      <c r="X539" s="81">
        <v>257624</v>
      </c>
      <c r="Y539" s="81">
        <v>176253</v>
      </c>
      <c r="Z539" s="81">
        <v>41708</v>
      </c>
      <c r="AA539" s="81">
        <v>10090</v>
      </c>
      <c r="AB539" s="81">
        <v>283342</v>
      </c>
      <c r="AC539" s="81">
        <v>0</v>
      </c>
      <c r="AD539" s="81">
        <v>43.526074315081033</v>
      </c>
      <c r="AE539" s="82"/>
      <c r="AF539" s="81">
        <v>56595320.103674717</v>
      </c>
      <c r="AG539" s="81">
        <v>21062609.924210366</v>
      </c>
      <c r="AH539" s="81">
        <v>549748.92253364471</v>
      </c>
      <c r="AI539" s="81">
        <v>1408319251.3057654</v>
      </c>
      <c r="AJ539" s="81">
        <v>559063112.23617339</v>
      </c>
      <c r="AK539" s="81">
        <v>0</v>
      </c>
      <c r="AL539" s="81">
        <v>0</v>
      </c>
      <c r="AM539" s="81">
        <v>37192572.499238491</v>
      </c>
      <c r="AN539" s="81">
        <v>0</v>
      </c>
      <c r="AO539" s="81">
        <v>0</v>
      </c>
      <c r="AP539" s="82"/>
      <c r="AQ539" s="81">
        <v>1528</v>
      </c>
      <c r="AR539" s="81">
        <v>120</v>
      </c>
      <c r="AS539" s="81">
        <v>0</v>
      </c>
      <c r="AT539" s="81">
        <v>0</v>
      </c>
      <c r="AU539" s="81">
        <v>0</v>
      </c>
      <c r="AV539" s="81">
        <v>1</v>
      </c>
      <c r="AW539" s="81"/>
      <c r="AX539" s="82"/>
      <c r="AY539" s="81">
        <v>5998.9000000000042</v>
      </c>
      <c r="AZ539" s="81">
        <v>1767.700000000001</v>
      </c>
      <c r="BA539" s="81">
        <v>0</v>
      </c>
      <c r="BB539" s="81">
        <v>0</v>
      </c>
      <c r="BC539" s="81">
        <v>0</v>
      </c>
      <c r="BD539" s="81">
        <v>4134</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2245</v>
      </c>
      <c r="B540" s="80">
        <v>493</v>
      </c>
      <c r="C540" s="80">
        <v>19</v>
      </c>
      <c r="D540" s="80">
        <v>29</v>
      </c>
      <c r="E540" s="80">
        <v>2022</v>
      </c>
      <c r="F540" s="80" t="s">
        <v>568</v>
      </c>
      <c r="G540" s="174" t="s">
        <v>2226</v>
      </c>
      <c r="H540" s="80" t="s">
        <v>2227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1671</v>
      </c>
      <c r="AR540" s="81">
        <v>121</v>
      </c>
      <c r="AS540" s="81">
        <v>0</v>
      </c>
      <c r="AT540" s="81">
        <v>0</v>
      </c>
      <c r="AU540" s="81">
        <v>0</v>
      </c>
      <c r="AV540" s="81">
        <v>1</v>
      </c>
      <c r="AW540" s="81"/>
      <c r="AX540" s="82"/>
      <c r="AY540" s="81">
        <v>6489.1999999999989</v>
      </c>
      <c r="AZ540" s="81">
        <v>1778.4000000000005</v>
      </c>
      <c r="BA540" s="81">
        <v>0</v>
      </c>
      <c r="BB540" s="81">
        <v>0</v>
      </c>
      <c r="BC540" s="81">
        <v>0</v>
      </c>
      <c r="BD540" s="81">
        <v>4134</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2246</v>
      </c>
      <c r="B541" s="80">
        <v>18</v>
      </c>
      <c r="C541" s="80">
        <v>1</v>
      </c>
      <c r="D541" s="80">
        <v>2</v>
      </c>
      <c r="E541" s="80">
        <v>1990</v>
      </c>
      <c r="F541" s="80" t="s">
        <v>562</v>
      </c>
      <c r="G541" s="80" t="s">
        <v>2247</v>
      </c>
      <c r="H541" s="80" t="s">
        <v>2248</v>
      </c>
      <c r="I541" s="177"/>
      <c r="J541" s="81">
        <v>534.53980187365698</v>
      </c>
      <c r="K541" s="81">
        <v>13.457984825478379</v>
      </c>
      <c r="L541" s="81">
        <v>3.3319157560238604</v>
      </c>
      <c r="M541" s="81">
        <v>163.91392595946212</v>
      </c>
      <c r="N541" s="81">
        <v>217.55502227620576</v>
      </c>
      <c r="O541" s="81">
        <v>152.33216306102122</v>
      </c>
      <c r="P541" s="81">
        <v>114.75587712237767</v>
      </c>
      <c r="Q541" s="81">
        <v>15.648470119084653</v>
      </c>
      <c r="R541" s="81">
        <v>0</v>
      </c>
      <c r="S541" s="81">
        <v>26.974695821210933</v>
      </c>
      <c r="T541" s="82"/>
      <c r="U541" s="81">
        <v>78071415</v>
      </c>
      <c r="V541" s="81">
        <v>6564</v>
      </c>
      <c r="W541" s="81">
        <v>42</v>
      </c>
      <c r="X541" s="81">
        <v>73821</v>
      </c>
      <c r="Y541" s="81">
        <v>88103</v>
      </c>
      <c r="Z541" s="81">
        <v>62656</v>
      </c>
      <c r="AA541" s="81">
        <v>27864</v>
      </c>
      <c r="AB541" s="81">
        <v>254078</v>
      </c>
      <c r="AC541" s="81">
        <v>0</v>
      </c>
      <c r="AD541" s="81">
        <v>26.974695821210933</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2249</v>
      </c>
      <c r="B542" s="80">
        <v>19</v>
      </c>
      <c r="C542" s="80">
        <v>2</v>
      </c>
      <c r="D542" s="80">
        <v>2</v>
      </c>
      <c r="E542" s="80">
        <v>2005</v>
      </c>
      <c r="F542" s="80" t="s">
        <v>565</v>
      </c>
      <c r="G542" s="80" t="s">
        <v>2247</v>
      </c>
      <c r="H542" s="80" t="s">
        <v>2248</v>
      </c>
      <c r="I542" s="177"/>
      <c r="J542" s="81">
        <v>610.10222242005295</v>
      </c>
      <c r="K542" s="81">
        <v>10.046765771990534</v>
      </c>
      <c r="L542" s="81">
        <v>5.5866451523706351</v>
      </c>
      <c r="M542" s="81">
        <v>302.81054201665393</v>
      </c>
      <c r="N542" s="81">
        <v>296.76326194800646</v>
      </c>
      <c r="O542" s="81">
        <v>183.12650485891146</v>
      </c>
      <c r="P542" s="81">
        <v>112.83818045677988</v>
      </c>
      <c r="Q542" s="81">
        <v>15.591036693344488</v>
      </c>
      <c r="R542" s="81">
        <v>0</v>
      </c>
      <c r="S542" s="81">
        <v>53.37243190720001</v>
      </c>
      <c r="T542" s="82"/>
      <c r="U542" s="81">
        <v>64219501</v>
      </c>
      <c r="V542" s="81">
        <v>5526</v>
      </c>
      <c r="W542" s="81">
        <v>62</v>
      </c>
      <c r="X542" s="81">
        <v>72038</v>
      </c>
      <c r="Y542" s="81">
        <v>107936</v>
      </c>
      <c r="Z542" s="81">
        <v>87162</v>
      </c>
      <c r="AA542" s="81">
        <v>22439</v>
      </c>
      <c r="AB542" s="81">
        <v>264637</v>
      </c>
      <c r="AC542" s="81">
        <v>0</v>
      </c>
      <c r="AD542" s="81">
        <v>53.37243190720001</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2250</v>
      </c>
      <c r="B543" s="80">
        <v>20</v>
      </c>
      <c r="C543" s="80">
        <v>3</v>
      </c>
      <c r="D543" s="80">
        <v>2</v>
      </c>
      <c r="E543" s="80">
        <v>2006</v>
      </c>
      <c r="F543" s="80" t="s">
        <v>566</v>
      </c>
      <c r="G543" s="80" t="s">
        <v>2247</v>
      </c>
      <c r="H543" s="80" t="s">
        <v>2248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2251</v>
      </c>
      <c r="B544" s="80">
        <v>21</v>
      </c>
      <c r="C544" s="80">
        <v>4</v>
      </c>
      <c r="D544" s="80">
        <v>2</v>
      </c>
      <c r="E544" s="80">
        <v>2007</v>
      </c>
      <c r="F544" s="80" t="s">
        <v>567</v>
      </c>
      <c r="G544" s="80" t="s">
        <v>2247</v>
      </c>
      <c r="H544" s="80" t="s">
        <v>2248</v>
      </c>
      <c r="I544" s="177"/>
      <c r="J544" s="81">
        <v>510.63168020551524</v>
      </c>
      <c r="K544" s="81">
        <v>9.9143426812035127</v>
      </c>
      <c r="L544" s="81">
        <v>24.723190301748861</v>
      </c>
      <c r="M544" s="81">
        <v>308.81462985535319</v>
      </c>
      <c r="N544" s="81">
        <v>318.83737207590912</v>
      </c>
      <c r="O544" s="81">
        <v>175.93276909272407</v>
      </c>
      <c r="P544" s="81">
        <v>112.6238886061026</v>
      </c>
      <c r="Q544" s="81">
        <v>16.701287989980258</v>
      </c>
      <c r="R544" s="81">
        <v>0</v>
      </c>
      <c r="S544" s="81">
        <v>49.6947811788</v>
      </c>
      <c r="T544" s="82"/>
      <c r="U544" s="81">
        <v>60597226</v>
      </c>
      <c r="V544" s="81">
        <v>5309</v>
      </c>
      <c r="W544" s="81">
        <v>277</v>
      </c>
      <c r="X544" s="81">
        <v>84887</v>
      </c>
      <c r="Y544" s="81">
        <v>111642</v>
      </c>
      <c r="Z544" s="81">
        <v>87050</v>
      </c>
      <c r="AA544" s="81">
        <v>22055</v>
      </c>
      <c r="AB544" s="81">
        <v>268490</v>
      </c>
      <c r="AC544" s="81">
        <v>0</v>
      </c>
      <c r="AD544" s="81">
        <v>49.6947811788</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2252</v>
      </c>
      <c r="B545" s="80">
        <v>22</v>
      </c>
      <c r="C545" s="80">
        <v>5</v>
      </c>
      <c r="D545" s="80">
        <v>2</v>
      </c>
      <c r="E545" s="80">
        <v>2008</v>
      </c>
      <c r="F545" s="80" t="s">
        <v>84</v>
      </c>
      <c r="G545" s="80" t="s">
        <v>2247</v>
      </c>
      <c r="H545" s="80" t="s">
        <v>2248</v>
      </c>
      <c r="I545" s="177"/>
      <c r="J545" s="81">
        <v>413.7070358155695</v>
      </c>
      <c r="K545" s="81">
        <v>7.4382259756774145</v>
      </c>
      <c r="L545" s="81">
        <v>21.900532308285481</v>
      </c>
      <c r="M545" s="81">
        <v>324.14195370879662</v>
      </c>
      <c r="N545" s="81">
        <v>309.97725484708968</v>
      </c>
      <c r="O545" s="81">
        <v>170.0765589650764</v>
      </c>
      <c r="P545" s="81">
        <v>110.27674043301369</v>
      </c>
      <c r="Q545" s="81">
        <v>16.497564767452776</v>
      </c>
      <c r="R545" s="81">
        <v>0</v>
      </c>
      <c r="S545" s="81">
        <v>52.52059090616001</v>
      </c>
      <c r="T545" s="82"/>
      <c r="U545" s="81">
        <v>52133102</v>
      </c>
      <c r="V545" s="81">
        <v>5309</v>
      </c>
      <c r="W545" s="81">
        <v>277</v>
      </c>
      <c r="X545" s="81">
        <v>84887</v>
      </c>
      <c r="Y545" s="81">
        <v>113031</v>
      </c>
      <c r="Z545" s="81">
        <v>87106</v>
      </c>
      <c r="AA545" s="81">
        <v>21620</v>
      </c>
      <c r="AB545" s="81">
        <v>269573</v>
      </c>
      <c r="AC545" s="81">
        <v>0</v>
      </c>
      <c r="AD545" s="81">
        <v>52.52059090616001</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2253</v>
      </c>
      <c r="B546" s="80">
        <v>23</v>
      </c>
      <c r="C546" s="80">
        <v>6</v>
      </c>
      <c r="D546" s="80">
        <v>2</v>
      </c>
      <c r="E546" s="80">
        <v>2009</v>
      </c>
      <c r="F546" s="80" t="s">
        <v>85</v>
      </c>
      <c r="G546" s="80" t="s">
        <v>2247</v>
      </c>
      <c r="H546" s="80" t="s">
        <v>2248</v>
      </c>
      <c r="I546" s="177"/>
      <c r="J546" s="81">
        <v>388.18684570839264</v>
      </c>
      <c r="K546" s="81">
        <v>6.7058385596740546</v>
      </c>
      <c r="L546" s="81">
        <v>5.6737247486478584</v>
      </c>
      <c r="M546" s="81">
        <v>290.94016287061726</v>
      </c>
      <c r="N546" s="81">
        <v>254.91831360590518</v>
      </c>
      <c r="O546" s="81">
        <v>172.67217139407492</v>
      </c>
      <c r="P546" s="81">
        <v>106.09642818090458</v>
      </c>
      <c r="Q546" s="81">
        <v>15.796776547630689</v>
      </c>
      <c r="R546" s="81">
        <v>0</v>
      </c>
      <c r="S546" s="81">
        <v>43.375101900000004</v>
      </c>
      <c r="T546" s="82"/>
      <c r="U546" s="81">
        <v>50846959</v>
      </c>
      <c r="V546" s="81">
        <v>5788</v>
      </c>
      <c r="W546" s="81">
        <v>121</v>
      </c>
      <c r="X546" s="81">
        <v>94851</v>
      </c>
      <c r="Y546" s="81">
        <v>114274</v>
      </c>
      <c r="Z546" s="81">
        <v>87290</v>
      </c>
      <c r="AA546" s="81">
        <v>21354</v>
      </c>
      <c r="AB546" s="81">
        <v>270965</v>
      </c>
      <c r="AC546" s="81">
        <v>0</v>
      </c>
      <c r="AD546" s="81">
        <v>43.375101900000004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124.31700000000001</v>
      </c>
      <c r="BJ546" s="81">
        <v>0</v>
      </c>
      <c r="BK546" s="81">
        <v>100.76900000000002</v>
      </c>
      <c r="BL546" s="81">
        <v>0</v>
      </c>
      <c r="BM546" s="82"/>
      <c r="BN546" s="81">
        <v>0</v>
      </c>
      <c r="BO546" s="81">
        <v>0</v>
      </c>
      <c r="BP546" s="81">
        <v>9</v>
      </c>
      <c r="BQ546" s="81">
        <v>0</v>
      </c>
      <c r="BR546" s="81">
        <v>13</v>
      </c>
      <c r="BS546" s="81">
        <v>0</v>
      </c>
      <c r="BT546"/>
      <c r="BU546" s="80"/>
      <c r="BV546" s="80"/>
      <c r="BW546" s="80"/>
      <c r="BX546" s="80"/>
      <c r="BY546" s="80"/>
      <c r="BZ546" s="80"/>
      <c r="CA546" s="80"/>
      <c r="CB546" s="80"/>
      <c r="CC546" s="80"/>
    </row>
    <row r="547" spans="1:81">
      <c r="A547" s="80" t="s">
        <v>2254</v>
      </c>
      <c r="B547" s="80">
        <v>24</v>
      </c>
      <c r="C547" s="80">
        <v>7</v>
      </c>
      <c r="D547" s="80">
        <v>2</v>
      </c>
      <c r="E547" s="80">
        <v>2010</v>
      </c>
      <c r="F547" s="80" t="s">
        <v>86</v>
      </c>
      <c r="G547" s="80" t="s">
        <v>2247</v>
      </c>
      <c r="H547" s="80" t="s">
        <v>2248</v>
      </c>
      <c r="I547" s="177"/>
      <c r="J547" s="81">
        <v>366.02317985592913</v>
      </c>
      <c r="K547" s="81">
        <v>7.3069501013845146</v>
      </c>
      <c r="L547" s="81">
        <v>5.382020734267269</v>
      </c>
      <c r="M547" s="81">
        <v>314.06173976362692</v>
      </c>
      <c r="N547" s="81">
        <v>297.49892271097207</v>
      </c>
      <c r="O547" s="81">
        <v>172.14129287014924</v>
      </c>
      <c r="P547" s="81">
        <v>109.40501608077471</v>
      </c>
      <c r="Q547" s="81">
        <v>16.550225763189161</v>
      </c>
      <c r="R547" s="81">
        <v>0</v>
      </c>
      <c r="S547" s="81">
        <v>56.589287731839988</v>
      </c>
      <c r="T547" s="82"/>
      <c r="U547" s="81">
        <v>48337739</v>
      </c>
      <c r="V547" s="81">
        <v>5788</v>
      </c>
      <c r="W547" s="81">
        <v>121</v>
      </c>
      <c r="X547" s="81">
        <v>94851</v>
      </c>
      <c r="Y547" s="81">
        <v>115474</v>
      </c>
      <c r="Z547" s="81">
        <v>87426</v>
      </c>
      <c r="AA547" s="81">
        <v>21470</v>
      </c>
      <c r="AB547" s="81">
        <v>272023</v>
      </c>
      <c r="AC547" s="81">
        <v>0</v>
      </c>
      <c r="AD547" s="81">
        <v>56.589287731839988</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118.21899999999999</v>
      </c>
      <c r="BJ547" s="81">
        <v>0</v>
      </c>
      <c r="BK547" s="81">
        <v>121.593</v>
      </c>
      <c r="BL547" s="81">
        <v>0</v>
      </c>
      <c r="BM547" s="82"/>
      <c r="BN547" s="81">
        <v>0</v>
      </c>
      <c r="BO547" s="81">
        <v>0</v>
      </c>
      <c r="BP547" s="81">
        <v>9</v>
      </c>
      <c r="BQ547" s="81">
        <v>0</v>
      </c>
      <c r="BR547" s="81">
        <v>10</v>
      </c>
      <c r="BS547" s="81">
        <v>0</v>
      </c>
      <c r="BT547"/>
      <c r="BU547" s="80">
        <v>184.37100000000001</v>
      </c>
      <c r="BV547" s="80">
        <v>44.113999999999997</v>
      </c>
      <c r="BW547" s="80">
        <v>0</v>
      </c>
      <c r="BX547" s="80">
        <v>0</v>
      </c>
      <c r="BY547" s="80">
        <v>11.327</v>
      </c>
      <c r="BZ547" s="80">
        <v>0</v>
      </c>
      <c r="CA547" s="80">
        <v>0</v>
      </c>
      <c r="CB547" s="80">
        <v>0</v>
      </c>
      <c r="CC547" s="80">
        <v>0</v>
      </c>
    </row>
    <row r="548" spans="1:81">
      <c r="A548" s="80" t="s">
        <v>2255</v>
      </c>
      <c r="B548" s="80">
        <v>25</v>
      </c>
      <c r="C548" s="80">
        <v>8</v>
      </c>
      <c r="D548" s="80">
        <v>2</v>
      </c>
      <c r="E548" s="80">
        <v>2011</v>
      </c>
      <c r="F548" s="80" t="s">
        <v>87</v>
      </c>
      <c r="G548" s="80" t="s">
        <v>2247</v>
      </c>
      <c r="H548" s="80" t="s">
        <v>2248</v>
      </c>
      <c r="I548" s="177"/>
      <c r="J548" s="81">
        <v>264.42732745984898</v>
      </c>
      <c r="K548" s="81">
        <v>11.628705196948086</v>
      </c>
      <c r="L548" s="81">
        <v>4.735081890328483</v>
      </c>
      <c r="M548" s="81">
        <v>400.53984063619896</v>
      </c>
      <c r="N548" s="81">
        <v>368.74081795345228</v>
      </c>
      <c r="O548" s="81">
        <v>171.35631570028264</v>
      </c>
      <c r="P548" s="81">
        <v>106.58482573661048</v>
      </c>
      <c r="Q548" s="81">
        <v>19.190049912658072</v>
      </c>
      <c r="R548" s="81">
        <v>0</v>
      </c>
      <c r="S548" s="81">
        <v>50.228095008000004</v>
      </c>
      <c r="T548" s="82"/>
      <c r="U548" s="81">
        <v>31612074</v>
      </c>
      <c r="V548" s="81">
        <v>5788</v>
      </c>
      <c r="W548" s="81">
        <v>121</v>
      </c>
      <c r="X548" s="81">
        <v>94851</v>
      </c>
      <c r="Y548" s="81">
        <v>116694</v>
      </c>
      <c r="Z548" s="81">
        <v>88918</v>
      </c>
      <c r="AA548" s="81">
        <v>21539</v>
      </c>
      <c r="AB548" s="81">
        <v>273447</v>
      </c>
      <c r="AC548" s="81">
        <v>0</v>
      </c>
      <c r="AD548" s="81">
        <v>50.228095008000004</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132.18600000000001</v>
      </c>
      <c r="BJ548" s="81">
        <v>0</v>
      </c>
      <c r="BK548" s="81">
        <v>126.24099999999999</v>
      </c>
      <c r="BL548" s="81">
        <v>0</v>
      </c>
      <c r="BM548" s="82"/>
      <c r="BN548" s="81">
        <v>0</v>
      </c>
      <c r="BO548" s="81">
        <v>0</v>
      </c>
      <c r="BP548" s="81">
        <v>11</v>
      </c>
      <c r="BQ548" s="81">
        <v>0</v>
      </c>
      <c r="BR548" s="81">
        <v>11</v>
      </c>
      <c r="BS548" s="81">
        <v>0</v>
      </c>
      <c r="BT548"/>
      <c r="BU548" s="80">
        <v>200.25299999999999</v>
      </c>
      <c r="BV548" s="80">
        <v>46.795999999999999</v>
      </c>
      <c r="BW548" s="80">
        <v>0</v>
      </c>
      <c r="BX548" s="80">
        <v>0</v>
      </c>
      <c r="BY548" s="80">
        <v>11.378</v>
      </c>
      <c r="BZ548" s="80">
        <v>0</v>
      </c>
      <c r="CA548" s="80">
        <v>0</v>
      </c>
      <c r="CB548" s="80">
        <v>0</v>
      </c>
      <c r="CC548" s="80">
        <v>0</v>
      </c>
    </row>
    <row r="549" spans="1:81">
      <c r="A549" s="80" t="s">
        <v>2256</v>
      </c>
      <c r="B549" s="80">
        <v>26</v>
      </c>
      <c r="C549" s="80">
        <v>9</v>
      </c>
      <c r="D549" s="80">
        <v>2</v>
      </c>
      <c r="E549" s="80">
        <v>2012</v>
      </c>
      <c r="F549" s="80" t="s">
        <v>88</v>
      </c>
      <c r="G549" s="80" t="s">
        <v>2247</v>
      </c>
      <c r="H549" s="80" t="s">
        <v>2248</v>
      </c>
      <c r="I549" s="177"/>
      <c r="J549" s="81">
        <v>270.89974194458779</v>
      </c>
      <c r="K549" s="81">
        <v>11.308243499437014</v>
      </c>
      <c r="L549" s="81">
        <v>4.7160784399121605</v>
      </c>
      <c r="M549" s="81">
        <v>448.00134530527635</v>
      </c>
      <c r="N549" s="81">
        <v>394.11073983728903</v>
      </c>
      <c r="O549" s="81">
        <v>172.27355547166411</v>
      </c>
      <c r="P549" s="81">
        <v>106.48955106720379</v>
      </c>
      <c r="Q549" s="81">
        <v>21.094664857945588</v>
      </c>
      <c r="R549" s="81">
        <v>0</v>
      </c>
      <c r="S549" s="81">
        <v>51.883455621249986</v>
      </c>
      <c r="T549" s="82"/>
      <c r="U549" s="81">
        <v>31488007</v>
      </c>
      <c r="V549" s="81">
        <v>5788</v>
      </c>
      <c r="W549" s="81">
        <v>121</v>
      </c>
      <c r="X549" s="81">
        <v>94851</v>
      </c>
      <c r="Y549" s="81">
        <v>118796</v>
      </c>
      <c r="Z549" s="81">
        <v>90103</v>
      </c>
      <c r="AA549" s="81">
        <v>21398</v>
      </c>
      <c r="AB549" s="81">
        <v>276662</v>
      </c>
      <c r="AC549" s="81">
        <v>0</v>
      </c>
      <c r="AD549" s="81">
        <v>51.883455621249986</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156.78899999999999</v>
      </c>
      <c r="BJ549" s="81">
        <v>0</v>
      </c>
      <c r="BK549" s="81">
        <v>134.42600000000002</v>
      </c>
      <c r="BL549" s="81">
        <v>0</v>
      </c>
      <c r="BM549" s="82"/>
      <c r="BN549" s="81">
        <v>0</v>
      </c>
      <c r="BO549" s="81">
        <v>0</v>
      </c>
      <c r="BP549" s="81">
        <v>11</v>
      </c>
      <c r="BQ549" s="81">
        <v>0</v>
      </c>
      <c r="BR549" s="81">
        <v>11</v>
      </c>
      <c r="BS549" s="81">
        <v>0</v>
      </c>
      <c r="BT549"/>
      <c r="BU549" s="80">
        <v>236.69300000000001</v>
      </c>
      <c r="BV549" s="80">
        <v>42.917999999999999</v>
      </c>
      <c r="BW549" s="80">
        <v>0</v>
      </c>
      <c r="BX549" s="80">
        <v>0</v>
      </c>
      <c r="BY549" s="80">
        <v>11.603999999999999</v>
      </c>
      <c r="BZ549" s="80">
        <v>0</v>
      </c>
      <c r="CA549" s="80">
        <v>0</v>
      </c>
      <c r="CB549" s="80">
        <v>0</v>
      </c>
      <c r="CC549" s="80">
        <v>0</v>
      </c>
    </row>
    <row r="550" spans="1:81">
      <c r="A550" s="80" t="s">
        <v>2257</v>
      </c>
      <c r="B550" s="80">
        <v>27</v>
      </c>
      <c r="C550" s="80">
        <v>10</v>
      </c>
      <c r="D550" s="80">
        <v>2</v>
      </c>
      <c r="E550" s="80">
        <v>2013</v>
      </c>
      <c r="F550" s="80" t="s">
        <v>89</v>
      </c>
      <c r="G550" s="80" t="s">
        <v>2247</v>
      </c>
      <c r="H550" s="80" t="s">
        <v>2248</v>
      </c>
      <c r="I550" s="177"/>
      <c r="J550" s="81">
        <v>279.35460528612742</v>
      </c>
      <c r="K550" s="81">
        <v>9.5883084547280273</v>
      </c>
      <c r="L550" s="81">
        <v>4.1841578192760362</v>
      </c>
      <c r="M550" s="81">
        <v>451.23799436923247</v>
      </c>
      <c r="N550" s="81">
        <v>395.23303648035193</v>
      </c>
      <c r="O550" s="81">
        <v>166.81954638725844</v>
      </c>
      <c r="P550" s="81">
        <v>108.27950334774764</v>
      </c>
      <c r="Q550" s="81">
        <v>21.48097016231015</v>
      </c>
      <c r="R550" s="81">
        <v>0</v>
      </c>
      <c r="S550" s="81">
        <v>56.304120388950004</v>
      </c>
      <c r="T550" s="82"/>
      <c r="U550" s="81">
        <v>32109888</v>
      </c>
      <c r="V550" s="81">
        <v>5788</v>
      </c>
      <c r="W550" s="81">
        <v>121</v>
      </c>
      <c r="X550" s="81">
        <v>94851</v>
      </c>
      <c r="Y550" s="81">
        <v>119359</v>
      </c>
      <c r="Z550" s="81">
        <v>91146</v>
      </c>
      <c r="AA550" s="81">
        <v>21676</v>
      </c>
      <c r="AB550" s="81">
        <v>277689</v>
      </c>
      <c r="AC550" s="81">
        <v>0</v>
      </c>
      <c r="AD550" s="81">
        <v>56.304120388950004</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148.33799999999999</v>
      </c>
      <c r="BJ550" s="81">
        <v>0</v>
      </c>
      <c r="BK550" s="81">
        <v>143.85900000000001</v>
      </c>
      <c r="BL550" s="81">
        <v>0</v>
      </c>
      <c r="BM550" s="82"/>
      <c r="BN550" s="81">
        <v>0</v>
      </c>
      <c r="BO550" s="81">
        <v>0</v>
      </c>
      <c r="BP550" s="81">
        <v>10</v>
      </c>
      <c r="BQ550" s="81">
        <v>0</v>
      </c>
      <c r="BR550" s="81">
        <v>11</v>
      </c>
      <c r="BS550" s="81">
        <v>0</v>
      </c>
      <c r="BT550"/>
      <c r="BU550" s="80">
        <v>236.99799999999999</v>
      </c>
      <c r="BV550" s="80">
        <v>43.36</v>
      </c>
      <c r="BW550" s="80">
        <v>0</v>
      </c>
      <c r="BX550" s="80">
        <v>0</v>
      </c>
      <c r="BY550" s="80">
        <v>11.839</v>
      </c>
      <c r="BZ550" s="80">
        <v>0</v>
      </c>
      <c r="CA550" s="80">
        <v>0</v>
      </c>
      <c r="CB550" s="80">
        <v>0</v>
      </c>
      <c r="CC550" s="80">
        <v>0</v>
      </c>
    </row>
    <row r="551" spans="1:81">
      <c r="A551" s="80" t="s">
        <v>2258</v>
      </c>
      <c r="B551" s="80">
        <v>28</v>
      </c>
      <c r="C551" s="80">
        <v>11</v>
      </c>
      <c r="D551" s="80">
        <v>2</v>
      </c>
      <c r="E551" s="80">
        <v>2014</v>
      </c>
      <c r="F551" s="80" t="s">
        <v>90</v>
      </c>
      <c r="G551" s="80" t="s">
        <v>2247</v>
      </c>
      <c r="H551" s="80" t="s">
        <v>2248</v>
      </c>
      <c r="I551" s="177"/>
      <c r="J551" s="81">
        <v>270.30949652535867</v>
      </c>
      <c r="K551" s="81">
        <v>10.179881531248446</v>
      </c>
      <c r="L551" s="81">
        <v>21.374378420493176</v>
      </c>
      <c r="M551" s="81">
        <v>447.96423892348145</v>
      </c>
      <c r="N551" s="81">
        <v>384.17256642633532</v>
      </c>
      <c r="O551" s="81">
        <v>157.87001644637039</v>
      </c>
      <c r="P551" s="81">
        <v>109.12386955425677</v>
      </c>
      <c r="Q551" s="81">
        <v>20.691143117877363</v>
      </c>
      <c r="R551" s="81">
        <v>0</v>
      </c>
      <c r="S551" s="81">
        <v>46.272000969600008</v>
      </c>
      <c r="T551" s="82"/>
      <c r="U551" s="81">
        <v>33059840</v>
      </c>
      <c r="V551" s="81">
        <v>5119</v>
      </c>
      <c r="W551" s="81">
        <v>233</v>
      </c>
      <c r="X551" s="81">
        <v>94582</v>
      </c>
      <c r="Y551" s="81">
        <v>120432</v>
      </c>
      <c r="Z551" s="81">
        <v>90846</v>
      </c>
      <c r="AA551" s="81">
        <v>21732</v>
      </c>
      <c r="AB551" s="81">
        <v>278782</v>
      </c>
      <c r="AC551" s="81">
        <v>0</v>
      </c>
      <c r="AD551" s="81">
        <v>46.272000969600008</v>
      </c>
      <c r="AE551" s="82"/>
      <c r="AF551" s="81">
        <v>277833122.04903579</v>
      </c>
      <c r="AG551" s="81">
        <v>9302882.8472586144</v>
      </c>
      <c r="AH551" s="81">
        <v>5255722.515011319</v>
      </c>
      <c r="AI551" s="81">
        <v>615651802.47341657</v>
      </c>
      <c r="AJ551" s="81">
        <v>545420375.72989702</v>
      </c>
      <c r="AK551" s="81">
        <v>0</v>
      </c>
      <c r="AL551" s="81">
        <v>0</v>
      </c>
      <c r="AM551" s="81">
        <v>38272602.700644925</v>
      </c>
      <c r="AN551" s="81">
        <v>0</v>
      </c>
      <c r="AO551" s="81">
        <v>0</v>
      </c>
      <c r="AP551" s="82"/>
      <c r="AQ551" s="81">
        <v>3549</v>
      </c>
      <c r="AR551" s="81">
        <v>251</v>
      </c>
      <c r="AS551" s="81">
        <v>0</v>
      </c>
      <c r="AT551" s="81">
        <v>0</v>
      </c>
      <c r="AU551" s="81">
        <v>0</v>
      </c>
      <c r="AV551" s="81">
        <v>0</v>
      </c>
      <c r="AW551" s="81" t="s">
        <v>564</v>
      </c>
      <c r="AX551" s="82"/>
      <c r="AY551" s="81">
        <v>12708.8</v>
      </c>
      <c r="AZ551" s="81">
        <v>8549.6999999999989</v>
      </c>
      <c r="BA551" s="81">
        <v>0</v>
      </c>
      <c r="BB551" s="81">
        <v>0</v>
      </c>
      <c r="BC551" s="81">
        <v>0</v>
      </c>
      <c r="BD551" s="81">
        <v>0</v>
      </c>
      <c r="BE551" s="81" t="s">
        <v>564</v>
      </c>
      <c r="BF551" s="82"/>
      <c r="BG551" s="81">
        <v>0</v>
      </c>
      <c r="BH551" s="81">
        <v>0</v>
      </c>
      <c r="BI551" s="81">
        <v>151.34899999999999</v>
      </c>
      <c r="BJ551" s="81">
        <v>0</v>
      </c>
      <c r="BK551" s="81">
        <v>153.702</v>
      </c>
      <c r="BL551" s="81">
        <v>0</v>
      </c>
      <c r="BM551" s="82"/>
      <c r="BN551" s="81">
        <v>0</v>
      </c>
      <c r="BO551" s="81">
        <v>0</v>
      </c>
      <c r="BP551" s="81">
        <v>11</v>
      </c>
      <c r="BQ551" s="81">
        <v>0</v>
      </c>
      <c r="BR551" s="81">
        <v>13</v>
      </c>
      <c r="BS551" s="81">
        <v>0</v>
      </c>
      <c r="BT551"/>
      <c r="BU551" s="80">
        <v>247.73599999999999</v>
      </c>
      <c r="BV551" s="80">
        <v>43.716999999999999</v>
      </c>
      <c r="BW551" s="80">
        <v>0</v>
      </c>
      <c r="BX551" s="80">
        <v>1.637</v>
      </c>
      <c r="BY551" s="80">
        <v>11.961</v>
      </c>
      <c r="BZ551" s="80">
        <v>0</v>
      </c>
      <c r="CA551" s="80">
        <v>0</v>
      </c>
      <c r="CB551" s="80">
        <v>0</v>
      </c>
      <c r="CC551" s="80">
        <v>0</v>
      </c>
    </row>
    <row r="552" spans="1:81">
      <c r="A552" s="80" t="s">
        <v>2259</v>
      </c>
      <c r="B552" s="80">
        <v>29</v>
      </c>
      <c r="C552" s="80">
        <v>12</v>
      </c>
      <c r="D552" s="80">
        <v>2</v>
      </c>
      <c r="E552" s="80">
        <v>2015</v>
      </c>
      <c r="F552" s="80" t="s">
        <v>91</v>
      </c>
      <c r="G552" s="80" t="s">
        <v>2247</v>
      </c>
      <c r="H552" s="80" t="s">
        <v>2248</v>
      </c>
      <c r="I552" s="177"/>
      <c r="J552" s="81">
        <v>263.54824157512985</v>
      </c>
      <c r="K552" s="81">
        <v>9.7259697652596167</v>
      </c>
      <c r="L552" s="81">
        <v>24.021002205486575</v>
      </c>
      <c r="M552" s="81">
        <v>410.62935332794558</v>
      </c>
      <c r="N552" s="81">
        <v>361.39450547522875</v>
      </c>
      <c r="O552" s="81">
        <v>157.74733072315146</v>
      </c>
      <c r="P552" s="81">
        <v>109.91829676509337</v>
      </c>
      <c r="Q552" s="81">
        <v>20.300140977352001</v>
      </c>
      <c r="R552" s="81">
        <v>0</v>
      </c>
      <c r="S552" s="81">
        <v>59.64134171156001</v>
      </c>
      <c r="T552" s="82"/>
      <c r="U552" s="81">
        <v>33983062</v>
      </c>
      <c r="V552" s="81">
        <v>5119</v>
      </c>
      <c r="W552" s="81">
        <v>233</v>
      </c>
      <c r="X552" s="81">
        <v>94582</v>
      </c>
      <c r="Y552" s="81">
        <v>121752</v>
      </c>
      <c r="Z552" s="81">
        <v>91650</v>
      </c>
      <c r="AA552" s="81">
        <v>21873</v>
      </c>
      <c r="AB552" s="81">
        <v>279395</v>
      </c>
      <c r="AC552" s="81">
        <v>0</v>
      </c>
      <c r="AD552" s="81">
        <v>59.64134171156001</v>
      </c>
      <c r="AE552" s="82"/>
      <c r="AF552" s="81">
        <v>276275727.47266126</v>
      </c>
      <c r="AG552" s="81">
        <v>8186461.5825075759</v>
      </c>
      <c r="AH552" s="81">
        <v>4886323.2664721385</v>
      </c>
      <c r="AI552" s="81">
        <v>590504471.65983105</v>
      </c>
      <c r="AJ552" s="81">
        <v>535487002.17153221</v>
      </c>
      <c r="AK552" s="81">
        <v>0</v>
      </c>
      <c r="AL552" s="81">
        <v>0</v>
      </c>
      <c r="AM552" s="81">
        <v>38289912.732055433</v>
      </c>
      <c r="AN552" s="81">
        <v>0</v>
      </c>
      <c r="AO552" s="81">
        <v>0</v>
      </c>
      <c r="AP552" s="82"/>
      <c r="AQ552" s="81">
        <v>3916</v>
      </c>
      <c r="AR552" s="81">
        <v>310</v>
      </c>
      <c r="AS552" s="81">
        <v>0</v>
      </c>
      <c r="AT552" s="81">
        <v>0</v>
      </c>
      <c r="AU552" s="81">
        <v>0</v>
      </c>
      <c r="AV552" s="81">
        <v>0</v>
      </c>
      <c r="AW552" s="81" t="s">
        <v>564</v>
      </c>
      <c r="AX552" s="82"/>
      <c r="AY552" s="81">
        <v>14116.3</v>
      </c>
      <c r="AZ552" s="81">
        <v>11661.699999999999</v>
      </c>
      <c r="BA552" s="81">
        <v>0</v>
      </c>
      <c r="BB552" s="81">
        <v>0</v>
      </c>
      <c r="BC552" s="81">
        <v>0</v>
      </c>
      <c r="BD552" s="81">
        <v>0</v>
      </c>
      <c r="BE552" s="81" t="s">
        <v>564</v>
      </c>
      <c r="BF552" s="82"/>
      <c r="BG552" s="81">
        <v>0</v>
      </c>
      <c r="BH552" s="81">
        <v>0</v>
      </c>
      <c r="BI552" s="81">
        <v>151.452</v>
      </c>
      <c r="BJ552" s="81">
        <v>0</v>
      </c>
      <c r="BK552" s="81">
        <v>152.708</v>
      </c>
      <c r="BL552" s="81">
        <v>0</v>
      </c>
      <c r="BM552" s="82"/>
      <c r="BN552" s="81">
        <v>0</v>
      </c>
      <c r="BO552" s="81">
        <v>0</v>
      </c>
      <c r="BP552" s="81">
        <v>11</v>
      </c>
      <c r="BQ552" s="81">
        <v>0</v>
      </c>
      <c r="BR552" s="81">
        <v>12</v>
      </c>
      <c r="BS552" s="81">
        <v>0</v>
      </c>
      <c r="BT552"/>
      <c r="BU552" s="80">
        <v>248.38399999999999</v>
      </c>
      <c r="BV552" s="80">
        <v>42.226999999999997</v>
      </c>
      <c r="BW552" s="80">
        <v>0</v>
      </c>
      <c r="BX552" s="80">
        <v>2.0409999999999999</v>
      </c>
      <c r="BY552" s="80">
        <v>11.507999999999999</v>
      </c>
      <c r="BZ552" s="80">
        <v>0</v>
      </c>
      <c r="CA552" s="80">
        <v>0</v>
      </c>
      <c r="CB552" s="80">
        <v>0</v>
      </c>
      <c r="CC552" s="80">
        <v>0</v>
      </c>
    </row>
    <row r="553" spans="1:81">
      <c r="A553" s="80" t="s">
        <v>2260</v>
      </c>
      <c r="B553" s="80">
        <v>30</v>
      </c>
      <c r="C553" s="80">
        <v>13</v>
      </c>
      <c r="D553" s="80">
        <v>2</v>
      </c>
      <c r="E553" s="80">
        <v>2016</v>
      </c>
      <c r="F553" s="80" t="s">
        <v>92</v>
      </c>
      <c r="G553" s="80" t="s">
        <v>2247</v>
      </c>
      <c r="H553" s="80" t="s">
        <v>2248</v>
      </c>
      <c r="I553" s="177"/>
      <c r="J553" s="81">
        <v>278.38063160126796</v>
      </c>
      <c r="K553" s="81">
        <v>9.4729945736714747</v>
      </c>
      <c r="L553" s="81">
        <v>22.963179749524844</v>
      </c>
      <c r="M553" s="81">
        <v>374.47322857465326</v>
      </c>
      <c r="N553" s="81">
        <v>365.48117321848218</v>
      </c>
      <c r="O553" s="81">
        <v>156.8383070945346</v>
      </c>
      <c r="P553" s="81">
        <v>109.21921035575089</v>
      </c>
      <c r="Q553" s="81">
        <v>19.819417647104338</v>
      </c>
      <c r="R553" s="81">
        <v>0</v>
      </c>
      <c r="S553" s="81">
        <v>64.122604073599987</v>
      </c>
      <c r="T553" s="82"/>
      <c r="U553" s="81">
        <v>34070682</v>
      </c>
      <c r="V553" s="81">
        <v>5119</v>
      </c>
      <c r="W553" s="81">
        <v>233</v>
      </c>
      <c r="X553" s="81">
        <v>94582</v>
      </c>
      <c r="Y553" s="81">
        <v>123147</v>
      </c>
      <c r="Z553" s="81">
        <v>92242</v>
      </c>
      <c r="AA553" s="81">
        <v>22479</v>
      </c>
      <c r="AB553" s="81">
        <v>280601</v>
      </c>
      <c r="AC553" s="81">
        <v>0</v>
      </c>
      <c r="AD553" s="81">
        <v>64.122604073599987</v>
      </c>
      <c r="AE553" s="82"/>
      <c r="AF553" s="81">
        <v>290655645.38107598</v>
      </c>
      <c r="AG553" s="81">
        <v>7430219.07180994</v>
      </c>
      <c r="AH553" s="81">
        <v>3473868.3651012802</v>
      </c>
      <c r="AI553" s="81">
        <v>574733403.63861704</v>
      </c>
      <c r="AJ553" s="81">
        <v>536157850.70102519</v>
      </c>
      <c r="AK553" s="81">
        <v>0</v>
      </c>
      <c r="AL553" s="81">
        <v>0</v>
      </c>
      <c r="AM553" s="81">
        <v>38485065.882495373</v>
      </c>
      <c r="AN553" s="81">
        <v>0</v>
      </c>
      <c r="AO553" s="81">
        <v>0</v>
      </c>
      <c r="AP553" s="82"/>
      <c r="AQ553" s="81">
        <v>4230</v>
      </c>
      <c r="AR553" s="81">
        <v>346</v>
      </c>
      <c r="AS553" s="81">
        <v>0</v>
      </c>
      <c r="AT553" s="81">
        <v>0</v>
      </c>
      <c r="AU553" s="81">
        <v>0</v>
      </c>
      <c r="AV553" s="81">
        <v>0</v>
      </c>
      <c r="AW553" s="81" t="s">
        <v>564</v>
      </c>
      <c r="AX553" s="82"/>
      <c r="AY553" s="81">
        <v>15327.4</v>
      </c>
      <c r="AZ553" s="81">
        <v>13923</v>
      </c>
      <c r="BA553" s="81">
        <v>0</v>
      </c>
      <c r="BB553" s="81">
        <v>0</v>
      </c>
      <c r="BC553" s="81">
        <v>0</v>
      </c>
      <c r="BD553" s="81">
        <v>0</v>
      </c>
      <c r="BE553" s="81" t="s">
        <v>564</v>
      </c>
      <c r="BF553" s="82"/>
      <c r="BG553" s="81">
        <v>0</v>
      </c>
      <c r="BH553" s="81">
        <v>0</v>
      </c>
      <c r="BI553" s="81">
        <v>146.71600000000001</v>
      </c>
      <c r="BJ553" s="81">
        <v>0</v>
      </c>
      <c r="BK553" s="81">
        <v>139.93700000000001</v>
      </c>
      <c r="BL553" s="81">
        <v>0</v>
      </c>
      <c r="BM553" s="82"/>
      <c r="BN553" s="81">
        <v>0</v>
      </c>
      <c r="BO553" s="81">
        <v>0</v>
      </c>
      <c r="BP553" s="81">
        <v>11</v>
      </c>
      <c r="BQ553" s="81">
        <v>0</v>
      </c>
      <c r="BR553" s="81">
        <v>13</v>
      </c>
      <c r="BS553" s="81">
        <v>0</v>
      </c>
      <c r="BT553"/>
      <c r="BU553" s="80">
        <v>233.82599999999999</v>
      </c>
      <c r="BV553" s="80">
        <v>43.709000000000003</v>
      </c>
      <c r="BW553" s="80">
        <v>0</v>
      </c>
      <c r="BX553" s="80">
        <v>2.0030000000000001</v>
      </c>
      <c r="BY553" s="80">
        <v>7.1150000000000002</v>
      </c>
      <c r="BZ553" s="80">
        <v>0</v>
      </c>
      <c r="CA553" s="80">
        <v>0</v>
      </c>
      <c r="CB553" s="80">
        <v>0</v>
      </c>
      <c r="CC553" s="80">
        <v>0</v>
      </c>
    </row>
    <row r="554" spans="1:81">
      <c r="A554" s="80" t="s">
        <v>2261</v>
      </c>
      <c r="B554" s="80">
        <v>31</v>
      </c>
      <c r="C554" s="80">
        <v>14</v>
      </c>
      <c r="D554" s="80">
        <v>2</v>
      </c>
      <c r="E554" s="80">
        <v>2017</v>
      </c>
      <c r="F554" s="80" t="s">
        <v>71</v>
      </c>
      <c r="G554" s="80" t="s">
        <v>2247</v>
      </c>
      <c r="H554" s="80" t="s">
        <v>2248</v>
      </c>
      <c r="I554" s="177"/>
      <c r="J554" s="81">
        <v>253.42250818172874</v>
      </c>
      <c r="K554" s="81">
        <v>9.3201933749110317</v>
      </c>
      <c r="L554" s="81">
        <v>19.45101769777574</v>
      </c>
      <c r="M554" s="81">
        <v>336.32113355005083</v>
      </c>
      <c r="N554" s="81">
        <v>344.32413726208171</v>
      </c>
      <c r="O554" s="81">
        <v>155.41641158276164</v>
      </c>
      <c r="P554" s="81">
        <v>109.60397709634556</v>
      </c>
      <c r="Q554" s="81">
        <v>19.238588085925546</v>
      </c>
      <c r="R554" s="81">
        <v>0</v>
      </c>
      <c r="S554" s="81">
        <v>69.951480920640009</v>
      </c>
      <c r="T554" s="82"/>
      <c r="U554" s="81">
        <v>37018784</v>
      </c>
      <c r="V554" s="81">
        <v>5119</v>
      </c>
      <c r="W554" s="81">
        <v>233</v>
      </c>
      <c r="X554" s="81">
        <v>94582</v>
      </c>
      <c r="Y554" s="81">
        <v>124392</v>
      </c>
      <c r="Z554" s="81">
        <v>92922</v>
      </c>
      <c r="AA554" s="81">
        <v>22702</v>
      </c>
      <c r="AB554" s="81">
        <v>281675</v>
      </c>
      <c r="AC554" s="81">
        <v>0</v>
      </c>
      <c r="AD554" s="81">
        <v>69.951480920640009</v>
      </c>
      <c r="AE554" s="82"/>
      <c r="AF554" s="81">
        <v>297317538.59696913</v>
      </c>
      <c r="AG554" s="81">
        <v>7828767.4930239292</v>
      </c>
      <c r="AH554" s="81">
        <v>4074434.2580955182</v>
      </c>
      <c r="AI554" s="81">
        <v>588001212.36355734</v>
      </c>
      <c r="AJ554" s="81">
        <v>560289250.52060235</v>
      </c>
      <c r="AK554" s="81">
        <v>0</v>
      </c>
      <c r="AL554" s="81">
        <v>0</v>
      </c>
      <c r="AM554" s="81">
        <v>38692816.536764003</v>
      </c>
      <c r="AN554" s="81">
        <v>0</v>
      </c>
      <c r="AO554" s="81">
        <v>0</v>
      </c>
      <c r="AP554" s="82"/>
      <c r="AQ554" s="81">
        <v>4430</v>
      </c>
      <c r="AR554" s="81">
        <v>371</v>
      </c>
      <c r="AS554" s="81">
        <v>0</v>
      </c>
      <c r="AT554" s="81">
        <v>0</v>
      </c>
      <c r="AU554" s="81">
        <v>0</v>
      </c>
      <c r="AV554" s="81">
        <v>0</v>
      </c>
      <c r="AW554" s="81" t="s">
        <v>564</v>
      </c>
      <c r="AX554" s="82"/>
      <c r="AY554" s="81">
        <v>16148.9</v>
      </c>
      <c r="AZ554" s="81">
        <v>16277.3</v>
      </c>
      <c r="BA554" s="81">
        <v>0</v>
      </c>
      <c r="BB554" s="81">
        <v>0</v>
      </c>
      <c r="BC554" s="81">
        <v>0</v>
      </c>
      <c r="BD554" s="81">
        <v>0</v>
      </c>
      <c r="BE554" s="81" t="s">
        <v>564</v>
      </c>
      <c r="BF554" s="82"/>
      <c r="BG554" s="81">
        <v>0</v>
      </c>
      <c r="BH554" s="81">
        <v>0</v>
      </c>
      <c r="BI554" s="81">
        <v>154.739</v>
      </c>
      <c r="BJ554" s="81">
        <v>0</v>
      </c>
      <c r="BK554" s="81">
        <v>153.488</v>
      </c>
      <c r="BL554" s="81">
        <v>0</v>
      </c>
      <c r="BM554" s="82"/>
      <c r="BN554" s="81">
        <v>0</v>
      </c>
      <c r="BO554" s="81">
        <v>0</v>
      </c>
      <c r="BP554" s="81">
        <v>13</v>
      </c>
      <c r="BQ554" s="81">
        <v>0</v>
      </c>
      <c r="BR554" s="81">
        <v>15</v>
      </c>
      <c r="BS554" s="81">
        <v>0</v>
      </c>
      <c r="BT554"/>
      <c r="BU554" s="80">
        <v>254.60499999999999</v>
      </c>
      <c r="BV554" s="80">
        <v>44.487000000000002</v>
      </c>
      <c r="BW554" s="80">
        <v>0</v>
      </c>
      <c r="BX554" s="80">
        <v>2.0030000000000001</v>
      </c>
      <c r="BY554" s="80">
        <v>7.1319999999999997</v>
      </c>
      <c r="BZ554" s="80">
        <v>0</v>
      </c>
      <c r="CA554" s="80">
        <v>0</v>
      </c>
      <c r="CB554" s="80">
        <v>0</v>
      </c>
      <c r="CC554" s="80">
        <v>0</v>
      </c>
    </row>
    <row r="555" spans="1:81">
      <c r="A555" s="80" t="s">
        <v>2262</v>
      </c>
      <c r="B555" s="80">
        <v>32</v>
      </c>
      <c r="C555" s="80">
        <v>15</v>
      </c>
      <c r="D555" s="80">
        <v>2</v>
      </c>
      <c r="E555" s="80">
        <v>2018</v>
      </c>
      <c r="F555" s="80" t="s">
        <v>93</v>
      </c>
      <c r="G555" s="80" t="s">
        <v>2247</v>
      </c>
      <c r="H555" s="80" t="s">
        <v>2248</v>
      </c>
      <c r="I555" s="177"/>
      <c r="J555" s="81">
        <v>192.76435622925254</v>
      </c>
      <c r="K555" s="81">
        <v>8.3754147841236399</v>
      </c>
      <c r="L555" s="81">
        <v>18.012466818930623</v>
      </c>
      <c r="M555" s="81">
        <v>293.40827923714289</v>
      </c>
      <c r="N555" s="81">
        <v>278.86464382603492</v>
      </c>
      <c r="O555" s="81">
        <v>152.49975864362173</v>
      </c>
      <c r="P555" s="81">
        <v>110.12377439482015</v>
      </c>
      <c r="Q555" s="81">
        <v>17.874178042097441</v>
      </c>
      <c r="R555" s="81">
        <v>0</v>
      </c>
      <c r="S555" s="81">
        <v>79.349544036059996</v>
      </c>
      <c r="T555" s="82"/>
      <c r="U555" s="81">
        <v>32274827</v>
      </c>
      <c r="V555" s="81">
        <v>5119</v>
      </c>
      <c r="W555" s="81">
        <v>233</v>
      </c>
      <c r="X555" s="81">
        <v>94582</v>
      </c>
      <c r="Y555" s="81">
        <v>125379</v>
      </c>
      <c r="Z555" s="81">
        <v>92924</v>
      </c>
      <c r="AA555" s="81">
        <v>23039</v>
      </c>
      <c r="AB555" s="81">
        <v>282018</v>
      </c>
      <c r="AC555" s="81">
        <v>0</v>
      </c>
      <c r="AD555" s="81">
        <v>79.349544036059996</v>
      </c>
      <c r="AE555" s="82"/>
      <c r="AF555" s="81">
        <v>248186202.83211911</v>
      </c>
      <c r="AG555" s="81">
        <v>7161471.1453314163</v>
      </c>
      <c r="AH555" s="81">
        <v>3912337.3892833791</v>
      </c>
      <c r="AI555" s="81">
        <v>567843995.7239964</v>
      </c>
      <c r="AJ555" s="81">
        <v>526117108.79688799</v>
      </c>
      <c r="AK555" s="81">
        <v>0</v>
      </c>
      <c r="AL555" s="81">
        <v>0</v>
      </c>
      <c r="AM555" s="81">
        <v>38820090.940677792</v>
      </c>
      <c r="AN555" s="81">
        <v>0</v>
      </c>
      <c r="AO555" s="81">
        <v>0</v>
      </c>
      <c r="AP555" s="82"/>
      <c r="AQ555" s="81">
        <v>4718</v>
      </c>
      <c r="AR555" s="81">
        <v>399</v>
      </c>
      <c r="AS555" s="81">
        <v>0</v>
      </c>
      <c r="AT555" s="81">
        <v>0</v>
      </c>
      <c r="AU555" s="81">
        <v>0</v>
      </c>
      <c r="AV555" s="81">
        <v>0</v>
      </c>
      <c r="AW555" s="81" t="s">
        <v>564</v>
      </c>
      <c r="AX555" s="82"/>
      <c r="AY555" s="81">
        <v>17296.399999999991</v>
      </c>
      <c r="AZ555" s="81">
        <v>19446.900000000001</v>
      </c>
      <c r="BA555" s="81">
        <v>0</v>
      </c>
      <c r="BB555" s="81">
        <v>0</v>
      </c>
      <c r="BC555" s="81">
        <v>0</v>
      </c>
      <c r="BD555" s="81">
        <v>0</v>
      </c>
      <c r="BE555" s="81" t="s">
        <v>564</v>
      </c>
      <c r="BF555" s="82"/>
      <c r="BG555" s="81">
        <v>0</v>
      </c>
      <c r="BH555" s="81">
        <v>0</v>
      </c>
      <c r="BI555" s="81">
        <v>134.38800000000001</v>
      </c>
      <c r="BJ555" s="81">
        <v>0</v>
      </c>
      <c r="BK555" s="81">
        <v>165.809</v>
      </c>
      <c r="BL555" s="81">
        <v>0</v>
      </c>
      <c r="BM555" s="82"/>
      <c r="BN555" s="81">
        <v>0</v>
      </c>
      <c r="BO555" s="81">
        <v>0</v>
      </c>
      <c r="BP555" s="81">
        <v>11</v>
      </c>
      <c r="BQ555" s="81">
        <v>0</v>
      </c>
      <c r="BR555" s="81">
        <v>15</v>
      </c>
      <c r="BS555" s="81">
        <v>0</v>
      </c>
      <c r="BT555"/>
      <c r="BU555" s="80">
        <v>230.87299999999999</v>
      </c>
      <c r="BV555" s="80">
        <v>58.02</v>
      </c>
      <c r="BW555" s="80">
        <v>0</v>
      </c>
      <c r="BX555" s="80">
        <v>1.9710000000000001</v>
      </c>
      <c r="BY555" s="80">
        <v>9.3330000000000002</v>
      </c>
      <c r="BZ555" s="80">
        <v>0</v>
      </c>
      <c r="CA555" s="80">
        <v>0</v>
      </c>
      <c r="CB555" s="80">
        <v>0</v>
      </c>
      <c r="CC555" s="80">
        <v>0</v>
      </c>
    </row>
    <row r="556" spans="1:81">
      <c r="A556" s="80" t="s">
        <v>2263</v>
      </c>
      <c r="B556" s="80">
        <v>33</v>
      </c>
      <c r="C556" s="80">
        <v>16</v>
      </c>
      <c r="D556" s="80">
        <v>2</v>
      </c>
      <c r="E556" s="80">
        <v>2019</v>
      </c>
      <c r="F556" s="80" t="s">
        <v>73</v>
      </c>
      <c r="G556" s="80" t="s">
        <v>2247</v>
      </c>
      <c r="H556" s="80" t="s">
        <v>2248</v>
      </c>
      <c r="I556" s="177"/>
      <c r="J556" s="81">
        <v>171.65731446987422</v>
      </c>
      <c r="K556" s="81">
        <v>7.5195829184077505</v>
      </c>
      <c r="L556" s="81">
        <v>18.166193547825049</v>
      </c>
      <c r="M556" s="81">
        <v>279.53547052616335</v>
      </c>
      <c r="N556" s="81">
        <v>244.90742475436946</v>
      </c>
      <c r="O556" s="81">
        <v>149.08591742618921</v>
      </c>
      <c r="P556" s="81">
        <v>109.60574509020992</v>
      </c>
      <c r="Q556" s="81">
        <v>17.424217339614572</v>
      </c>
      <c r="R556" s="81">
        <v>0</v>
      </c>
      <c r="S556" s="81">
        <v>78.768244808000006</v>
      </c>
      <c r="T556" s="82"/>
      <c r="U556" s="81">
        <v>29509242</v>
      </c>
      <c r="V556" s="81">
        <v>5119</v>
      </c>
      <c r="W556" s="81">
        <v>233</v>
      </c>
      <c r="X556" s="81">
        <v>94582</v>
      </c>
      <c r="Y556" s="81">
        <v>126619</v>
      </c>
      <c r="Z556" s="81">
        <v>93338</v>
      </c>
      <c r="AA556" s="81">
        <v>22759</v>
      </c>
      <c r="AB556" s="81">
        <v>282362</v>
      </c>
      <c r="AC556" s="81">
        <v>0</v>
      </c>
      <c r="AD556" s="81">
        <v>78.768244808000006</v>
      </c>
      <c r="AE556" s="82"/>
      <c r="AF556" s="81">
        <v>225029638.88777381</v>
      </c>
      <c r="AG556" s="81">
        <v>6766134.1883312343</v>
      </c>
      <c r="AH556" s="81">
        <v>4151699.5510454699</v>
      </c>
      <c r="AI556" s="81">
        <v>572174282.03197348</v>
      </c>
      <c r="AJ556" s="81">
        <v>463003004.2361123</v>
      </c>
      <c r="AK556" s="81">
        <v>0</v>
      </c>
      <c r="AL556" s="81">
        <v>0</v>
      </c>
      <c r="AM556" s="81">
        <v>38455578.78000205</v>
      </c>
      <c r="AN556" s="81">
        <v>0</v>
      </c>
      <c r="AO556" s="81">
        <v>0</v>
      </c>
      <c r="AP556" s="82"/>
      <c r="AQ556" s="81">
        <v>5039</v>
      </c>
      <c r="AR556" s="81">
        <v>427</v>
      </c>
      <c r="AS556" s="81">
        <v>0</v>
      </c>
      <c r="AT556" s="81">
        <v>0</v>
      </c>
      <c r="AU556" s="81">
        <v>0</v>
      </c>
      <c r="AV556" s="81">
        <v>0</v>
      </c>
      <c r="AW556" s="81" t="s">
        <v>564</v>
      </c>
      <c r="AX556" s="82"/>
      <c r="AY556" s="81">
        <v>18697.099999999969</v>
      </c>
      <c r="AZ556" s="81">
        <v>18915.2</v>
      </c>
      <c r="BA556" s="81">
        <v>0</v>
      </c>
      <c r="BB556" s="81">
        <v>0</v>
      </c>
      <c r="BC556" s="81">
        <v>0</v>
      </c>
      <c r="BD556" s="81">
        <v>0</v>
      </c>
      <c r="BE556" s="81" t="s">
        <v>564</v>
      </c>
      <c r="BF556" s="82"/>
      <c r="BG556" s="81">
        <v>0</v>
      </c>
      <c r="BH556" s="81">
        <v>0</v>
      </c>
      <c r="BI556" s="81">
        <v>118.155</v>
      </c>
      <c r="BJ556" s="81">
        <v>0</v>
      </c>
      <c r="BK556" s="81">
        <v>140.68600000000001</v>
      </c>
      <c r="BL556" s="81">
        <v>0</v>
      </c>
      <c r="BM556" s="82"/>
      <c r="BN556" s="81">
        <v>0</v>
      </c>
      <c r="BO556" s="81">
        <v>0</v>
      </c>
      <c r="BP556" s="81">
        <v>10</v>
      </c>
      <c r="BQ556" s="81">
        <v>0</v>
      </c>
      <c r="BR556" s="81">
        <v>16</v>
      </c>
      <c r="BS556" s="81">
        <v>0</v>
      </c>
      <c r="BT556"/>
      <c r="BU556" s="80">
        <v>199.42099999999999</v>
      </c>
      <c r="BV556" s="80">
        <v>55.625</v>
      </c>
      <c r="BW556" s="80">
        <v>0</v>
      </c>
      <c r="BX556" s="80">
        <v>0</v>
      </c>
      <c r="BY556" s="80">
        <v>3.7949999999999999</v>
      </c>
      <c r="BZ556" s="80">
        <v>0</v>
      </c>
      <c r="CA556" s="80">
        <v>0</v>
      </c>
      <c r="CB556" s="80">
        <v>0</v>
      </c>
      <c r="CC556" s="80">
        <v>0</v>
      </c>
    </row>
    <row r="557" spans="1:81">
      <c r="A557" s="80" t="s">
        <v>2264</v>
      </c>
      <c r="B557" s="80">
        <v>34</v>
      </c>
      <c r="C557" s="80">
        <v>17</v>
      </c>
      <c r="D557" s="80">
        <v>2</v>
      </c>
      <c r="E557" s="80">
        <v>2020</v>
      </c>
      <c r="F557" s="80" t="s">
        <v>218</v>
      </c>
      <c r="G557" s="80" t="s">
        <v>2247</v>
      </c>
      <c r="H557" s="80" t="s">
        <v>2248</v>
      </c>
      <c r="I557" s="177"/>
      <c r="J557" s="81">
        <v>169.05648943385131</v>
      </c>
      <c r="K557" s="81">
        <v>7.8743245134952957</v>
      </c>
      <c r="L557" s="81">
        <v>11.402081382485308</v>
      </c>
      <c r="M557" s="81">
        <v>274.63634382337165</v>
      </c>
      <c r="N557" s="81">
        <v>302.48396114670129</v>
      </c>
      <c r="O557" s="81">
        <v>131.20812177841202</v>
      </c>
      <c r="P557" s="81">
        <v>102.32181585321361</v>
      </c>
      <c r="Q557" s="81">
        <v>16.700315826627207</v>
      </c>
      <c r="R557" s="81">
        <v>0</v>
      </c>
      <c r="S557" s="81">
        <v>61.508065942079988</v>
      </c>
      <c r="T557" s="82"/>
      <c r="U557" s="81">
        <v>29764551</v>
      </c>
      <c r="V557" s="81">
        <v>5145</v>
      </c>
      <c r="W557" s="81">
        <v>165</v>
      </c>
      <c r="X557" s="81">
        <v>98421</v>
      </c>
      <c r="Y557" s="81">
        <v>128252</v>
      </c>
      <c r="Z557" s="81">
        <v>93758</v>
      </c>
      <c r="AA557" s="81">
        <v>23084</v>
      </c>
      <c r="AB557" s="81">
        <v>283233</v>
      </c>
      <c r="AC557" s="81">
        <v>0</v>
      </c>
      <c r="AD557" s="81">
        <v>61.508065942079988</v>
      </c>
      <c r="AE557" s="82"/>
      <c r="AF557" s="81">
        <v>216003961.68429479</v>
      </c>
      <c r="AG557" s="81">
        <v>6399767.2627171902</v>
      </c>
      <c r="AH557" s="81">
        <v>2633236.7466885629</v>
      </c>
      <c r="AI557" s="81">
        <v>537981579.40132952</v>
      </c>
      <c r="AJ557" s="81">
        <v>549254844.94468176</v>
      </c>
      <c r="AK557" s="81"/>
      <c r="AL557" s="81"/>
      <c r="AM557" s="81">
        <v>36965053.28426262</v>
      </c>
      <c r="AN557" s="81"/>
      <c r="AO557" s="81"/>
      <c r="AP557" s="82"/>
      <c r="AQ557" s="81">
        <v>5377</v>
      </c>
      <c r="AR557" s="81">
        <v>435</v>
      </c>
      <c r="AS557" s="81">
        <v>0</v>
      </c>
      <c r="AT557" s="81">
        <v>0</v>
      </c>
      <c r="AU557" s="81">
        <v>0</v>
      </c>
      <c r="AV557" s="81">
        <v>0</v>
      </c>
      <c r="AW557" s="81">
        <v>0</v>
      </c>
      <c r="AX557" s="82"/>
      <c r="AY557" s="81">
        <v>20214.79999999985</v>
      </c>
      <c r="AZ557" s="81">
        <v>20023.700000000012</v>
      </c>
      <c r="BA557" s="81">
        <v>0</v>
      </c>
      <c r="BB557" s="81">
        <v>0</v>
      </c>
      <c r="BC557" s="81">
        <v>0</v>
      </c>
      <c r="BD557" s="81">
        <v>0</v>
      </c>
      <c r="BE557" s="81">
        <v>0</v>
      </c>
      <c r="BF557" s="82"/>
      <c r="BG557" s="81">
        <v>0</v>
      </c>
      <c r="BH557" s="81">
        <v>0</v>
      </c>
      <c r="BI557" s="81">
        <v>113.53100000000001</v>
      </c>
      <c r="BJ557" s="81">
        <v>0</v>
      </c>
      <c r="BK557" s="81">
        <v>93.268000000000001</v>
      </c>
      <c r="BL557" s="81">
        <v>0</v>
      </c>
      <c r="BM557" s="82"/>
      <c r="BN557" s="81">
        <v>0</v>
      </c>
      <c r="BO557" s="81">
        <v>0</v>
      </c>
      <c r="BP557" s="81">
        <v>9</v>
      </c>
      <c r="BQ557" s="81">
        <v>0</v>
      </c>
      <c r="BR557" s="81">
        <v>17</v>
      </c>
      <c r="BS557" s="81">
        <v>0</v>
      </c>
      <c r="BT557"/>
      <c r="BU557" s="80">
        <v>201.16800000000001</v>
      </c>
      <c r="BV557" s="80">
        <v>0</v>
      </c>
      <c r="BW557" s="80">
        <v>0</v>
      </c>
      <c r="BX557" s="80">
        <v>1.919</v>
      </c>
      <c r="BY557" s="80">
        <v>3.7120000000000002</v>
      </c>
      <c r="BZ557" s="80">
        <v>0</v>
      </c>
      <c r="CA557" s="80">
        <v>0</v>
      </c>
      <c r="CB557" s="80">
        <v>0</v>
      </c>
      <c r="CC557" s="80">
        <v>0</v>
      </c>
    </row>
    <row r="558" spans="1:81">
      <c r="A558" s="80" t="s">
        <v>2265</v>
      </c>
      <c r="B558" s="80">
        <v>34</v>
      </c>
      <c r="C558" s="80">
        <v>18</v>
      </c>
      <c r="D558" s="80">
        <v>2</v>
      </c>
      <c r="E558" s="80">
        <v>2021</v>
      </c>
      <c r="F558" s="80" t="s">
        <v>75</v>
      </c>
      <c r="G558" s="174" t="s">
        <v>2247</v>
      </c>
      <c r="H558" s="80" t="s">
        <v>2248</v>
      </c>
      <c r="I558" s="177"/>
      <c r="J558" s="81">
        <v>152.36272916142119</v>
      </c>
      <c r="K558" s="81">
        <v>8.4833585952916852</v>
      </c>
      <c r="L558" s="81">
        <v>10.907657955416324</v>
      </c>
      <c r="M558" s="81">
        <v>276.51943305974709</v>
      </c>
      <c r="N558" s="81">
        <v>241.01333473437145</v>
      </c>
      <c r="O558" s="81">
        <v>127.78697682910105</v>
      </c>
      <c r="P558" s="81">
        <v>105.61440286213438</v>
      </c>
      <c r="Q558" s="81">
        <v>16.916903939339512</v>
      </c>
      <c r="R558" s="81">
        <v>0</v>
      </c>
      <c r="S558" s="81">
        <v>66.427164096719991</v>
      </c>
      <c r="T558" s="82"/>
      <c r="U558" s="81">
        <v>31845860</v>
      </c>
      <c r="V558" s="81">
        <v>5145</v>
      </c>
      <c r="W558" s="81">
        <v>165</v>
      </c>
      <c r="X558" s="81">
        <v>98421</v>
      </c>
      <c r="Y558" s="81">
        <v>129376</v>
      </c>
      <c r="Z558" s="81">
        <v>94024</v>
      </c>
      <c r="AA558" s="81">
        <v>23236</v>
      </c>
      <c r="AB558" s="81">
        <v>283504</v>
      </c>
      <c r="AC558" s="81">
        <v>0</v>
      </c>
      <c r="AD558" s="81">
        <v>66.427164096719991</v>
      </c>
      <c r="AE558" s="82"/>
      <c r="AF558" s="81">
        <v>216420163.31751063</v>
      </c>
      <c r="AG558" s="81">
        <v>7471873.3025075775</v>
      </c>
      <c r="AH558" s="81">
        <v>2332855.8792167245</v>
      </c>
      <c r="AI558" s="81">
        <v>611933459.57178986</v>
      </c>
      <c r="AJ558" s="81">
        <v>487374680.07615691</v>
      </c>
      <c r="AK558" s="81">
        <v>0</v>
      </c>
      <c r="AL558" s="81">
        <v>0</v>
      </c>
      <c r="AM558" s="81">
        <v>37213837.249063358</v>
      </c>
      <c r="AN558" s="81">
        <v>0</v>
      </c>
      <c r="AO558" s="81">
        <v>0</v>
      </c>
      <c r="AP558" s="82"/>
      <c r="AQ558" s="81">
        <v>5656</v>
      </c>
      <c r="AR558" s="81">
        <v>438</v>
      </c>
      <c r="AS558" s="81">
        <v>0</v>
      </c>
      <c r="AT558" s="81">
        <v>0</v>
      </c>
      <c r="AU558" s="81">
        <v>0</v>
      </c>
      <c r="AV558" s="81">
        <v>0</v>
      </c>
      <c r="AW558" s="81"/>
      <c r="AX558" s="82"/>
      <c r="AY558" s="81">
        <v>21666.299999999839</v>
      </c>
      <c r="AZ558" s="81">
        <v>20289.600000000009</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2266</v>
      </c>
      <c r="B559" s="80">
        <v>34</v>
      </c>
      <c r="C559" s="80">
        <v>19</v>
      </c>
      <c r="D559" s="80">
        <v>2</v>
      </c>
      <c r="E559" s="80">
        <v>2022</v>
      </c>
      <c r="F559" s="80" t="s">
        <v>568</v>
      </c>
      <c r="G559" s="174" t="s">
        <v>2247</v>
      </c>
      <c r="H559" s="80" t="s">
        <v>2248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5953</v>
      </c>
      <c r="AR559" s="81">
        <v>440</v>
      </c>
      <c r="AS559" s="81">
        <v>0</v>
      </c>
      <c r="AT559" s="81">
        <v>0</v>
      </c>
      <c r="AU559" s="81">
        <v>0</v>
      </c>
      <c r="AV559" s="81">
        <v>0</v>
      </c>
      <c r="AW559" s="81"/>
      <c r="AX559" s="82"/>
      <c r="AY559" s="81">
        <v>23202.899999999841</v>
      </c>
      <c r="AZ559" s="81">
        <v>21933.100000000013</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2375</v>
      </c>
      <c r="B560" s="80">
        <v>511</v>
      </c>
      <c r="C560" s="80">
        <v>1</v>
      </c>
      <c r="D560" s="80">
        <v>31</v>
      </c>
      <c r="E560" s="80">
        <v>1990</v>
      </c>
      <c r="F560" s="80" t="s">
        <v>562</v>
      </c>
      <c r="G560" s="80" t="s">
        <v>2376</v>
      </c>
      <c r="H560" s="80" t="s">
        <v>2377</v>
      </c>
      <c r="I560" s="177"/>
      <c r="J560" s="81">
        <v>12462.795146769011</v>
      </c>
      <c r="K560" s="81">
        <v>277.32272176860749</v>
      </c>
      <c r="L560" s="81">
        <v>409.45126363561934</v>
      </c>
      <c r="M560" s="81">
        <v>1640.0982378395279</v>
      </c>
      <c r="N560" s="81">
        <v>1857.0381529391343</v>
      </c>
      <c r="O560" s="81">
        <v>1471.9153605680417</v>
      </c>
      <c r="P560" s="81">
        <v>1742.3544947970302</v>
      </c>
      <c r="Q560" s="81">
        <v>110.39956929384246</v>
      </c>
      <c r="R560" s="81">
        <v>157.67453349928883</v>
      </c>
      <c r="S560" s="81">
        <v>118.04921999999995</v>
      </c>
      <c r="T560" s="82"/>
      <c r="U560" s="81">
        <v>749616305</v>
      </c>
      <c r="V560" s="81">
        <v>74290</v>
      </c>
      <c r="W560" s="81">
        <v>4007</v>
      </c>
      <c r="X560" s="81">
        <v>501191</v>
      </c>
      <c r="Y560" s="81">
        <v>546117</v>
      </c>
      <c r="Z560" s="81">
        <v>605416</v>
      </c>
      <c r="AA560" s="81">
        <v>423063</v>
      </c>
      <c r="AB560" s="81">
        <v>1792514</v>
      </c>
      <c r="AC560" s="81">
        <v>27309513</v>
      </c>
      <c r="AD560" s="81">
        <v>118.04921999999999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2378</v>
      </c>
      <c r="B561" s="80">
        <v>512</v>
      </c>
      <c r="C561" s="80">
        <v>2</v>
      </c>
      <c r="D561" s="80">
        <v>31</v>
      </c>
      <c r="E561" s="80">
        <v>2005</v>
      </c>
      <c r="F561" s="80" t="s">
        <v>565</v>
      </c>
      <c r="G561" s="80" t="s">
        <v>2376</v>
      </c>
      <c r="H561" s="80" t="s">
        <v>2377</v>
      </c>
      <c r="I561" s="177"/>
      <c r="J561" s="81">
        <v>12480.334499706489</v>
      </c>
      <c r="K561" s="81">
        <v>183.93293833388933</v>
      </c>
      <c r="L561" s="81">
        <v>486.35398279457496</v>
      </c>
      <c r="M561" s="81">
        <v>2714.147275301912</v>
      </c>
      <c r="N561" s="81">
        <v>2867.5483856849119</v>
      </c>
      <c r="O561" s="81">
        <v>2240.1324418462473</v>
      </c>
      <c r="P561" s="81">
        <v>1769.0184495008343</v>
      </c>
      <c r="Q561" s="81">
        <v>109.43165412347058</v>
      </c>
      <c r="R561" s="81">
        <v>181.49409666940701</v>
      </c>
      <c r="S561" s="81">
        <v>113.97845197732002</v>
      </c>
      <c r="T561" s="82"/>
      <c r="U561" s="81">
        <v>945809491</v>
      </c>
      <c r="V561" s="81">
        <v>63332</v>
      </c>
      <c r="W561" s="81">
        <v>5384</v>
      </c>
      <c r="X561" s="81">
        <v>459835</v>
      </c>
      <c r="Y561" s="81">
        <v>691279</v>
      </c>
      <c r="Z561" s="81">
        <v>1066227</v>
      </c>
      <c r="AA561" s="81">
        <v>351787</v>
      </c>
      <c r="AB561" s="81">
        <v>1857456</v>
      </c>
      <c r="AC561" s="81">
        <v>32093473</v>
      </c>
      <c r="AD561" s="81">
        <v>113.97845197731999</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2379</v>
      </c>
      <c r="B562" s="80">
        <v>513</v>
      </c>
      <c r="C562" s="80">
        <v>3</v>
      </c>
      <c r="D562" s="80">
        <v>31</v>
      </c>
      <c r="E562" s="80">
        <v>2006</v>
      </c>
      <c r="F562" s="80" t="s">
        <v>566</v>
      </c>
      <c r="G562" s="80" t="s">
        <v>2376</v>
      </c>
      <c r="H562" s="80" t="s">
        <v>2377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2380</v>
      </c>
      <c r="B563" s="80">
        <v>514</v>
      </c>
      <c r="C563" s="80">
        <v>4</v>
      </c>
      <c r="D563" s="80">
        <v>31</v>
      </c>
      <c r="E563" s="80">
        <v>2007</v>
      </c>
      <c r="F563" s="80" t="s">
        <v>567</v>
      </c>
      <c r="G563" s="80" t="s">
        <v>2376</v>
      </c>
      <c r="H563" s="80" t="s">
        <v>2377</v>
      </c>
      <c r="I563" s="177"/>
      <c r="J563" s="81">
        <v>12974.598463043343</v>
      </c>
      <c r="K563" s="81">
        <v>157.91566559445695</v>
      </c>
      <c r="L563" s="81">
        <v>411.23736737339601</v>
      </c>
      <c r="M563" s="81">
        <v>2672.8857667744901</v>
      </c>
      <c r="N563" s="81">
        <v>2919.7697202245586</v>
      </c>
      <c r="O563" s="81">
        <v>2197.0455909540419</v>
      </c>
      <c r="P563" s="81">
        <v>1751.8261608448124</v>
      </c>
      <c r="Q563" s="81">
        <v>115.46910600996887</v>
      </c>
      <c r="R563" s="81">
        <v>163.20170106389224</v>
      </c>
      <c r="S563" s="81">
        <v>88.714295276974198</v>
      </c>
      <c r="T563" s="82"/>
      <c r="U563" s="81">
        <v>1160177667</v>
      </c>
      <c r="V563" s="81">
        <v>58977</v>
      </c>
      <c r="W563" s="81">
        <v>5311</v>
      </c>
      <c r="X563" s="81">
        <v>557819</v>
      </c>
      <c r="Y563" s="81">
        <v>710875</v>
      </c>
      <c r="Z563" s="81">
        <v>1087079</v>
      </c>
      <c r="AA563" s="81">
        <v>343058</v>
      </c>
      <c r="AB563" s="81">
        <v>1856282</v>
      </c>
      <c r="AC563" s="81">
        <v>29686876</v>
      </c>
      <c r="AD563" s="81">
        <v>88.714295276974198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2381</v>
      </c>
      <c r="B564" s="80">
        <v>515</v>
      </c>
      <c r="C564" s="80">
        <v>5</v>
      </c>
      <c r="D564" s="80">
        <v>31</v>
      </c>
      <c r="E564" s="80">
        <v>2008</v>
      </c>
      <c r="F564" s="80" t="s">
        <v>84</v>
      </c>
      <c r="G564" s="80" t="s">
        <v>2376</v>
      </c>
      <c r="H564" s="80" t="s">
        <v>2377</v>
      </c>
      <c r="I564" s="177"/>
      <c r="J564" s="81">
        <v>12340.687605007202</v>
      </c>
      <c r="K564" s="81">
        <v>119.08488083285563</v>
      </c>
      <c r="L564" s="81">
        <v>351.685844105049</v>
      </c>
      <c r="M564" s="81">
        <v>2821.6987052714239</v>
      </c>
      <c r="N564" s="81">
        <v>2562.6847081634592</v>
      </c>
      <c r="O564" s="81">
        <v>2139.2263404343671</v>
      </c>
      <c r="P564" s="81">
        <v>1704.73456786774</v>
      </c>
      <c r="Q564" s="81">
        <v>113.46577719985241</v>
      </c>
      <c r="R564" s="81">
        <v>156.6240179916455</v>
      </c>
      <c r="S564" s="81">
        <v>121.3920910568331</v>
      </c>
      <c r="T564" s="82"/>
      <c r="U564" s="81">
        <v>1174505833</v>
      </c>
      <c r="V564" s="81">
        <v>58977</v>
      </c>
      <c r="W564" s="81">
        <v>5311</v>
      </c>
      <c r="X564" s="81">
        <v>557819</v>
      </c>
      <c r="Y564" s="81">
        <v>718960</v>
      </c>
      <c r="Z564" s="81">
        <v>1095621</v>
      </c>
      <c r="AA564" s="81">
        <v>334217</v>
      </c>
      <c r="AB564" s="81">
        <v>1854050</v>
      </c>
      <c r="AC564" s="81">
        <v>29584122</v>
      </c>
      <c r="AD564" s="81">
        <v>121.39209105683311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2382</v>
      </c>
      <c r="B565" s="80">
        <v>516</v>
      </c>
      <c r="C565" s="80">
        <v>6</v>
      </c>
      <c r="D565" s="80">
        <v>31</v>
      </c>
      <c r="E565" s="80">
        <v>2009</v>
      </c>
      <c r="F565" s="80" t="s">
        <v>85</v>
      </c>
      <c r="G565" s="80" t="s">
        <v>2376</v>
      </c>
      <c r="H565" s="80" t="s">
        <v>2377</v>
      </c>
      <c r="I565" s="177"/>
      <c r="J565" s="81">
        <v>11538.347635574943</v>
      </c>
      <c r="K565" s="81">
        <v>124.38826040741489</v>
      </c>
      <c r="L565" s="81">
        <v>408.59444098622208</v>
      </c>
      <c r="M565" s="81">
        <v>2973.4480652956559</v>
      </c>
      <c r="N565" s="81">
        <v>2668.7965448793589</v>
      </c>
      <c r="O565" s="81">
        <v>2183.4869838218378</v>
      </c>
      <c r="P565" s="81">
        <v>1625.5747530111541</v>
      </c>
      <c r="Q565" s="81">
        <v>107.83438809618266</v>
      </c>
      <c r="R565" s="81">
        <v>144.90928226497033</v>
      </c>
      <c r="S565" s="81">
        <v>117.77678704591999</v>
      </c>
      <c r="T565" s="82"/>
      <c r="U565" s="81">
        <v>937458434</v>
      </c>
      <c r="V565" s="81">
        <v>59747</v>
      </c>
      <c r="W565" s="81">
        <v>7683</v>
      </c>
      <c r="X565" s="81">
        <v>615869</v>
      </c>
      <c r="Y565" s="81">
        <v>724893</v>
      </c>
      <c r="Z565" s="81">
        <v>1103806</v>
      </c>
      <c r="AA565" s="81">
        <v>327179</v>
      </c>
      <c r="AB565" s="81">
        <v>1849703</v>
      </c>
      <c r="AC565" s="81">
        <v>26702965</v>
      </c>
      <c r="AD565" s="81">
        <v>117.77678704591999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7.13</v>
      </c>
      <c r="BH565" s="81">
        <v>13.120000000000001</v>
      </c>
      <c r="BI565" s="81">
        <v>10792.560000000001</v>
      </c>
      <c r="BJ565" s="81">
        <v>2966.9679999999998</v>
      </c>
      <c r="BK565" s="81">
        <v>453.12600000000009</v>
      </c>
      <c r="BL565" s="81">
        <v>0</v>
      </c>
      <c r="BM565" s="82"/>
      <c r="BN565" s="81">
        <v>2</v>
      </c>
      <c r="BO565" s="81">
        <v>2</v>
      </c>
      <c r="BP565" s="81">
        <v>241</v>
      </c>
      <c r="BQ565" s="81">
        <v>10</v>
      </c>
      <c r="BR565" s="81">
        <v>63</v>
      </c>
      <c r="BS565" s="81">
        <v>0</v>
      </c>
      <c r="BT565"/>
      <c r="BU565" s="80"/>
      <c r="BV565" s="80"/>
      <c r="BW565" s="80"/>
      <c r="BX565" s="80"/>
      <c r="BY565" s="80"/>
      <c r="BZ565" s="80"/>
      <c r="CA565" s="80"/>
      <c r="CB565" s="80"/>
      <c r="CC565" s="80"/>
    </row>
    <row r="566" spans="1:81">
      <c r="A566" s="80" t="s">
        <v>2383</v>
      </c>
      <c r="B566" s="80">
        <v>517</v>
      </c>
      <c r="C566" s="80">
        <v>7</v>
      </c>
      <c r="D566" s="80">
        <v>31</v>
      </c>
      <c r="E566" s="80">
        <v>2010</v>
      </c>
      <c r="F566" s="80" t="s">
        <v>86</v>
      </c>
      <c r="G566" s="80" t="s">
        <v>2376</v>
      </c>
      <c r="H566" s="80" t="s">
        <v>2377</v>
      </c>
      <c r="I566" s="177"/>
      <c r="J566" s="81">
        <v>11979.622801486796</v>
      </c>
      <c r="K566" s="81">
        <v>130.05346103966826</v>
      </c>
      <c r="L566" s="81">
        <v>379.28993579675131</v>
      </c>
      <c r="M566" s="81">
        <v>3069.3223057277014</v>
      </c>
      <c r="N566" s="81">
        <v>3055.1983105288109</v>
      </c>
      <c r="O566" s="81">
        <v>2189.6653625464446</v>
      </c>
      <c r="P566" s="81">
        <v>1638.2624061451759</v>
      </c>
      <c r="Q566" s="81">
        <v>112.2091349756066</v>
      </c>
      <c r="R566" s="81">
        <v>151.80525513991418</v>
      </c>
      <c r="S566" s="81">
        <v>127.99869688404002</v>
      </c>
      <c r="T566" s="82"/>
      <c r="U566" s="81">
        <v>976473365</v>
      </c>
      <c r="V566" s="81">
        <v>59747</v>
      </c>
      <c r="W566" s="81">
        <v>7683</v>
      </c>
      <c r="X566" s="81">
        <v>615869</v>
      </c>
      <c r="Y566" s="81">
        <v>730515</v>
      </c>
      <c r="Z566" s="81">
        <v>1112073</v>
      </c>
      <c r="AA566" s="81">
        <v>321498</v>
      </c>
      <c r="AB566" s="81">
        <v>1844293</v>
      </c>
      <c r="AC566" s="81">
        <v>26509534</v>
      </c>
      <c r="AD566" s="81">
        <v>127.99869688404</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7.3620000000000001</v>
      </c>
      <c r="BH566" s="81">
        <v>13.162000000000001</v>
      </c>
      <c r="BI566" s="81">
        <v>10910.59434</v>
      </c>
      <c r="BJ566" s="81">
        <v>2991.2370000000001</v>
      </c>
      <c r="BK566" s="81">
        <v>548.98199999999997</v>
      </c>
      <c r="BL566" s="81">
        <v>0</v>
      </c>
      <c r="BM566" s="82"/>
      <c r="BN566" s="81">
        <v>2</v>
      </c>
      <c r="BO566" s="81">
        <v>2</v>
      </c>
      <c r="BP566" s="81">
        <v>250</v>
      </c>
      <c r="BQ566" s="81">
        <v>12</v>
      </c>
      <c r="BR566" s="81">
        <v>64</v>
      </c>
      <c r="BS566" s="81">
        <v>0</v>
      </c>
      <c r="BT566"/>
      <c r="BU566" s="80">
        <v>12870.80234</v>
      </c>
      <c r="BV566" s="80">
        <v>984.96699999999998</v>
      </c>
      <c r="BW566" s="80">
        <v>317.767</v>
      </c>
      <c r="BX566" s="80">
        <v>7.601</v>
      </c>
      <c r="BY566" s="80">
        <v>28.797000000000001</v>
      </c>
      <c r="BZ566" s="80">
        <v>12</v>
      </c>
      <c r="CA566" s="80">
        <v>167.179</v>
      </c>
      <c r="CB566" s="80">
        <v>82.224000000000004</v>
      </c>
      <c r="CC566" s="80">
        <v>0</v>
      </c>
    </row>
    <row r="567" spans="1:81">
      <c r="A567" s="80" t="s">
        <v>2384</v>
      </c>
      <c r="B567" s="80">
        <v>518</v>
      </c>
      <c r="C567" s="80">
        <v>8</v>
      </c>
      <c r="D567" s="80">
        <v>31</v>
      </c>
      <c r="E567" s="80">
        <v>2011</v>
      </c>
      <c r="F567" s="80" t="s">
        <v>87</v>
      </c>
      <c r="G567" s="80" t="s">
        <v>2376</v>
      </c>
      <c r="H567" s="80" t="s">
        <v>2377</v>
      </c>
      <c r="I567" s="177"/>
      <c r="J567" s="81">
        <v>12455.360748520143</v>
      </c>
      <c r="K567" s="81">
        <v>179.53181206309497</v>
      </c>
      <c r="L567" s="81">
        <v>377.23211653834181</v>
      </c>
      <c r="M567" s="81">
        <v>3574.672010805632</v>
      </c>
      <c r="N567" s="81">
        <v>3137.3230373031874</v>
      </c>
      <c r="O567" s="81">
        <v>2169.845261365549</v>
      </c>
      <c r="P567" s="81">
        <v>1574.5793774124379</v>
      </c>
      <c r="Q567" s="81">
        <v>129.03076369483662</v>
      </c>
      <c r="R567" s="81">
        <v>149.46852746430224</v>
      </c>
      <c r="S567" s="81">
        <v>132.97807339631902</v>
      </c>
      <c r="T567" s="82"/>
      <c r="U567" s="81">
        <v>941572054</v>
      </c>
      <c r="V567" s="81">
        <v>59747</v>
      </c>
      <c r="W567" s="81">
        <v>7683</v>
      </c>
      <c r="X567" s="81">
        <v>615869</v>
      </c>
      <c r="Y567" s="81">
        <v>727521</v>
      </c>
      <c r="Z567" s="81">
        <v>1125948</v>
      </c>
      <c r="AA567" s="81">
        <v>318196</v>
      </c>
      <c r="AB567" s="81">
        <v>1838613</v>
      </c>
      <c r="AC567" s="81">
        <v>26058306</v>
      </c>
      <c r="AD567" s="81">
        <v>132.97807339631902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25.16</v>
      </c>
      <c r="BH567" s="81">
        <v>13.965</v>
      </c>
      <c r="BI567" s="81">
        <v>11004.195</v>
      </c>
      <c r="BJ567" s="81">
        <v>3311.3420000000001</v>
      </c>
      <c r="BK567" s="81">
        <v>586.51599999999996</v>
      </c>
      <c r="BL567" s="81">
        <v>0</v>
      </c>
      <c r="BM567" s="82"/>
      <c r="BN567" s="81">
        <v>4</v>
      </c>
      <c r="BO567" s="81">
        <v>2</v>
      </c>
      <c r="BP567" s="81">
        <v>245</v>
      </c>
      <c r="BQ567" s="81">
        <v>12</v>
      </c>
      <c r="BR567" s="81">
        <v>68</v>
      </c>
      <c r="BS567" s="81">
        <v>0</v>
      </c>
      <c r="BT567"/>
      <c r="BU567" s="80">
        <v>13321.377</v>
      </c>
      <c r="BV567" s="80">
        <v>1114.3920000000001</v>
      </c>
      <c r="BW567" s="80">
        <v>267.37599999999998</v>
      </c>
      <c r="BX567" s="80">
        <v>11.368</v>
      </c>
      <c r="BY567" s="80">
        <v>48.448</v>
      </c>
      <c r="BZ567" s="80">
        <v>14</v>
      </c>
      <c r="CA567" s="80">
        <v>124.16500000000001</v>
      </c>
      <c r="CB567" s="80">
        <v>40.052</v>
      </c>
      <c r="CC567" s="80">
        <v>0</v>
      </c>
    </row>
    <row r="568" spans="1:81">
      <c r="A568" s="80" t="s">
        <v>2385</v>
      </c>
      <c r="B568" s="80">
        <v>519</v>
      </c>
      <c r="C568" s="80">
        <v>9</v>
      </c>
      <c r="D568" s="80">
        <v>31</v>
      </c>
      <c r="E568" s="80">
        <v>2012</v>
      </c>
      <c r="F568" s="80" t="s">
        <v>88</v>
      </c>
      <c r="G568" s="80" t="s">
        <v>2376</v>
      </c>
      <c r="H568" s="80" t="s">
        <v>2377</v>
      </c>
      <c r="I568" s="177"/>
      <c r="J568" s="81">
        <v>12749.939188032509</v>
      </c>
      <c r="K568" s="81">
        <v>167.64013034537598</v>
      </c>
      <c r="L568" s="81">
        <v>382.78955999275701</v>
      </c>
      <c r="M568" s="81">
        <v>3375.6274257190125</v>
      </c>
      <c r="N568" s="81">
        <v>3092.743952890864</v>
      </c>
      <c r="O568" s="81">
        <v>2179.3791139885288</v>
      </c>
      <c r="P568" s="81">
        <v>1563.7710390943566</v>
      </c>
      <c r="Q568" s="81">
        <v>142.70545122482758</v>
      </c>
      <c r="R568" s="81">
        <v>161.45832084604487</v>
      </c>
      <c r="S568" s="81">
        <v>131.62861455873499</v>
      </c>
      <c r="T568" s="82"/>
      <c r="U568" s="81">
        <v>1013696929</v>
      </c>
      <c r="V568" s="81">
        <v>59747</v>
      </c>
      <c r="W568" s="81">
        <v>7683</v>
      </c>
      <c r="X568" s="81">
        <v>615869</v>
      </c>
      <c r="Y568" s="81">
        <v>763846</v>
      </c>
      <c r="Z568" s="81">
        <v>1139865</v>
      </c>
      <c r="AA568" s="81">
        <v>314224</v>
      </c>
      <c r="AB568" s="81">
        <v>1871619</v>
      </c>
      <c r="AC568" s="81">
        <v>27419532</v>
      </c>
      <c r="AD568" s="81">
        <v>131.62861455873499</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22.687000000000001</v>
      </c>
      <c r="BH568" s="81">
        <v>14.962</v>
      </c>
      <c r="BI568" s="81">
        <v>11347.241</v>
      </c>
      <c r="BJ568" s="81">
        <v>3222.511</v>
      </c>
      <c r="BK568" s="81">
        <v>664.84299999999996</v>
      </c>
      <c r="BL568" s="81">
        <v>0</v>
      </c>
      <c r="BM568" s="82"/>
      <c r="BN568" s="81">
        <v>4</v>
      </c>
      <c r="BO568" s="81">
        <v>2</v>
      </c>
      <c r="BP568" s="81">
        <v>253</v>
      </c>
      <c r="BQ568" s="81">
        <v>12</v>
      </c>
      <c r="BR568" s="81">
        <v>72</v>
      </c>
      <c r="BS568" s="81">
        <v>0</v>
      </c>
      <c r="BT568"/>
      <c r="BU568" s="80">
        <v>13637.906000000001</v>
      </c>
      <c r="BV568" s="80">
        <v>1120.287</v>
      </c>
      <c r="BW568" s="80">
        <v>292.11599999999999</v>
      </c>
      <c r="BX568" s="80">
        <v>13.832000000000001</v>
      </c>
      <c r="BY568" s="80">
        <v>37.000999999999998</v>
      </c>
      <c r="BZ568" s="80">
        <v>14</v>
      </c>
      <c r="CA568" s="80">
        <v>115.22499999999999</v>
      </c>
      <c r="CB568" s="80">
        <v>41.877000000000002</v>
      </c>
      <c r="CC568" s="80">
        <v>0</v>
      </c>
    </row>
    <row r="569" spans="1:81">
      <c r="A569" s="80" t="s">
        <v>2386</v>
      </c>
      <c r="B569" s="80">
        <v>520</v>
      </c>
      <c r="C569" s="80">
        <v>10</v>
      </c>
      <c r="D569" s="80">
        <v>31</v>
      </c>
      <c r="E569" s="80">
        <v>2013</v>
      </c>
      <c r="F569" s="80" t="s">
        <v>89</v>
      </c>
      <c r="G569" s="80" t="s">
        <v>2376</v>
      </c>
      <c r="H569" s="80" t="s">
        <v>2377</v>
      </c>
      <c r="I569" s="177"/>
      <c r="J569" s="81">
        <v>13046.477174722548</v>
      </c>
      <c r="K569" s="81">
        <v>146.69100143365029</v>
      </c>
      <c r="L569" s="81">
        <v>363.11581415034397</v>
      </c>
      <c r="M569" s="81">
        <v>3398.9582553398113</v>
      </c>
      <c r="N569" s="81">
        <v>3186.0867872023141</v>
      </c>
      <c r="O569" s="81">
        <v>2113.7467413112149</v>
      </c>
      <c r="P569" s="81">
        <v>1553.0985341779626</v>
      </c>
      <c r="Q569" s="81">
        <v>144.56793714383699</v>
      </c>
      <c r="R569" s="81">
        <v>160.56827179329161</v>
      </c>
      <c r="S569" s="81">
        <v>129.53548545960638</v>
      </c>
      <c r="T569" s="82"/>
      <c r="U569" s="81">
        <v>1040924881</v>
      </c>
      <c r="V569" s="81">
        <v>59747</v>
      </c>
      <c r="W569" s="81">
        <v>7683</v>
      </c>
      <c r="X569" s="81">
        <v>615869</v>
      </c>
      <c r="Y569" s="81">
        <v>768510</v>
      </c>
      <c r="Z569" s="81">
        <v>1154898</v>
      </c>
      <c r="AA569" s="81">
        <v>310908</v>
      </c>
      <c r="AB569" s="81">
        <v>1868860</v>
      </c>
      <c r="AC569" s="81">
        <v>26617693</v>
      </c>
      <c r="AD569" s="81">
        <v>129.53548545960641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16.501000000000001</v>
      </c>
      <c r="BH569" s="81">
        <v>16.57</v>
      </c>
      <c r="BI569" s="81">
        <v>11493.217000000001</v>
      </c>
      <c r="BJ569" s="81">
        <v>3095.2420000000002</v>
      </c>
      <c r="BK569" s="81">
        <v>678.31600000000003</v>
      </c>
      <c r="BL569" s="81">
        <v>0</v>
      </c>
      <c r="BM569" s="82"/>
      <c r="BN569" s="81">
        <v>4</v>
      </c>
      <c r="BO569" s="81">
        <v>2</v>
      </c>
      <c r="BP569" s="81">
        <v>259</v>
      </c>
      <c r="BQ569" s="81">
        <v>12</v>
      </c>
      <c r="BR569" s="81">
        <v>74</v>
      </c>
      <c r="BS569" s="81">
        <v>0</v>
      </c>
      <c r="BT569"/>
      <c r="BU569" s="80">
        <v>13581.831</v>
      </c>
      <c r="BV569" s="80">
        <v>1179.5409999999999</v>
      </c>
      <c r="BW569" s="80">
        <v>305.99099999999999</v>
      </c>
      <c r="BX569" s="80">
        <v>3.2210000000000001</v>
      </c>
      <c r="BY569" s="80">
        <v>41.164999999999999</v>
      </c>
      <c r="BZ569" s="80">
        <v>15</v>
      </c>
      <c r="CA569" s="80">
        <v>132.10499999999999</v>
      </c>
      <c r="CB569" s="80">
        <v>40.991999999999997</v>
      </c>
      <c r="CC569" s="80">
        <v>0</v>
      </c>
    </row>
    <row r="570" spans="1:81">
      <c r="A570" s="80" t="s">
        <v>2387</v>
      </c>
      <c r="B570" s="80">
        <v>521</v>
      </c>
      <c r="C570" s="80">
        <v>11</v>
      </c>
      <c r="D570" s="80">
        <v>31</v>
      </c>
      <c r="E570" s="80">
        <v>2014</v>
      </c>
      <c r="F570" s="80" t="s">
        <v>90</v>
      </c>
      <c r="G570" s="80" t="s">
        <v>2376</v>
      </c>
      <c r="H570" s="80" t="s">
        <v>2377</v>
      </c>
      <c r="I570" s="177"/>
      <c r="J570" s="81">
        <v>12628.101689100888</v>
      </c>
      <c r="K570" s="81">
        <v>140.71482441383685</v>
      </c>
      <c r="L570" s="81">
        <v>322.85241813298984</v>
      </c>
      <c r="M570" s="81">
        <v>3438.3593917681619</v>
      </c>
      <c r="N570" s="81">
        <v>2868.658794104485</v>
      </c>
      <c r="O570" s="81">
        <v>2023.4978844467532</v>
      </c>
      <c r="P570" s="81">
        <v>1545.1431768768693</v>
      </c>
      <c r="Q570" s="81">
        <v>138.05720705936616</v>
      </c>
      <c r="R570" s="81">
        <v>162.90498986581417</v>
      </c>
      <c r="S570" s="81">
        <v>153.54980465902139</v>
      </c>
      <c r="T570" s="82"/>
      <c r="U570" s="81">
        <v>1054271013</v>
      </c>
      <c r="V570" s="81">
        <v>48408</v>
      </c>
      <c r="W570" s="81">
        <v>7068</v>
      </c>
      <c r="X570" s="81">
        <v>610352</v>
      </c>
      <c r="Y570" s="81">
        <v>773416</v>
      </c>
      <c r="Z570" s="81">
        <v>1164418</v>
      </c>
      <c r="AA570" s="81">
        <v>307715</v>
      </c>
      <c r="AB570" s="81">
        <v>1860113</v>
      </c>
      <c r="AC570" s="81">
        <v>27089969</v>
      </c>
      <c r="AD570" s="81">
        <v>153.54980465902139</v>
      </c>
      <c r="AE570" s="82"/>
      <c r="AF570" s="81">
        <v>8829967034.9498711</v>
      </c>
      <c r="AG570" s="81">
        <v>112337707.28178521</v>
      </c>
      <c r="AH570" s="81">
        <v>54979606.211938329</v>
      </c>
      <c r="AI570" s="81">
        <v>4563111967.5767031</v>
      </c>
      <c r="AJ570" s="81">
        <v>3886554855.756639</v>
      </c>
      <c r="AK570" s="81">
        <v>0</v>
      </c>
      <c r="AL570" s="81">
        <v>0</v>
      </c>
      <c r="AM570" s="81">
        <v>255365718.83157703</v>
      </c>
      <c r="AN570" s="81">
        <v>0</v>
      </c>
      <c r="AO570" s="81">
        <v>0</v>
      </c>
      <c r="AP570" s="82"/>
      <c r="AQ570" s="81">
        <v>39291</v>
      </c>
      <c r="AR570" s="81">
        <v>8037</v>
      </c>
      <c r="AS570" s="81">
        <v>4</v>
      </c>
      <c r="AT570" s="81">
        <v>2</v>
      </c>
      <c r="AU570" s="81">
        <v>0</v>
      </c>
      <c r="AV570" s="81">
        <v>6</v>
      </c>
      <c r="AW570" s="81" t="s">
        <v>564</v>
      </c>
      <c r="AX570" s="82"/>
      <c r="AY570" s="81">
        <v>164556.39999999997</v>
      </c>
      <c r="AZ570" s="81">
        <v>477717.89999999997</v>
      </c>
      <c r="BA570" s="81">
        <v>72000</v>
      </c>
      <c r="BB570" s="81">
        <v>430</v>
      </c>
      <c r="BC570" s="81">
        <v>0</v>
      </c>
      <c r="BD570" s="81">
        <v>17180.7</v>
      </c>
      <c r="BE570" s="81" t="s">
        <v>564</v>
      </c>
      <c r="BF570" s="82"/>
      <c r="BG570" s="81">
        <v>26.047999999999998</v>
      </c>
      <c r="BH570" s="81">
        <v>15.927</v>
      </c>
      <c r="BI570" s="81">
        <v>11210.056</v>
      </c>
      <c r="BJ570" s="81">
        <v>3127.0309999999999</v>
      </c>
      <c r="BK570" s="81">
        <v>680.49</v>
      </c>
      <c r="BL570" s="81">
        <v>0</v>
      </c>
      <c r="BM570" s="82"/>
      <c r="BN570" s="81">
        <v>5</v>
      </c>
      <c r="BO570" s="81">
        <v>2</v>
      </c>
      <c r="BP570" s="81">
        <v>259</v>
      </c>
      <c r="BQ570" s="81">
        <v>12</v>
      </c>
      <c r="BR570" s="81">
        <v>72</v>
      </c>
      <c r="BS570" s="81">
        <v>0</v>
      </c>
      <c r="BT570"/>
      <c r="BU570" s="80">
        <v>13311.147000000001</v>
      </c>
      <c r="BV570" s="80">
        <v>1172.3520000000001</v>
      </c>
      <c r="BW570" s="80">
        <v>336.923</v>
      </c>
      <c r="BX570" s="80">
        <v>15.438000000000001</v>
      </c>
      <c r="BY570" s="80">
        <v>52.329000000000001</v>
      </c>
      <c r="BZ570" s="80">
        <v>5.9909999999999997</v>
      </c>
      <c r="CA570" s="80">
        <v>99.87</v>
      </c>
      <c r="CB570" s="80">
        <v>65.501999999999995</v>
      </c>
      <c r="CC570" s="80">
        <v>0</v>
      </c>
    </row>
    <row r="571" spans="1:81">
      <c r="A571" s="80" t="s">
        <v>2388</v>
      </c>
      <c r="B571" s="80">
        <v>522</v>
      </c>
      <c r="C571" s="80">
        <v>12</v>
      </c>
      <c r="D571" s="80">
        <v>31</v>
      </c>
      <c r="E571" s="80">
        <v>2015</v>
      </c>
      <c r="F571" s="80" t="s">
        <v>91</v>
      </c>
      <c r="G571" s="80" t="s">
        <v>2376</v>
      </c>
      <c r="H571" s="80" t="s">
        <v>2377</v>
      </c>
      <c r="I571" s="177"/>
      <c r="J571" s="81">
        <v>12524.857556139559</v>
      </c>
      <c r="K571" s="81">
        <v>133.14790442518012</v>
      </c>
      <c r="L571" s="81">
        <v>597.73856650492746</v>
      </c>
      <c r="M571" s="81">
        <v>2810.4479886177037</v>
      </c>
      <c r="N571" s="81">
        <v>2702.8378373696105</v>
      </c>
      <c r="O571" s="81">
        <v>2012.1502509319789</v>
      </c>
      <c r="P571" s="81">
        <v>1529.1975360315419</v>
      </c>
      <c r="Q571" s="81">
        <v>134.41840123140565</v>
      </c>
      <c r="R571" s="81">
        <v>159.42769086627521</v>
      </c>
      <c r="S571" s="81">
        <v>150.43277819776344</v>
      </c>
      <c r="T571" s="82"/>
      <c r="U571" s="81">
        <v>1089855588</v>
      </c>
      <c r="V571" s="81">
        <v>48408</v>
      </c>
      <c r="W571" s="81">
        <v>7068</v>
      </c>
      <c r="X571" s="81">
        <v>610352</v>
      </c>
      <c r="Y571" s="81">
        <v>777756</v>
      </c>
      <c r="Z571" s="81">
        <v>1169044</v>
      </c>
      <c r="AA571" s="81">
        <v>304300</v>
      </c>
      <c r="AB571" s="81">
        <v>1850028</v>
      </c>
      <c r="AC571" s="81">
        <v>27310409</v>
      </c>
      <c r="AD571" s="81">
        <v>150.43277819776344</v>
      </c>
      <c r="AE571" s="82"/>
      <c r="AF571" s="81">
        <v>8535064183.9442101</v>
      </c>
      <c r="AG571" s="81">
        <v>99205920.203031808</v>
      </c>
      <c r="AH571" s="81">
        <v>96289915.946288049</v>
      </c>
      <c r="AI571" s="81">
        <v>4033996359.5490861</v>
      </c>
      <c r="AJ571" s="81">
        <v>3855654057.4213614</v>
      </c>
      <c r="AK571" s="81">
        <v>0</v>
      </c>
      <c r="AL571" s="81">
        <v>0</v>
      </c>
      <c r="AM571" s="81">
        <v>253538576.82442099</v>
      </c>
      <c r="AN571" s="81">
        <v>0</v>
      </c>
      <c r="AO571" s="81">
        <v>0</v>
      </c>
      <c r="AP571" s="82"/>
      <c r="AQ571" s="81">
        <v>43086</v>
      </c>
      <c r="AR571" s="81">
        <v>12236</v>
      </c>
      <c r="AS571" s="81">
        <v>5</v>
      </c>
      <c r="AT571" s="81">
        <v>2</v>
      </c>
      <c r="AU571" s="81">
        <v>0</v>
      </c>
      <c r="AV571" s="81">
        <v>8</v>
      </c>
      <c r="AW571" s="81" t="s">
        <v>564</v>
      </c>
      <c r="AX571" s="82"/>
      <c r="AY571" s="81">
        <v>182861.10000000006</v>
      </c>
      <c r="AZ571" s="81">
        <v>788037.60000000009</v>
      </c>
      <c r="BA571" s="81">
        <v>108000</v>
      </c>
      <c r="BB571" s="81">
        <v>430</v>
      </c>
      <c r="BC571" s="81">
        <v>0</v>
      </c>
      <c r="BD571" s="81">
        <v>19360.7</v>
      </c>
      <c r="BE571" s="81" t="s">
        <v>564</v>
      </c>
      <c r="BF571" s="82"/>
      <c r="BG571" s="81">
        <v>7.6740000000000004</v>
      </c>
      <c r="BH571" s="81">
        <v>15.779</v>
      </c>
      <c r="BI571" s="81">
        <v>11153.877500000001</v>
      </c>
      <c r="BJ571" s="81">
        <v>3147.4490000000001</v>
      </c>
      <c r="BK571" s="81">
        <v>759.76400000000012</v>
      </c>
      <c r="BL571" s="81">
        <v>0</v>
      </c>
      <c r="BM571" s="82"/>
      <c r="BN571" s="81">
        <v>2</v>
      </c>
      <c r="BO571" s="81">
        <v>2</v>
      </c>
      <c r="BP571" s="81">
        <v>253</v>
      </c>
      <c r="BQ571" s="81">
        <v>12</v>
      </c>
      <c r="BR571" s="81">
        <v>71</v>
      </c>
      <c r="BS571" s="81">
        <v>0</v>
      </c>
      <c r="BT571"/>
      <c r="BU571" s="80">
        <v>13190.0805</v>
      </c>
      <c r="BV571" s="80">
        <v>1193.3689999999999</v>
      </c>
      <c r="BW571" s="80">
        <v>334.85</v>
      </c>
      <c r="BX571" s="80">
        <v>1.899</v>
      </c>
      <c r="BY571" s="80">
        <v>55.682000000000002</v>
      </c>
      <c r="BZ571" s="80">
        <v>64.069999999999993</v>
      </c>
      <c r="CA571" s="80">
        <v>120.03700000000001</v>
      </c>
      <c r="CB571" s="80">
        <v>57.304000000000002</v>
      </c>
      <c r="CC571" s="80">
        <v>67.251999999999995</v>
      </c>
    </row>
    <row r="572" spans="1:81">
      <c r="A572" s="80" t="s">
        <v>2389</v>
      </c>
      <c r="B572" s="80">
        <v>523</v>
      </c>
      <c r="C572" s="80">
        <v>13</v>
      </c>
      <c r="D572" s="80">
        <v>31</v>
      </c>
      <c r="E572" s="80">
        <v>2016</v>
      </c>
      <c r="F572" s="80" t="s">
        <v>92</v>
      </c>
      <c r="G572" s="80" t="s">
        <v>2376</v>
      </c>
      <c r="H572" s="80" t="s">
        <v>2377</v>
      </c>
      <c r="I572" s="177"/>
      <c r="J572" s="81">
        <v>12402.605744355946</v>
      </c>
      <c r="K572" s="81">
        <v>124.62813075050944</v>
      </c>
      <c r="L572" s="81">
        <v>350.78417638549598</v>
      </c>
      <c r="M572" s="81">
        <v>2722.9960277659115</v>
      </c>
      <c r="N572" s="81">
        <v>2763.0316918391877</v>
      </c>
      <c r="O572" s="81">
        <v>2002.5491562424472</v>
      </c>
      <c r="P572" s="81">
        <v>1489.0768047412594</v>
      </c>
      <c r="Q572" s="81">
        <v>130.08674919122652</v>
      </c>
      <c r="R572" s="81">
        <v>163.65774414977716</v>
      </c>
      <c r="S572" s="81">
        <v>165.68915444505498</v>
      </c>
      <c r="T572" s="82"/>
      <c r="U572" s="81">
        <v>989547792</v>
      </c>
      <c r="V572" s="81">
        <v>48408</v>
      </c>
      <c r="W572" s="81">
        <v>7068</v>
      </c>
      <c r="X572" s="81">
        <v>610352</v>
      </c>
      <c r="Y572" s="81">
        <v>782840</v>
      </c>
      <c r="Z572" s="81">
        <v>1177768</v>
      </c>
      <c r="AA572" s="81">
        <v>306475</v>
      </c>
      <c r="AB572" s="81">
        <v>1841753</v>
      </c>
      <c r="AC572" s="81">
        <v>27951131.739042789</v>
      </c>
      <c r="AD572" s="81">
        <v>165.68915444505501</v>
      </c>
      <c r="AE572" s="82"/>
      <c r="AF572" s="81">
        <v>8630575606.8702869</v>
      </c>
      <c r="AG572" s="81">
        <v>91305926.538390949</v>
      </c>
      <c r="AH572" s="81">
        <v>45523576.968615003</v>
      </c>
      <c r="AI572" s="81">
        <v>4148872179.5642338</v>
      </c>
      <c r="AJ572" s="81">
        <v>3990664466.0165</v>
      </c>
      <c r="AK572" s="81"/>
      <c r="AL572" s="81"/>
      <c r="AM572" s="81">
        <v>252600616.3352358</v>
      </c>
      <c r="AN572" s="81"/>
      <c r="AO572" s="81"/>
      <c r="AP572" s="82"/>
      <c r="AQ572" s="81">
        <v>46192</v>
      </c>
      <c r="AR572" s="81">
        <v>15402</v>
      </c>
      <c r="AS572" s="81">
        <v>7</v>
      </c>
      <c r="AT572" s="81">
        <v>6</v>
      </c>
      <c r="AU572" s="81">
        <v>0</v>
      </c>
      <c r="AV572" s="81">
        <v>11</v>
      </c>
      <c r="AW572" s="81" t="s">
        <v>564</v>
      </c>
      <c r="AX572" s="82"/>
      <c r="AY572" s="81">
        <v>198342.09999999989</v>
      </c>
      <c r="AZ572" s="81">
        <v>1077989.3</v>
      </c>
      <c r="BA572" s="81">
        <v>180000</v>
      </c>
      <c r="BB572" s="81">
        <v>1085.2</v>
      </c>
      <c r="BC572" s="81">
        <v>0</v>
      </c>
      <c r="BD572" s="81">
        <v>50990.7</v>
      </c>
      <c r="BE572" s="81" t="s">
        <v>564</v>
      </c>
      <c r="BF572" s="82"/>
      <c r="BG572" s="81">
        <v>7.78</v>
      </c>
      <c r="BH572" s="81">
        <v>14.936</v>
      </c>
      <c r="BI572" s="81">
        <v>10511.351000000001</v>
      </c>
      <c r="BJ572" s="81">
        <v>2996.0259999999998</v>
      </c>
      <c r="BK572" s="81">
        <v>823.23800000000006</v>
      </c>
      <c r="BL572" s="81">
        <v>0</v>
      </c>
      <c r="BM572" s="82"/>
      <c r="BN572" s="81">
        <v>2</v>
      </c>
      <c r="BO572" s="81">
        <v>2</v>
      </c>
      <c r="BP572" s="81">
        <v>256</v>
      </c>
      <c r="BQ572" s="81">
        <v>12</v>
      </c>
      <c r="BR572" s="81">
        <v>70</v>
      </c>
      <c r="BS572" s="81">
        <v>0</v>
      </c>
      <c r="BT572"/>
      <c r="BU572" s="80">
        <v>12452.691000000001</v>
      </c>
      <c r="BV572" s="80">
        <v>1232.7629999999999</v>
      </c>
      <c r="BW572" s="80">
        <v>339.75200000000001</v>
      </c>
      <c r="BX572" s="80">
        <v>24.321000000000002</v>
      </c>
      <c r="BY572" s="80">
        <v>34.908000000000001</v>
      </c>
      <c r="BZ572" s="80">
        <v>32.762</v>
      </c>
      <c r="CA572" s="80">
        <v>117.929</v>
      </c>
      <c r="CB572" s="80">
        <v>46.414999999999999</v>
      </c>
      <c r="CC572" s="80">
        <v>71.790000000000006</v>
      </c>
    </row>
    <row r="573" spans="1:81">
      <c r="A573" s="80" t="s">
        <v>2390</v>
      </c>
      <c r="B573" s="80">
        <v>524</v>
      </c>
      <c r="C573" s="80">
        <v>14</v>
      </c>
      <c r="D573" s="80">
        <v>31</v>
      </c>
      <c r="E573" s="80">
        <v>2017</v>
      </c>
      <c r="F573" s="80" t="s">
        <v>71</v>
      </c>
      <c r="G573" s="80" t="s">
        <v>2376</v>
      </c>
      <c r="H573" s="80" t="s">
        <v>2377</v>
      </c>
      <c r="I573" s="177"/>
      <c r="J573" s="81">
        <v>12319.139312387049</v>
      </c>
      <c r="K573" s="81">
        <v>125.82175463122995</v>
      </c>
      <c r="L573" s="81">
        <v>342.78285617411547</v>
      </c>
      <c r="M573" s="81">
        <v>2572.6229972018582</v>
      </c>
      <c r="N573" s="81">
        <v>2702.7400757864798</v>
      </c>
      <c r="O573" s="81">
        <v>1982.8395824025217</v>
      </c>
      <c r="P573" s="81">
        <v>1469.3074075252944</v>
      </c>
      <c r="Q573" s="81">
        <v>125.28178123646953</v>
      </c>
      <c r="R573" s="81">
        <v>155.99643321712182</v>
      </c>
      <c r="S573" s="81">
        <v>168.14114522725762</v>
      </c>
      <c r="T573" s="82"/>
      <c r="U573" s="81">
        <v>1050343774</v>
      </c>
      <c r="V573" s="81">
        <v>48408</v>
      </c>
      <c r="W573" s="81">
        <v>7068</v>
      </c>
      <c r="X573" s="81">
        <v>610352</v>
      </c>
      <c r="Y573" s="81">
        <v>789961</v>
      </c>
      <c r="Z573" s="81">
        <v>1185521</v>
      </c>
      <c r="AA573" s="81">
        <v>304334</v>
      </c>
      <c r="AB573" s="81">
        <v>1834269</v>
      </c>
      <c r="AC573" s="81">
        <v>27171300.999999989</v>
      </c>
      <c r="AD573" s="81">
        <v>168.1411452272576</v>
      </c>
      <c r="AE573" s="82"/>
      <c r="AF573" s="81">
        <v>9351234332.2884064</v>
      </c>
      <c r="AG573" s="81">
        <v>96178464.520873532</v>
      </c>
      <c r="AH573" s="81">
        <v>55727851.219725281</v>
      </c>
      <c r="AI573" s="81">
        <v>4078978201.7336178</v>
      </c>
      <c r="AJ573" s="81">
        <v>3800332581.4565001</v>
      </c>
      <c r="AK573" s="81"/>
      <c r="AL573" s="81"/>
      <c r="AM573" s="81">
        <v>251967813.60104209</v>
      </c>
      <c r="AN573" s="81"/>
      <c r="AO573" s="81"/>
      <c r="AP573" s="82"/>
      <c r="AQ573" s="81">
        <v>48912</v>
      </c>
      <c r="AR573" s="81">
        <v>17813</v>
      </c>
      <c r="AS573" s="81">
        <v>10</v>
      </c>
      <c r="AT573" s="81">
        <v>6</v>
      </c>
      <c r="AU573" s="81">
        <v>0</v>
      </c>
      <c r="AV573" s="81">
        <v>14</v>
      </c>
      <c r="AW573" s="81" t="s">
        <v>564</v>
      </c>
      <c r="AX573" s="82"/>
      <c r="AY573" s="81">
        <v>211779.5</v>
      </c>
      <c r="AZ573" s="81">
        <v>1287669.5</v>
      </c>
      <c r="BA573" s="81">
        <v>202039.3</v>
      </c>
      <c r="BB573" s="81">
        <v>1085.2</v>
      </c>
      <c r="BC573" s="81">
        <v>0</v>
      </c>
      <c r="BD573" s="81">
        <v>53460.7</v>
      </c>
      <c r="BE573" s="81" t="s">
        <v>564</v>
      </c>
      <c r="BF573" s="82"/>
      <c r="BG573" s="81">
        <v>35.093000000000004</v>
      </c>
      <c r="BH573" s="81">
        <v>14.863</v>
      </c>
      <c r="BI573" s="81">
        <v>11775.424000000001</v>
      </c>
      <c r="BJ573" s="81">
        <v>2987.0639999999999</v>
      </c>
      <c r="BK573" s="81">
        <v>689.40199999999993</v>
      </c>
      <c r="BL573" s="81">
        <v>0</v>
      </c>
      <c r="BM573" s="82"/>
      <c r="BN573" s="81">
        <v>6</v>
      </c>
      <c r="BO573" s="81">
        <v>2</v>
      </c>
      <c r="BP573" s="81">
        <v>264</v>
      </c>
      <c r="BQ573" s="81">
        <v>11</v>
      </c>
      <c r="BR573" s="81">
        <v>68</v>
      </c>
      <c r="BS573" s="81">
        <v>0</v>
      </c>
      <c r="BT573"/>
      <c r="BU573" s="80">
        <v>13646.214</v>
      </c>
      <c r="BV573" s="80">
        <v>1124.7159999999999</v>
      </c>
      <c r="BW573" s="80">
        <v>336.67599999999999</v>
      </c>
      <c r="BX573" s="80">
        <v>26.155000000000001</v>
      </c>
      <c r="BY573" s="80">
        <v>55.476999999999997</v>
      </c>
      <c r="BZ573" s="80">
        <v>26</v>
      </c>
      <c r="CA573" s="80">
        <v>142.59899999999999</v>
      </c>
      <c r="CB573" s="80">
        <v>55.256999999999998</v>
      </c>
      <c r="CC573" s="80">
        <v>88.751999999999995</v>
      </c>
    </row>
    <row r="574" spans="1:81">
      <c r="A574" s="80" t="s">
        <v>2391</v>
      </c>
      <c r="B574" s="80">
        <v>525</v>
      </c>
      <c r="C574" s="80">
        <v>15</v>
      </c>
      <c r="D574" s="80">
        <v>31</v>
      </c>
      <c r="E574" s="80">
        <v>2018</v>
      </c>
      <c r="F574" s="80" t="s">
        <v>93</v>
      </c>
      <c r="G574" s="80" t="s">
        <v>2376</v>
      </c>
      <c r="H574" s="80" t="s">
        <v>2377</v>
      </c>
      <c r="I574" s="177"/>
      <c r="J574" s="81">
        <v>12610.971451290081</v>
      </c>
      <c r="K574" s="81">
        <v>116.54143431174344</v>
      </c>
      <c r="L574" s="81">
        <v>315.20974394728211</v>
      </c>
      <c r="M574" s="81">
        <v>2662.4952558026753</v>
      </c>
      <c r="N574" s="81">
        <v>2455.6530522716207</v>
      </c>
      <c r="O574" s="81">
        <v>1954.3942638240437</v>
      </c>
      <c r="P574" s="81">
        <v>1454.1271061610055</v>
      </c>
      <c r="Q574" s="81">
        <v>115.64469856604384</v>
      </c>
      <c r="R574" s="81">
        <v>161.4778399360595</v>
      </c>
      <c r="S574" s="81">
        <v>169.53029478879151</v>
      </c>
      <c r="T574" s="82"/>
      <c r="U574" s="81">
        <v>1120791065</v>
      </c>
      <c r="V574" s="81">
        <v>48408</v>
      </c>
      <c r="W574" s="81">
        <v>7068</v>
      </c>
      <c r="X574" s="81">
        <v>610352</v>
      </c>
      <c r="Y574" s="81">
        <v>795821</v>
      </c>
      <c r="Z574" s="81">
        <v>1190888</v>
      </c>
      <c r="AA574" s="81">
        <v>304218</v>
      </c>
      <c r="AB574" s="81">
        <v>1824637</v>
      </c>
      <c r="AC574" s="81">
        <v>28015817</v>
      </c>
      <c r="AD574" s="81">
        <v>169.53029478879151</v>
      </c>
      <c r="AE574" s="82"/>
      <c r="AF574" s="81">
        <v>10146481540.935829</v>
      </c>
      <c r="AG574" s="81">
        <v>87178748.686615199</v>
      </c>
      <c r="AH574" s="81">
        <v>51576121.883233331</v>
      </c>
      <c r="AI574" s="81">
        <v>4151319961.135283</v>
      </c>
      <c r="AJ574" s="81">
        <v>3758604106.2007232</v>
      </c>
      <c r="AK574" s="81"/>
      <c r="AL574" s="81"/>
      <c r="AM574" s="81">
        <v>251163309.69557089</v>
      </c>
      <c r="AN574" s="81"/>
      <c r="AO574" s="81"/>
      <c r="AP574" s="82"/>
      <c r="AQ574" s="81">
        <v>51899</v>
      </c>
      <c r="AR574" s="81">
        <v>20498</v>
      </c>
      <c r="AS574" s="81">
        <v>11</v>
      </c>
      <c r="AT574" s="81">
        <v>6</v>
      </c>
      <c r="AU574" s="81">
        <v>0</v>
      </c>
      <c r="AV574" s="81">
        <v>16</v>
      </c>
      <c r="AW574" s="81" t="s">
        <v>564</v>
      </c>
      <c r="AX574" s="82"/>
      <c r="AY574" s="81">
        <v>226567.2</v>
      </c>
      <c r="AZ574" s="81">
        <v>1610136.6</v>
      </c>
      <c r="BA574" s="81">
        <v>202060</v>
      </c>
      <c r="BB574" s="81">
        <v>1085</v>
      </c>
      <c r="BC574" s="81">
        <v>0</v>
      </c>
      <c r="BD574" s="81">
        <v>54068</v>
      </c>
      <c r="BE574" s="81" t="s">
        <v>564</v>
      </c>
      <c r="BF574" s="82"/>
      <c r="BG574" s="81">
        <v>34.366999999999997</v>
      </c>
      <c r="BH574" s="81">
        <v>14.765000000000001</v>
      </c>
      <c r="BI574" s="81">
        <v>12202.916999999999</v>
      </c>
      <c r="BJ574" s="81">
        <v>3100.6590000000001</v>
      </c>
      <c r="BK574" s="81">
        <v>685.79399999999998</v>
      </c>
      <c r="BL574" s="81">
        <v>0</v>
      </c>
      <c r="BM574" s="82"/>
      <c r="BN574" s="81">
        <v>6</v>
      </c>
      <c r="BO574" s="81">
        <v>2</v>
      </c>
      <c r="BP574" s="81">
        <v>267</v>
      </c>
      <c r="BQ574" s="81">
        <v>11</v>
      </c>
      <c r="BR574" s="81">
        <v>66</v>
      </c>
      <c r="BS574" s="81">
        <v>0</v>
      </c>
      <c r="BT574"/>
      <c r="BU574" s="80">
        <v>14062.334000000001</v>
      </c>
      <c r="BV574" s="80">
        <v>1144.643</v>
      </c>
      <c r="BW574" s="80">
        <v>349.54500000000002</v>
      </c>
      <c r="BX574" s="80">
        <v>29.283999999999999</v>
      </c>
      <c r="BY574" s="80">
        <v>48.545000000000002</v>
      </c>
      <c r="BZ574" s="80">
        <v>36</v>
      </c>
      <c r="CA574" s="80">
        <v>181.89699999999999</v>
      </c>
      <c r="CB574" s="80">
        <v>50.671999999999997</v>
      </c>
      <c r="CC574" s="80">
        <v>135.58199999999999</v>
      </c>
    </row>
    <row r="575" spans="1:81">
      <c r="A575" s="80" t="s">
        <v>2392</v>
      </c>
      <c r="B575" s="80">
        <v>526</v>
      </c>
      <c r="C575" s="80">
        <v>16</v>
      </c>
      <c r="D575" s="80">
        <v>31</v>
      </c>
      <c r="E575" s="80">
        <v>2019</v>
      </c>
      <c r="F575" s="80" t="s">
        <v>73</v>
      </c>
      <c r="G575" s="80" t="s">
        <v>2376</v>
      </c>
      <c r="H575" s="80" t="s">
        <v>2377</v>
      </c>
      <c r="I575" s="177"/>
      <c r="J575" s="81">
        <v>12253.919627131343</v>
      </c>
      <c r="K575" s="81">
        <v>108.65654549814862</v>
      </c>
      <c r="L575" s="81">
        <v>317.45034439401144</v>
      </c>
      <c r="M575" s="81">
        <v>2373.9247139593294</v>
      </c>
      <c r="N575" s="81">
        <v>2299.6453329570509</v>
      </c>
      <c r="O575" s="81">
        <v>1905.8664630770029</v>
      </c>
      <c r="P575" s="81">
        <v>1440.7142791074671</v>
      </c>
      <c r="Q575" s="81">
        <v>111.93104397693725</v>
      </c>
      <c r="R575" s="81">
        <v>158.97987239494813</v>
      </c>
      <c r="S575" s="81">
        <v>184.18470450306961</v>
      </c>
      <c r="T575" s="82"/>
      <c r="U575" s="81">
        <v>1071725557</v>
      </c>
      <c r="V575" s="81">
        <v>48408</v>
      </c>
      <c r="W575" s="81">
        <v>7068</v>
      </c>
      <c r="X575" s="81">
        <v>610352</v>
      </c>
      <c r="Y575" s="81">
        <v>802803</v>
      </c>
      <c r="Z575" s="81">
        <v>1193203</v>
      </c>
      <c r="AA575" s="81">
        <v>299156</v>
      </c>
      <c r="AB575" s="81">
        <v>1813859</v>
      </c>
      <c r="AC575" s="81">
        <v>28034196</v>
      </c>
      <c r="AD575" s="81">
        <v>184.18470450306961</v>
      </c>
      <c r="AE575" s="82"/>
      <c r="AF575" s="81">
        <v>10289148123.684479</v>
      </c>
      <c r="AG575" s="81">
        <v>85634059.600898758</v>
      </c>
      <c r="AH575" s="81">
        <v>56726417.47593268</v>
      </c>
      <c r="AI575" s="81">
        <v>3983185187.1014299</v>
      </c>
      <c r="AJ575" s="81">
        <v>3401573381.2388711</v>
      </c>
      <c r="AK575" s="81">
        <v>0</v>
      </c>
      <c r="AL575" s="81">
        <v>0</v>
      </c>
      <c r="AM575" s="81">
        <v>247033941.07675871</v>
      </c>
      <c r="AN575" s="81">
        <v>0</v>
      </c>
      <c r="AO575" s="81">
        <v>0</v>
      </c>
      <c r="AP575" s="82"/>
      <c r="AQ575" s="81">
        <v>55277</v>
      </c>
      <c r="AR575" s="81">
        <v>23201</v>
      </c>
      <c r="AS575" s="81">
        <v>10</v>
      </c>
      <c r="AT575" s="81">
        <v>7</v>
      </c>
      <c r="AU575" s="81">
        <v>0</v>
      </c>
      <c r="AV575" s="81">
        <v>16</v>
      </c>
      <c r="AW575" s="81" t="s">
        <v>564</v>
      </c>
      <c r="AX575" s="82"/>
      <c r="AY575" s="81">
        <v>243374</v>
      </c>
      <c r="AZ575" s="81">
        <v>1839301.2</v>
      </c>
      <c r="BA575" s="81">
        <v>199058.8</v>
      </c>
      <c r="BB575" s="81">
        <v>1284.2</v>
      </c>
      <c r="BC575" s="81">
        <v>0</v>
      </c>
      <c r="BD575" s="81">
        <v>48570.692999999992</v>
      </c>
      <c r="BE575" s="81" t="s">
        <v>564</v>
      </c>
      <c r="BF575" s="82"/>
      <c r="BG575" s="81">
        <v>33.049999999999997</v>
      </c>
      <c r="BH575" s="81">
        <v>14.098000000000001</v>
      </c>
      <c r="BI575" s="81">
        <v>11806.873</v>
      </c>
      <c r="BJ575" s="81">
        <v>2937.087</v>
      </c>
      <c r="BK575" s="81">
        <v>643.07299999999998</v>
      </c>
      <c r="BL575" s="81">
        <v>0</v>
      </c>
      <c r="BM575" s="82"/>
      <c r="BN575" s="81">
        <v>6</v>
      </c>
      <c r="BO575" s="81">
        <v>2</v>
      </c>
      <c r="BP575" s="81">
        <v>267</v>
      </c>
      <c r="BQ575" s="81">
        <v>9</v>
      </c>
      <c r="BR575" s="81">
        <v>65</v>
      </c>
      <c r="BS575" s="81">
        <v>0</v>
      </c>
      <c r="BT575"/>
      <c r="BU575" s="80">
        <v>13536.656999999999</v>
      </c>
      <c r="BV575" s="80">
        <v>1141.481</v>
      </c>
      <c r="BW575" s="80">
        <v>319.40899999999999</v>
      </c>
      <c r="BX575" s="80">
        <v>33.956000000000003</v>
      </c>
      <c r="BY575" s="80">
        <v>45.587000000000003</v>
      </c>
      <c r="BZ575" s="80">
        <v>28.364999999999998</v>
      </c>
      <c r="CA575" s="80">
        <v>164.32</v>
      </c>
      <c r="CB575" s="80">
        <v>24.405999999999999</v>
      </c>
      <c r="CC575" s="80">
        <v>140</v>
      </c>
    </row>
    <row r="576" spans="1:81">
      <c r="A576" s="80" t="s">
        <v>2393</v>
      </c>
      <c r="B576" s="80">
        <v>527</v>
      </c>
      <c r="C576" s="80">
        <v>17</v>
      </c>
      <c r="D576" s="80">
        <v>31</v>
      </c>
      <c r="E576" s="80">
        <v>2020</v>
      </c>
      <c r="F576" s="80" t="s">
        <v>218</v>
      </c>
      <c r="G576" s="80" t="s">
        <v>2376</v>
      </c>
      <c r="H576" s="80" t="s">
        <v>2377</v>
      </c>
      <c r="I576" s="177"/>
      <c r="J576" s="81">
        <v>11772.659809199695</v>
      </c>
      <c r="K576" s="81">
        <v>111.5268536536459</v>
      </c>
      <c r="L576" s="81">
        <v>380.40472467703603</v>
      </c>
      <c r="M576" s="81">
        <v>2130.1511768504984</v>
      </c>
      <c r="N576" s="81">
        <v>2294.5895049581927</v>
      </c>
      <c r="O576" s="81">
        <v>1673.3030910476684</v>
      </c>
      <c r="P576" s="81">
        <v>1346.1453483759315</v>
      </c>
      <c r="Q576" s="81">
        <v>106.17828405127194</v>
      </c>
      <c r="R576" s="81">
        <v>143.76116323189612</v>
      </c>
      <c r="S576" s="81">
        <v>186.09808314221908</v>
      </c>
      <c r="T576" s="82"/>
      <c r="U576" s="81">
        <v>1049186455</v>
      </c>
      <c r="V576" s="81">
        <v>47284</v>
      </c>
      <c r="W576" s="81">
        <v>9021</v>
      </c>
      <c r="X576" s="81">
        <v>607576</v>
      </c>
      <c r="Y576" s="81">
        <v>806290</v>
      </c>
      <c r="Z576" s="81">
        <v>1195700</v>
      </c>
      <c r="AA576" s="81">
        <v>303693</v>
      </c>
      <c r="AB576" s="81">
        <v>1800756</v>
      </c>
      <c r="AC576" s="81">
        <v>25482811</v>
      </c>
      <c r="AD576" s="81">
        <v>186.09808314221908</v>
      </c>
      <c r="AE576" s="82"/>
      <c r="AF576" s="81">
        <v>10249108978.2771</v>
      </c>
      <c r="AG576" s="81">
        <v>85680110.469883755</v>
      </c>
      <c r="AH576" s="81">
        <v>70895453.171560585</v>
      </c>
      <c r="AI576" s="81">
        <v>3830239389.5317669</v>
      </c>
      <c r="AJ576" s="81">
        <v>3927443983.320384</v>
      </c>
      <c r="AK576" s="81">
        <v>0</v>
      </c>
      <c r="AL576" s="81">
        <v>0</v>
      </c>
      <c r="AM576" s="81">
        <v>235018664.81644306</v>
      </c>
      <c r="AN576" s="81">
        <v>0</v>
      </c>
      <c r="AO576" s="81">
        <v>0</v>
      </c>
      <c r="AP576" s="82"/>
      <c r="AQ576" s="81">
        <v>58680</v>
      </c>
      <c r="AR576" s="81">
        <v>24960</v>
      </c>
      <c r="AS576" s="81">
        <v>10</v>
      </c>
      <c r="AT576" s="81">
        <v>7</v>
      </c>
      <c r="AU576" s="81">
        <v>0</v>
      </c>
      <c r="AV576" s="81">
        <v>17</v>
      </c>
      <c r="AW576" s="81">
        <v>10</v>
      </c>
      <c r="AX576" s="82"/>
      <c r="AY576" s="81">
        <v>262003.9</v>
      </c>
      <c r="AZ576" s="81">
        <v>2033487.300000004</v>
      </c>
      <c r="BA576" s="81">
        <v>199058.8</v>
      </c>
      <c r="BB576" s="81">
        <v>1284.2</v>
      </c>
      <c r="BC576" s="81">
        <v>0</v>
      </c>
      <c r="BD576" s="81">
        <v>97620.693999999989</v>
      </c>
      <c r="BE576" s="81">
        <v>199058.8</v>
      </c>
      <c r="BF576" s="82"/>
      <c r="BG576" s="81">
        <v>23.724</v>
      </c>
      <c r="BH576" s="81">
        <v>14.962999999999999</v>
      </c>
      <c r="BI576" s="81">
        <v>11047.34</v>
      </c>
      <c r="BJ576" s="81">
        <v>2829.0430000000001</v>
      </c>
      <c r="BK576" s="81">
        <v>593.73099999999999</v>
      </c>
      <c r="BL576" s="81">
        <v>0</v>
      </c>
      <c r="BM576" s="82"/>
      <c r="BN576" s="81">
        <v>4</v>
      </c>
      <c r="BO576" s="81">
        <v>2</v>
      </c>
      <c r="BP576" s="81">
        <v>266</v>
      </c>
      <c r="BQ576" s="81">
        <v>10</v>
      </c>
      <c r="BR576" s="81">
        <v>61</v>
      </c>
      <c r="BS576" s="81">
        <v>0</v>
      </c>
      <c r="BT576"/>
      <c r="BU576" s="80">
        <v>12551.624</v>
      </c>
      <c r="BV576" s="80">
        <v>1093.617</v>
      </c>
      <c r="BW576" s="80">
        <v>346.024</v>
      </c>
      <c r="BX576" s="80">
        <v>30.425000000000001</v>
      </c>
      <c r="BY576" s="80">
        <v>85.45</v>
      </c>
      <c r="BZ576" s="80">
        <v>29</v>
      </c>
      <c r="CA576" s="80">
        <v>193.661</v>
      </c>
      <c r="CB576" s="80">
        <v>9</v>
      </c>
      <c r="CC576" s="80">
        <v>170</v>
      </c>
    </row>
    <row r="577" spans="1:81">
      <c r="A577" s="80" t="s">
        <v>2394</v>
      </c>
      <c r="B577" s="80">
        <v>527</v>
      </c>
      <c r="C577" s="80">
        <v>18</v>
      </c>
      <c r="D577" s="80">
        <v>31</v>
      </c>
      <c r="E577" s="80">
        <v>2021</v>
      </c>
      <c r="F577" s="80" t="s">
        <v>75</v>
      </c>
      <c r="G577" s="174" t="s">
        <v>2376</v>
      </c>
      <c r="H577" s="80" t="s">
        <v>2377</v>
      </c>
      <c r="I577" s="177"/>
      <c r="J577" s="81">
        <v>12549.07171140297</v>
      </c>
      <c r="K577" s="81">
        <v>122.23662622963222</v>
      </c>
      <c r="L577" s="81">
        <v>363.88154079696398</v>
      </c>
      <c r="M577" s="81">
        <v>2432.1621717349758</v>
      </c>
      <c r="N577" s="81">
        <v>2236.1095778747226</v>
      </c>
      <c r="O577" s="81">
        <v>1623.4425903830488</v>
      </c>
      <c r="P577" s="81">
        <v>1382.4459896761625</v>
      </c>
      <c r="Q577" s="81">
        <v>106.51042733363541</v>
      </c>
      <c r="R577" s="81">
        <v>152.54371164473773</v>
      </c>
      <c r="S577" s="81">
        <v>186.49509342345476</v>
      </c>
      <c r="T577" s="82"/>
      <c r="U577" s="81">
        <v>1103437567</v>
      </c>
      <c r="V577" s="81">
        <v>47284</v>
      </c>
      <c r="W577" s="81">
        <v>9021</v>
      </c>
      <c r="X577" s="81">
        <v>607576</v>
      </c>
      <c r="Y577" s="81">
        <v>807206</v>
      </c>
      <c r="Z577" s="81">
        <v>1194508</v>
      </c>
      <c r="AA577" s="81">
        <v>304149</v>
      </c>
      <c r="AB577" s="81">
        <v>1784968</v>
      </c>
      <c r="AC577" s="81">
        <v>26208492.999999993</v>
      </c>
      <c r="AD577" s="81">
        <v>186.49509342345476</v>
      </c>
      <c r="AE577" s="82"/>
      <c r="AF577" s="81">
        <v>10954710999.479301</v>
      </c>
      <c r="AG577" s="81">
        <v>90800662.392252684</v>
      </c>
      <c r="AH577" s="81">
        <v>64770686.580344699</v>
      </c>
      <c r="AI577" s="81">
        <v>4079058986.622417</v>
      </c>
      <c r="AJ577" s="81">
        <v>3637064778.4697924</v>
      </c>
      <c r="AK577" s="81">
        <v>0</v>
      </c>
      <c r="AL577" s="81">
        <v>0</v>
      </c>
      <c r="AM577" s="81">
        <v>234301839.29251841</v>
      </c>
      <c r="AN577" s="81">
        <v>0</v>
      </c>
      <c r="AO577" s="81">
        <v>0</v>
      </c>
      <c r="AP577" s="82"/>
      <c r="AQ577" s="81">
        <v>63311</v>
      </c>
      <c r="AR577" s="81">
        <v>26239</v>
      </c>
      <c r="AS577" s="81">
        <v>11</v>
      </c>
      <c r="AT577" s="81">
        <v>7</v>
      </c>
      <c r="AU577" s="81">
        <v>0</v>
      </c>
      <c r="AV577" s="81">
        <v>18</v>
      </c>
      <c r="AW577" s="81"/>
      <c r="AX577" s="82"/>
      <c r="AY577" s="81">
        <v>289670.79999998643</v>
      </c>
      <c r="AZ577" s="81">
        <v>2214121.3999999431</v>
      </c>
      <c r="BA577" s="81">
        <v>202058.8</v>
      </c>
      <c r="BB577" s="81">
        <v>1284.2</v>
      </c>
      <c r="BC577" s="81">
        <v>0</v>
      </c>
      <c r="BD577" s="81">
        <v>97669.694000000003</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2395</v>
      </c>
      <c r="B578" s="80">
        <v>527</v>
      </c>
      <c r="C578" s="80">
        <v>19</v>
      </c>
      <c r="D578" s="80">
        <v>31</v>
      </c>
      <c r="E578" s="80">
        <v>2022</v>
      </c>
      <c r="F578" s="80" t="s">
        <v>568</v>
      </c>
      <c r="G578" s="174" t="s">
        <v>2376</v>
      </c>
      <c r="H578" s="80" t="s">
        <v>2377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67238</v>
      </c>
      <c r="AR578" s="81">
        <v>26847</v>
      </c>
      <c r="AS578" s="81">
        <v>11</v>
      </c>
      <c r="AT578" s="81">
        <v>7</v>
      </c>
      <c r="AU578" s="81">
        <v>0</v>
      </c>
      <c r="AV578" s="81">
        <v>19</v>
      </c>
      <c r="AW578" s="81"/>
      <c r="AX578" s="82"/>
      <c r="AY578" s="81">
        <v>313500.19999998022</v>
      </c>
      <c r="AZ578" s="81">
        <v>2485797.3999999752</v>
      </c>
      <c r="BA578" s="81">
        <v>202058.8</v>
      </c>
      <c r="BB578" s="81">
        <v>1284.2</v>
      </c>
      <c r="BC578" s="81">
        <v>0</v>
      </c>
      <c r="BD578" s="81">
        <v>99659.694000000003</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2120</v>
      </c>
      <c r="B9" s="80">
        <v>1</v>
      </c>
      <c r="C9" s="80">
        <v>1</v>
      </c>
      <c r="D9" s="80">
        <v>1</v>
      </c>
      <c r="E9" s="80">
        <v>1990</v>
      </c>
      <c r="F9" s="80" t="s">
        <v>562</v>
      </c>
      <c r="G9" s="182" t="s">
        <v>2121</v>
      </c>
      <c r="H9" s="80" t="s">
        <v>2122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2123</v>
      </c>
      <c r="B10" s="80">
        <v>2</v>
      </c>
      <c r="C10" s="80">
        <v>2</v>
      </c>
      <c r="D10" s="80">
        <v>1</v>
      </c>
      <c r="E10" s="80">
        <v>2005</v>
      </c>
      <c r="F10" s="80" t="s">
        <v>565</v>
      </c>
      <c r="G10" s="182" t="s">
        <v>2121</v>
      </c>
      <c r="H10" s="80" t="s">
        <v>2122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2124</v>
      </c>
      <c r="B11" s="80">
        <v>3</v>
      </c>
      <c r="C11" s="80">
        <v>3</v>
      </c>
      <c r="D11" s="80">
        <v>1</v>
      </c>
      <c r="E11" s="80">
        <v>2006</v>
      </c>
      <c r="F11" s="80" t="s">
        <v>566</v>
      </c>
      <c r="G11" s="182" t="s">
        <v>2121</v>
      </c>
      <c r="H11" s="80" t="s">
        <v>2122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2125</v>
      </c>
      <c r="B12" s="80">
        <v>4</v>
      </c>
      <c r="C12" s="80">
        <v>4</v>
      </c>
      <c r="D12" s="80">
        <v>1</v>
      </c>
      <c r="E12" s="80">
        <v>2007</v>
      </c>
      <c r="F12" s="80" t="s">
        <v>567</v>
      </c>
      <c r="G12" s="182" t="s">
        <v>2121</v>
      </c>
      <c r="H12" s="80" t="s">
        <v>2122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2126</v>
      </c>
      <c r="B13" s="80">
        <v>5</v>
      </c>
      <c r="C13" s="80">
        <v>5</v>
      </c>
      <c r="D13" s="80">
        <v>1</v>
      </c>
      <c r="E13" s="80">
        <v>2008</v>
      </c>
      <c r="F13" s="80" t="s">
        <v>84</v>
      </c>
      <c r="G13" s="182" t="s">
        <v>2121</v>
      </c>
      <c r="H13" s="80" t="s">
        <v>2122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2127</v>
      </c>
      <c r="B14" s="80">
        <v>6</v>
      </c>
      <c r="C14" s="80">
        <v>6</v>
      </c>
      <c r="D14" s="80">
        <v>1</v>
      </c>
      <c r="E14" s="80">
        <v>2009</v>
      </c>
      <c r="F14" s="80" t="s">
        <v>85</v>
      </c>
      <c r="G14" s="182" t="s">
        <v>2121</v>
      </c>
      <c r="H14" s="80" t="s">
        <v>2122</v>
      </c>
      <c r="I14" s="173"/>
      <c r="J14" s="83">
        <v>0</v>
      </c>
      <c r="K14" s="83">
        <v>0</v>
      </c>
      <c r="L14" s="83">
        <v>0</v>
      </c>
      <c r="M14" s="83">
        <v>0</v>
      </c>
      <c r="N14" s="83">
        <v>0</v>
      </c>
      <c r="O14" s="83">
        <v>0</v>
      </c>
      <c r="P14" s="83">
        <v>0</v>
      </c>
      <c r="Q14" s="83">
        <v>0</v>
      </c>
      <c r="R14" s="83">
        <v>112.78700000000001</v>
      </c>
      <c r="S14" s="83">
        <v>13.8</v>
      </c>
      <c r="T14" s="83">
        <v>45.293999999999997</v>
      </c>
      <c r="U14" s="83">
        <v>0</v>
      </c>
      <c r="V14" s="83">
        <v>0</v>
      </c>
      <c r="W14" s="83">
        <v>0</v>
      </c>
      <c r="X14" s="83">
        <v>0</v>
      </c>
      <c r="Y14" s="83">
        <v>4428.7340000000004</v>
      </c>
      <c r="Z14" s="83">
        <v>2404.4</v>
      </c>
      <c r="AA14" s="83">
        <v>34.252000000000002</v>
      </c>
      <c r="AB14" s="83">
        <v>10.79</v>
      </c>
      <c r="AC14" s="83">
        <v>0</v>
      </c>
      <c r="AD14" s="83">
        <v>35.380000000000003</v>
      </c>
      <c r="AE14" s="83">
        <v>0</v>
      </c>
      <c r="AF14" s="83">
        <v>5.93</v>
      </c>
      <c r="AG14" s="83">
        <v>0</v>
      </c>
      <c r="AH14" s="83">
        <v>4.84</v>
      </c>
      <c r="AI14" s="83">
        <v>4.8479999999999999</v>
      </c>
      <c r="AJ14" s="83">
        <v>17.3</v>
      </c>
      <c r="AK14" s="83">
        <v>584</v>
      </c>
      <c r="AL14" s="83">
        <v>3.59</v>
      </c>
      <c r="AM14" s="83">
        <v>0</v>
      </c>
      <c r="AN14" s="83">
        <v>2.88</v>
      </c>
      <c r="AO14" s="83">
        <v>0</v>
      </c>
      <c r="AP14" s="83">
        <v>172.08199999999999</v>
      </c>
      <c r="AQ14" s="83">
        <v>6.07</v>
      </c>
      <c r="AR14" s="83">
        <v>0</v>
      </c>
      <c r="AS14" s="83">
        <v>11.865</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17.942</v>
      </c>
      <c r="BN14" s="83">
        <v>0</v>
      </c>
      <c r="BO14" s="83">
        <v>0</v>
      </c>
      <c r="BP14" s="83">
        <v>0</v>
      </c>
      <c r="BQ14" s="83">
        <v>0</v>
      </c>
      <c r="BR14" s="83">
        <v>0</v>
      </c>
      <c r="BS14" s="83">
        <v>0</v>
      </c>
      <c r="BT14" s="83">
        <v>0</v>
      </c>
      <c r="BU14" s="83">
        <v>0</v>
      </c>
      <c r="BV14" s="83">
        <v>0</v>
      </c>
      <c r="BW14" s="83">
        <v>0</v>
      </c>
      <c r="BX14" s="83">
        <v>0</v>
      </c>
      <c r="BY14" s="83">
        <v>0</v>
      </c>
      <c r="BZ14" s="83">
        <v>7.83</v>
      </c>
      <c r="CA14" s="83">
        <v>0</v>
      </c>
      <c r="CB14" s="83">
        <v>0</v>
      </c>
      <c r="CC14" s="83">
        <v>0</v>
      </c>
      <c r="CD14" s="83">
        <v>0</v>
      </c>
      <c r="CE14" s="83">
        <v>0</v>
      </c>
      <c r="CF14" s="83">
        <v>0</v>
      </c>
      <c r="CG14" s="83">
        <v>0</v>
      </c>
      <c r="CH14" s="83">
        <v>0</v>
      </c>
      <c r="CI14" s="83">
        <v>0</v>
      </c>
      <c r="CJ14" s="83">
        <v>0</v>
      </c>
      <c r="CK14" s="83">
        <v>0</v>
      </c>
      <c r="CL14" s="83">
        <v>0</v>
      </c>
      <c r="CM14" s="83">
        <v>0</v>
      </c>
      <c r="CN14" s="83">
        <v>17.449000000000002</v>
      </c>
      <c r="CO14" s="83">
        <v>0</v>
      </c>
      <c r="CP14" s="83">
        <v>0</v>
      </c>
      <c r="CQ14" s="83">
        <v>0</v>
      </c>
      <c r="CR14" s="83">
        <v>0</v>
      </c>
      <c r="CS14" s="83">
        <v>55.493000000000002</v>
      </c>
      <c r="CT14" s="83">
        <v>0</v>
      </c>
      <c r="CU14" s="83">
        <v>0</v>
      </c>
      <c r="CV14" s="83">
        <v>0</v>
      </c>
      <c r="CW14" s="83">
        <v>4.1500000000000004</v>
      </c>
      <c r="CX14" s="83">
        <v>0</v>
      </c>
      <c r="CY14" s="83">
        <v>0</v>
      </c>
      <c r="CZ14" s="83">
        <v>0</v>
      </c>
      <c r="DA14" s="83">
        <v>0</v>
      </c>
      <c r="DB14" s="83">
        <v>0</v>
      </c>
      <c r="DC14" s="83">
        <v>0</v>
      </c>
      <c r="DD14" s="83">
        <v>0</v>
      </c>
      <c r="DE14" s="83">
        <v>2404.4</v>
      </c>
      <c r="DF14" s="83">
        <v>0</v>
      </c>
      <c r="DG14" s="83">
        <v>172.08199999999999</v>
      </c>
      <c r="DH14" s="83">
        <v>0</v>
      </c>
      <c r="DI14" s="83">
        <v>0</v>
      </c>
      <c r="DJ14" s="83">
        <v>0</v>
      </c>
      <c r="DK14" s="83">
        <v>0</v>
      </c>
      <c r="DL14" s="83">
        <v>0</v>
      </c>
      <c r="DM14" s="83">
        <v>0</v>
      </c>
      <c r="DN14" s="83">
        <v>0</v>
      </c>
      <c r="DO14" s="83">
        <v>0</v>
      </c>
      <c r="DP14" s="83">
        <v>0</v>
      </c>
      <c r="DQ14" s="83">
        <v>0</v>
      </c>
      <c r="DR14" s="83">
        <v>0</v>
      </c>
      <c r="DS14" s="83">
        <v>112.78700000000001</v>
      </c>
      <c r="DT14" s="83">
        <v>13.8</v>
      </c>
      <c r="DU14" s="83">
        <v>45.293999999999997</v>
      </c>
      <c r="DV14" s="83">
        <v>0</v>
      </c>
      <c r="DW14" s="83">
        <v>0</v>
      </c>
      <c r="DX14" s="83">
        <v>0</v>
      </c>
      <c r="DY14" s="83">
        <v>0</v>
      </c>
      <c r="DZ14" s="83">
        <v>4428.7340000000004</v>
      </c>
      <c r="EA14" s="83">
        <v>0</v>
      </c>
      <c r="EB14" s="83">
        <v>34.252000000000002</v>
      </c>
      <c r="EC14" s="83">
        <v>10.79</v>
      </c>
      <c r="ED14" s="83">
        <v>0</v>
      </c>
      <c r="EE14" s="83">
        <v>35.380000000000003</v>
      </c>
      <c r="EF14" s="83">
        <v>0</v>
      </c>
      <c r="EG14" s="83">
        <v>5.93</v>
      </c>
      <c r="EH14" s="83">
        <v>0</v>
      </c>
      <c r="EI14" s="83">
        <v>4.84</v>
      </c>
      <c r="EJ14" s="83">
        <v>4.8479999999999999</v>
      </c>
      <c r="EK14" s="83">
        <v>17.3</v>
      </c>
      <c r="EL14" s="83">
        <v>584</v>
      </c>
      <c r="EM14" s="83">
        <v>3.59</v>
      </c>
      <c r="EN14" s="83">
        <v>0</v>
      </c>
      <c r="EO14" s="83">
        <v>2.88</v>
      </c>
      <c r="EP14" s="83">
        <v>0</v>
      </c>
      <c r="EQ14" s="83">
        <v>0</v>
      </c>
      <c r="ER14" s="83">
        <v>6.07</v>
      </c>
      <c r="ES14" s="83">
        <v>0</v>
      </c>
      <c r="ET14" s="83">
        <v>11.865</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17.942</v>
      </c>
      <c r="FO14" s="83">
        <v>0</v>
      </c>
      <c r="FP14" s="83">
        <v>0</v>
      </c>
      <c r="FQ14" s="83">
        <v>0</v>
      </c>
      <c r="FR14" s="83">
        <v>0</v>
      </c>
      <c r="FS14" s="83">
        <v>0</v>
      </c>
      <c r="FT14" s="83">
        <v>0</v>
      </c>
      <c r="FU14" s="83">
        <v>0</v>
      </c>
      <c r="FV14" s="83">
        <v>0</v>
      </c>
      <c r="FW14" s="83">
        <v>0</v>
      </c>
      <c r="FX14" s="83">
        <v>0</v>
      </c>
      <c r="FY14" s="83">
        <v>0</v>
      </c>
      <c r="FZ14" s="83">
        <v>0</v>
      </c>
      <c r="GA14" s="83">
        <v>7.83</v>
      </c>
      <c r="GB14" s="83">
        <v>0</v>
      </c>
      <c r="GC14" s="83">
        <v>0</v>
      </c>
      <c r="GD14" s="83">
        <v>0</v>
      </c>
      <c r="GE14" s="83">
        <v>0</v>
      </c>
      <c r="GF14" s="83">
        <v>0</v>
      </c>
      <c r="GG14" s="83">
        <v>0</v>
      </c>
      <c r="GH14" s="83">
        <v>0</v>
      </c>
      <c r="GI14" s="83">
        <v>0</v>
      </c>
      <c r="GJ14" s="83">
        <v>0</v>
      </c>
      <c r="GK14" s="83">
        <v>0</v>
      </c>
      <c r="GL14" s="83">
        <v>0</v>
      </c>
      <c r="GM14" s="83">
        <v>0</v>
      </c>
      <c r="GN14" s="83">
        <v>0</v>
      </c>
      <c r="GO14" s="83">
        <v>17.449000000000002</v>
      </c>
      <c r="GP14" s="83">
        <v>0</v>
      </c>
      <c r="GQ14" s="83">
        <v>0</v>
      </c>
      <c r="GR14" s="83">
        <v>0</v>
      </c>
      <c r="GS14" s="83">
        <v>0</v>
      </c>
      <c r="GT14" s="83">
        <v>55.493000000000002</v>
      </c>
      <c r="GU14" s="83">
        <v>0</v>
      </c>
      <c r="GV14" s="83">
        <v>0</v>
      </c>
      <c r="GW14" s="83">
        <v>0</v>
      </c>
      <c r="GX14" s="83">
        <v>4.1500000000000004</v>
      </c>
      <c r="GY14" s="83">
        <v>0</v>
      </c>
      <c r="GZ14" s="83">
        <v>0</v>
      </c>
      <c r="HA14" s="83">
        <v>0</v>
      </c>
      <c r="HB14" s="83">
        <v>0</v>
      </c>
      <c r="HC14" s="83">
        <v>0</v>
      </c>
      <c r="HD14" s="83">
        <v>0</v>
      </c>
      <c r="HE14" s="83">
        <v>0</v>
      </c>
      <c r="HF14" s="83">
        <v>2576.482</v>
      </c>
      <c r="HG14" s="83">
        <v>0</v>
      </c>
      <c r="HH14" s="83">
        <v>0</v>
      </c>
      <c r="HI14" s="83">
        <v>0</v>
      </c>
      <c r="HJ14" s="83">
        <v>0</v>
      </c>
      <c r="HK14" s="83">
        <v>5304.425000000002</v>
      </c>
      <c r="HL14" s="83">
        <v>17.935000000000002</v>
      </c>
      <c r="HM14" s="83">
        <v>0</v>
      </c>
      <c r="HN14" s="83">
        <v>0</v>
      </c>
      <c r="HO14" s="83">
        <v>17.942</v>
      </c>
      <c r="HP14" s="83">
        <v>0</v>
      </c>
      <c r="HQ14" s="83">
        <v>7.83</v>
      </c>
      <c r="HR14" s="83">
        <v>0</v>
      </c>
      <c r="HS14" s="83">
        <v>0</v>
      </c>
      <c r="HT14" s="83">
        <v>0</v>
      </c>
      <c r="HU14" s="83">
        <v>0</v>
      </c>
      <c r="HV14" s="83">
        <v>17.449000000000002</v>
      </c>
      <c r="HW14" s="83">
        <v>0</v>
      </c>
      <c r="HX14" s="83">
        <v>59.643000000000001</v>
      </c>
      <c r="HY14" s="83">
        <v>0</v>
      </c>
      <c r="HZ14" s="83">
        <v>0</v>
      </c>
      <c r="IA14" s="83">
        <v>2576.482</v>
      </c>
      <c r="IB14" s="83">
        <v>0</v>
      </c>
      <c r="IC14" s="83">
        <v>0</v>
      </c>
      <c r="ID14" s="83">
        <v>0</v>
      </c>
      <c r="IE14" s="83">
        <v>0</v>
      </c>
      <c r="IF14" s="83">
        <v>7708.8250000000025</v>
      </c>
      <c r="IG14" s="83">
        <v>190.017</v>
      </c>
      <c r="IH14" s="83">
        <v>0</v>
      </c>
      <c r="II14" s="83">
        <v>0</v>
      </c>
      <c r="IJ14" s="83">
        <v>17.942</v>
      </c>
      <c r="IK14" s="83">
        <v>0</v>
      </c>
      <c r="IL14" s="83">
        <v>7.83</v>
      </c>
      <c r="IM14" s="83">
        <v>0</v>
      </c>
      <c r="IN14" s="83">
        <v>0</v>
      </c>
      <c r="IO14" s="83">
        <v>0</v>
      </c>
      <c r="IP14" s="83">
        <v>0</v>
      </c>
      <c r="IQ14" s="83">
        <v>17.449000000000002</v>
      </c>
      <c r="IR14" s="83">
        <v>0</v>
      </c>
      <c r="IS14" s="83">
        <v>59.643000000000001</v>
      </c>
      <c r="IT14" s="83">
        <v>0</v>
      </c>
      <c r="IU14" s="83">
        <v>0</v>
      </c>
      <c r="IV14" s="84"/>
      <c r="IW14" s="81">
        <v>0</v>
      </c>
      <c r="IX14" s="81">
        <v>0</v>
      </c>
      <c r="IY14" s="81">
        <v>0</v>
      </c>
      <c r="IZ14" s="81">
        <v>0</v>
      </c>
      <c r="JA14" s="81">
        <v>0</v>
      </c>
      <c r="JB14" s="81">
        <v>0</v>
      </c>
      <c r="JC14" s="81">
        <v>0</v>
      </c>
      <c r="JD14" s="81">
        <v>0</v>
      </c>
      <c r="JE14" s="81">
        <v>8</v>
      </c>
      <c r="JF14" s="81">
        <v>1</v>
      </c>
      <c r="JG14" s="81">
        <v>3</v>
      </c>
      <c r="JH14" s="81">
        <v>0</v>
      </c>
      <c r="JI14" s="81">
        <v>0</v>
      </c>
      <c r="JJ14" s="81">
        <v>0</v>
      </c>
      <c r="JK14" s="81">
        <v>0</v>
      </c>
      <c r="JL14" s="81">
        <v>29</v>
      </c>
      <c r="JM14" s="81">
        <v>2</v>
      </c>
      <c r="JN14" s="81">
        <v>5</v>
      </c>
      <c r="JO14" s="81">
        <v>2</v>
      </c>
      <c r="JP14" s="81">
        <v>0</v>
      </c>
      <c r="JQ14" s="81">
        <v>4</v>
      </c>
      <c r="JR14" s="81">
        <v>0</v>
      </c>
      <c r="JS14" s="81">
        <v>1</v>
      </c>
      <c r="JT14" s="81">
        <v>0</v>
      </c>
      <c r="JU14" s="81">
        <v>1</v>
      </c>
      <c r="JV14" s="81">
        <v>1</v>
      </c>
      <c r="JW14" s="81">
        <v>1</v>
      </c>
      <c r="JX14" s="81">
        <v>1</v>
      </c>
      <c r="JY14" s="81">
        <v>1</v>
      </c>
      <c r="JZ14" s="81">
        <v>0</v>
      </c>
      <c r="KA14" s="81">
        <v>1</v>
      </c>
      <c r="KB14" s="81">
        <v>0</v>
      </c>
      <c r="KC14" s="81">
        <v>3</v>
      </c>
      <c r="KD14" s="81">
        <v>1</v>
      </c>
      <c r="KE14" s="81">
        <v>0</v>
      </c>
      <c r="KF14" s="81">
        <v>2</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3</v>
      </c>
      <c r="LA14" s="81">
        <v>0</v>
      </c>
      <c r="LB14" s="81">
        <v>0</v>
      </c>
      <c r="LC14" s="81">
        <v>0</v>
      </c>
      <c r="LD14" s="81">
        <v>0</v>
      </c>
      <c r="LE14" s="81">
        <v>0</v>
      </c>
      <c r="LF14" s="81">
        <v>0</v>
      </c>
      <c r="LG14" s="81">
        <v>0</v>
      </c>
      <c r="LH14" s="81">
        <v>0</v>
      </c>
      <c r="LI14" s="81">
        <v>0</v>
      </c>
      <c r="LJ14" s="81">
        <v>0</v>
      </c>
      <c r="LK14" s="81">
        <v>0</v>
      </c>
      <c r="LL14" s="81">
        <v>0</v>
      </c>
      <c r="LM14" s="81">
        <v>1</v>
      </c>
      <c r="LN14" s="81">
        <v>0</v>
      </c>
      <c r="LO14" s="81">
        <v>0</v>
      </c>
      <c r="LP14" s="81">
        <v>0</v>
      </c>
      <c r="LQ14" s="81">
        <v>0</v>
      </c>
      <c r="LR14" s="81">
        <v>0</v>
      </c>
      <c r="LS14" s="81">
        <v>0</v>
      </c>
      <c r="LT14" s="81">
        <v>0</v>
      </c>
      <c r="LU14" s="81">
        <v>0</v>
      </c>
      <c r="LV14" s="81">
        <v>0</v>
      </c>
      <c r="LW14" s="81">
        <v>0</v>
      </c>
      <c r="LX14" s="81">
        <v>0</v>
      </c>
      <c r="LY14" s="81">
        <v>0</v>
      </c>
      <c r="LZ14" s="81">
        <v>0</v>
      </c>
      <c r="MA14" s="81">
        <v>3</v>
      </c>
      <c r="MB14" s="81">
        <v>0</v>
      </c>
      <c r="MC14" s="81">
        <v>0</v>
      </c>
      <c r="MD14" s="81">
        <v>0</v>
      </c>
      <c r="ME14" s="81">
        <v>0</v>
      </c>
      <c r="MF14" s="81">
        <v>2</v>
      </c>
      <c r="MG14" s="81">
        <v>0</v>
      </c>
      <c r="MH14" s="81">
        <v>0</v>
      </c>
      <c r="MI14" s="81">
        <v>0</v>
      </c>
      <c r="MJ14" s="81">
        <v>1</v>
      </c>
      <c r="MK14" s="81">
        <v>0</v>
      </c>
      <c r="ML14" s="81">
        <v>0</v>
      </c>
      <c r="MM14" s="81">
        <v>0</v>
      </c>
      <c r="MN14" s="81">
        <v>0</v>
      </c>
      <c r="MO14" s="81">
        <v>0</v>
      </c>
      <c r="MP14" s="81">
        <v>0</v>
      </c>
      <c r="MQ14" s="81">
        <v>0</v>
      </c>
      <c r="MR14" s="81">
        <v>2</v>
      </c>
      <c r="MS14" s="81">
        <v>0</v>
      </c>
      <c r="MT14" s="81">
        <v>3</v>
      </c>
      <c r="MU14" s="81">
        <v>0</v>
      </c>
      <c r="MV14" s="81">
        <v>0</v>
      </c>
      <c r="MW14" s="81">
        <v>0</v>
      </c>
      <c r="MX14" s="81">
        <v>0</v>
      </c>
      <c r="MY14" s="81">
        <v>0</v>
      </c>
      <c r="MZ14" s="81">
        <v>0</v>
      </c>
      <c r="NA14" s="81">
        <v>0</v>
      </c>
      <c r="NB14" s="81">
        <v>0</v>
      </c>
      <c r="NC14" s="81">
        <v>0</v>
      </c>
      <c r="ND14" s="81">
        <v>0</v>
      </c>
      <c r="NE14" s="81">
        <v>0</v>
      </c>
      <c r="NF14" s="81">
        <v>8</v>
      </c>
      <c r="NG14" s="81">
        <v>1</v>
      </c>
      <c r="NH14" s="81">
        <v>3</v>
      </c>
      <c r="NI14" s="81">
        <v>0</v>
      </c>
      <c r="NJ14" s="81">
        <v>0</v>
      </c>
      <c r="NK14" s="81">
        <v>0</v>
      </c>
      <c r="NL14" s="81">
        <v>0</v>
      </c>
      <c r="NM14" s="81">
        <v>29</v>
      </c>
      <c r="NN14" s="81">
        <v>0</v>
      </c>
      <c r="NO14" s="81">
        <v>5</v>
      </c>
      <c r="NP14" s="81">
        <v>2</v>
      </c>
      <c r="NQ14" s="81">
        <v>0</v>
      </c>
      <c r="NR14" s="81">
        <v>4</v>
      </c>
      <c r="NS14" s="81">
        <v>0</v>
      </c>
      <c r="NT14" s="81">
        <v>1</v>
      </c>
      <c r="NU14" s="81">
        <v>0</v>
      </c>
      <c r="NV14" s="81">
        <v>1</v>
      </c>
      <c r="NW14" s="81">
        <v>1</v>
      </c>
      <c r="NX14" s="81">
        <v>1</v>
      </c>
      <c r="NY14" s="81">
        <v>1</v>
      </c>
      <c r="NZ14" s="81">
        <v>1</v>
      </c>
      <c r="OA14" s="81">
        <v>0</v>
      </c>
      <c r="OB14" s="81">
        <v>1</v>
      </c>
      <c r="OC14" s="81">
        <v>0</v>
      </c>
      <c r="OD14" s="81">
        <v>0</v>
      </c>
      <c r="OE14" s="81">
        <v>1</v>
      </c>
      <c r="OF14" s="81">
        <v>0</v>
      </c>
      <c r="OG14" s="81">
        <v>2</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3</v>
      </c>
      <c r="PB14" s="81">
        <v>0</v>
      </c>
      <c r="PC14" s="81">
        <v>0</v>
      </c>
      <c r="PD14" s="81">
        <v>0</v>
      </c>
      <c r="PE14" s="81">
        <v>0</v>
      </c>
      <c r="PF14" s="81">
        <v>0</v>
      </c>
      <c r="PG14" s="81">
        <v>0</v>
      </c>
      <c r="PH14" s="81">
        <v>0</v>
      </c>
      <c r="PI14" s="81">
        <v>0</v>
      </c>
      <c r="PJ14" s="81">
        <v>0</v>
      </c>
      <c r="PK14" s="81">
        <v>0</v>
      </c>
      <c r="PL14" s="81">
        <v>0</v>
      </c>
      <c r="PM14" s="81">
        <v>0</v>
      </c>
      <c r="PN14" s="81">
        <v>1</v>
      </c>
      <c r="PO14" s="81">
        <v>0</v>
      </c>
      <c r="PP14" s="81">
        <v>0</v>
      </c>
      <c r="PQ14" s="81">
        <v>0</v>
      </c>
      <c r="PR14" s="81">
        <v>0</v>
      </c>
      <c r="PS14" s="81">
        <v>0</v>
      </c>
      <c r="PT14" s="81">
        <v>0</v>
      </c>
      <c r="PU14" s="81">
        <v>0</v>
      </c>
      <c r="PV14" s="81">
        <v>0</v>
      </c>
      <c r="PW14" s="81">
        <v>0</v>
      </c>
      <c r="PX14" s="81">
        <v>0</v>
      </c>
      <c r="PY14" s="81">
        <v>0</v>
      </c>
      <c r="PZ14" s="81">
        <v>0</v>
      </c>
      <c r="QA14" s="81">
        <v>0</v>
      </c>
      <c r="QB14" s="81">
        <v>3</v>
      </c>
      <c r="QC14" s="81">
        <v>0</v>
      </c>
      <c r="QD14" s="81">
        <v>0</v>
      </c>
      <c r="QE14" s="81">
        <v>0</v>
      </c>
      <c r="QF14" s="81">
        <v>0</v>
      </c>
      <c r="QG14" s="81">
        <v>2</v>
      </c>
      <c r="QH14" s="81">
        <v>0</v>
      </c>
      <c r="QI14" s="81">
        <v>0</v>
      </c>
      <c r="QJ14" s="81">
        <v>0</v>
      </c>
      <c r="QK14" s="81">
        <v>1</v>
      </c>
      <c r="QL14" s="81">
        <v>0</v>
      </c>
      <c r="QM14" s="81">
        <v>0</v>
      </c>
      <c r="QN14" s="81">
        <v>0</v>
      </c>
      <c r="QO14" s="81">
        <v>0</v>
      </c>
      <c r="QP14" s="81">
        <v>0</v>
      </c>
      <c r="QQ14" s="81">
        <v>0</v>
      </c>
      <c r="QR14" s="81">
        <v>0</v>
      </c>
      <c r="QS14" s="81">
        <v>5</v>
      </c>
      <c r="QT14" s="81">
        <v>0</v>
      </c>
      <c r="QU14" s="81">
        <v>0</v>
      </c>
      <c r="QV14" s="81">
        <v>0</v>
      </c>
      <c r="QW14" s="81">
        <v>0</v>
      </c>
      <c r="QX14" s="81">
        <v>59</v>
      </c>
      <c r="QY14" s="81">
        <v>3</v>
      </c>
      <c r="QZ14" s="81">
        <v>0</v>
      </c>
      <c r="RA14" s="81">
        <v>0</v>
      </c>
      <c r="RB14" s="81">
        <v>3</v>
      </c>
      <c r="RC14" s="81">
        <v>0</v>
      </c>
      <c r="RD14" s="81">
        <v>1</v>
      </c>
      <c r="RE14" s="81">
        <v>0</v>
      </c>
      <c r="RF14" s="81">
        <v>0</v>
      </c>
      <c r="RG14" s="81">
        <v>0</v>
      </c>
      <c r="RH14" s="81">
        <v>0</v>
      </c>
      <c r="RI14" s="81">
        <v>3</v>
      </c>
      <c r="RJ14" s="81">
        <v>0</v>
      </c>
      <c r="RK14" s="81">
        <v>3</v>
      </c>
      <c r="RL14" s="81">
        <v>0</v>
      </c>
      <c r="RM14" s="81">
        <v>0</v>
      </c>
      <c r="RN14" s="81">
        <v>5</v>
      </c>
      <c r="RO14" s="81">
        <v>0</v>
      </c>
      <c r="RP14" s="81">
        <v>0</v>
      </c>
      <c r="RQ14" s="81">
        <v>0</v>
      </c>
      <c r="RR14" s="81">
        <v>0</v>
      </c>
      <c r="RS14" s="81">
        <v>61</v>
      </c>
      <c r="RT14" s="81">
        <v>6</v>
      </c>
      <c r="RU14" s="81">
        <v>0</v>
      </c>
      <c r="RV14" s="81">
        <v>0</v>
      </c>
      <c r="RW14" s="81">
        <v>3</v>
      </c>
      <c r="RX14" s="81">
        <v>0</v>
      </c>
      <c r="RY14" s="81">
        <v>1</v>
      </c>
      <c r="RZ14" s="81">
        <v>0</v>
      </c>
      <c r="SA14" s="81">
        <v>0</v>
      </c>
      <c r="SB14" s="81">
        <v>0</v>
      </c>
      <c r="SC14" s="81">
        <v>0</v>
      </c>
      <c r="SD14" s="81">
        <v>3</v>
      </c>
      <c r="SE14" s="81">
        <v>0</v>
      </c>
      <c r="SF14" s="81">
        <v>3</v>
      </c>
      <c r="SG14" s="81">
        <v>0</v>
      </c>
      <c r="SH14" s="81">
        <v>0</v>
      </c>
    </row>
    <row r="15" spans="1:503">
      <c r="A15" s="18" t="s">
        <v>2128</v>
      </c>
      <c r="B15" s="80">
        <v>7</v>
      </c>
      <c r="C15" s="80">
        <v>7</v>
      </c>
      <c r="D15" s="80">
        <v>1</v>
      </c>
      <c r="E15" s="80">
        <v>2010</v>
      </c>
      <c r="F15" s="80" t="s">
        <v>86</v>
      </c>
      <c r="G15" s="182" t="s">
        <v>2121</v>
      </c>
      <c r="H15" s="80" t="s">
        <v>2122</v>
      </c>
      <c r="I15" s="173"/>
      <c r="J15" s="83">
        <v>0</v>
      </c>
      <c r="K15" s="83">
        <v>0</v>
      </c>
      <c r="L15" s="83">
        <v>0</v>
      </c>
      <c r="M15" s="83">
        <v>0</v>
      </c>
      <c r="N15" s="83">
        <v>0</v>
      </c>
      <c r="O15" s="83">
        <v>0</v>
      </c>
      <c r="P15" s="83">
        <v>0</v>
      </c>
      <c r="Q15" s="83">
        <v>0</v>
      </c>
      <c r="R15" s="83">
        <v>125.21</v>
      </c>
      <c r="S15" s="83">
        <v>13.1</v>
      </c>
      <c r="T15" s="83">
        <v>46.692999999999998</v>
      </c>
      <c r="U15" s="83">
        <v>0</v>
      </c>
      <c r="V15" s="83">
        <v>0</v>
      </c>
      <c r="W15" s="83">
        <v>0</v>
      </c>
      <c r="X15" s="83">
        <v>0</v>
      </c>
      <c r="Y15" s="83">
        <v>4187.6840000000002</v>
      </c>
      <c r="Z15" s="83">
        <v>2381.6770000000001</v>
      </c>
      <c r="AA15" s="83">
        <v>35.084000000000003</v>
      </c>
      <c r="AB15" s="83">
        <v>10.773999999999999</v>
      </c>
      <c r="AC15" s="83">
        <v>0</v>
      </c>
      <c r="AD15" s="83">
        <v>42.127000000000002</v>
      </c>
      <c r="AE15" s="83">
        <v>0</v>
      </c>
      <c r="AF15" s="83">
        <v>7.2960000000000003</v>
      </c>
      <c r="AG15" s="83">
        <v>0</v>
      </c>
      <c r="AH15" s="83">
        <v>7.16</v>
      </c>
      <c r="AI15" s="83">
        <v>7.8689999999999998</v>
      </c>
      <c r="AJ15" s="83">
        <v>16.885000000000002</v>
      </c>
      <c r="AK15" s="83">
        <v>647.99400000000003</v>
      </c>
      <c r="AL15" s="83">
        <v>3.91</v>
      </c>
      <c r="AM15" s="83">
        <v>0</v>
      </c>
      <c r="AN15" s="83">
        <v>30.92</v>
      </c>
      <c r="AO15" s="83">
        <v>0</v>
      </c>
      <c r="AP15" s="83">
        <v>206.07499999999999</v>
      </c>
      <c r="AQ15" s="83">
        <v>6.21</v>
      </c>
      <c r="AR15" s="83">
        <v>0</v>
      </c>
      <c r="AS15" s="83">
        <v>8.7200000000000006</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19.68</v>
      </c>
      <c r="BN15" s="83">
        <v>0</v>
      </c>
      <c r="BO15" s="83">
        <v>0</v>
      </c>
      <c r="BP15" s="83">
        <v>0</v>
      </c>
      <c r="BQ15" s="83">
        <v>0</v>
      </c>
      <c r="BR15" s="83">
        <v>0</v>
      </c>
      <c r="BS15" s="83">
        <v>0</v>
      </c>
      <c r="BT15" s="83">
        <v>0</v>
      </c>
      <c r="BU15" s="83">
        <v>0</v>
      </c>
      <c r="BV15" s="83">
        <v>0</v>
      </c>
      <c r="BW15" s="83">
        <v>0</v>
      </c>
      <c r="BX15" s="83">
        <v>0</v>
      </c>
      <c r="BY15" s="83">
        <v>0</v>
      </c>
      <c r="BZ15" s="83">
        <v>8.3000000000000007</v>
      </c>
      <c r="CA15" s="83">
        <v>0</v>
      </c>
      <c r="CB15" s="83">
        <v>0</v>
      </c>
      <c r="CC15" s="83">
        <v>0</v>
      </c>
      <c r="CD15" s="83">
        <v>0</v>
      </c>
      <c r="CE15" s="83">
        <v>0</v>
      </c>
      <c r="CF15" s="83">
        <v>0</v>
      </c>
      <c r="CG15" s="83">
        <v>0</v>
      </c>
      <c r="CH15" s="83">
        <v>0</v>
      </c>
      <c r="CI15" s="83">
        <v>0</v>
      </c>
      <c r="CJ15" s="83">
        <v>0</v>
      </c>
      <c r="CK15" s="83">
        <v>0</v>
      </c>
      <c r="CL15" s="83">
        <v>0</v>
      </c>
      <c r="CM15" s="83">
        <v>0</v>
      </c>
      <c r="CN15" s="83">
        <v>18.620999999999999</v>
      </c>
      <c r="CO15" s="83">
        <v>0</v>
      </c>
      <c r="CP15" s="83">
        <v>0</v>
      </c>
      <c r="CQ15" s="83">
        <v>0</v>
      </c>
      <c r="CR15" s="83">
        <v>0</v>
      </c>
      <c r="CS15" s="83">
        <v>49.11</v>
      </c>
      <c r="CT15" s="83">
        <v>0</v>
      </c>
      <c r="CU15" s="83">
        <v>4.1130000000000004</v>
      </c>
      <c r="CV15" s="83">
        <v>0</v>
      </c>
      <c r="CW15" s="83">
        <v>61.8</v>
      </c>
      <c r="CX15" s="83">
        <v>0</v>
      </c>
      <c r="CY15" s="83">
        <v>0</v>
      </c>
      <c r="CZ15" s="83">
        <v>0</v>
      </c>
      <c r="DA15" s="83">
        <v>0</v>
      </c>
      <c r="DB15" s="83">
        <v>0</v>
      </c>
      <c r="DC15" s="83">
        <v>0</v>
      </c>
      <c r="DD15" s="83">
        <v>0</v>
      </c>
      <c r="DE15" s="83">
        <v>2381.6770000000001</v>
      </c>
      <c r="DF15" s="83">
        <v>0</v>
      </c>
      <c r="DG15" s="83">
        <v>206.07499999999999</v>
      </c>
      <c r="DH15" s="83">
        <v>0</v>
      </c>
      <c r="DI15" s="83">
        <v>6.21</v>
      </c>
      <c r="DJ15" s="83">
        <v>0</v>
      </c>
      <c r="DK15" s="83">
        <v>0</v>
      </c>
      <c r="DL15" s="83">
        <v>0</v>
      </c>
      <c r="DM15" s="83">
        <v>0</v>
      </c>
      <c r="DN15" s="83">
        <v>0</v>
      </c>
      <c r="DO15" s="83">
        <v>0</v>
      </c>
      <c r="DP15" s="83">
        <v>0</v>
      </c>
      <c r="DQ15" s="83">
        <v>0</v>
      </c>
      <c r="DR15" s="83">
        <v>0</v>
      </c>
      <c r="DS15" s="83">
        <v>125.21</v>
      </c>
      <c r="DT15" s="83">
        <v>13.1</v>
      </c>
      <c r="DU15" s="83">
        <v>46.692999999999998</v>
      </c>
      <c r="DV15" s="83">
        <v>0</v>
      </c>
      <c r="DW15" s="83">
        <v>0</v>
      </c>
      <c r="DX15" s="83">
        <v>0</v>
      </c>
      <c r="DY15" s="83">
        <v>0</v>
      </c>
      <c r="DZ15" s="83">
        <v>4187.6840000000002</v>
      </c>
      <c r="EA15" s="83">
        <v>0</v>
      </c>
      <c r="EB15" s="83">
        <v>35.084000000000003</v>
      </c>
      <c r="EC15" s="83">
        <v>10.773999999999999</v>
      </c>
      <c r="ED15" s="83">
        <v>0</v>
      </c>
      <c r="EE15" s="83">
        <v>42.127000000000002</v>
      </c>
      <c r="EF15" s="83">
        <v>0</v>
      </c>
      <c r="EG15" s="83">
        <v>7.2960000000000003</v>
      </c>
      <c r="EH15" s="83">
        <v>0</v>
      </c>
      <c r="EI15" s="83">
        <v>7.16</v>
      </c>
      <c r="EJ15" s="83">
        <v>7.8689999999999998</v>
      </c>
      <c r="EK15" s="83">
        <v>16.885000000000002</v>
      </c>
      <c r="EL15" s="83">
        <v>647.99400000000003</v>
      </c>
      <c r="EM15" s="83">
        <v>3.91</v>
      </c>
      <c r="EN15" s="83">
        <v>0</v>
      </c>
      <c r="EO15" s="83">
        <v>30.92</v>
      </c>
      <c r="EP15" s="83">
        <v>0</v>
      </c>
      <c r="EQ15" s="83">
        <v>0</v>
      </c>
      <c r="ER15" s="83">
        <v>0</v>
      </c>
      <c r="ES15" s="83">
        <v>0</v>
      </c>
      <c r="ET15" s="83">
        <v>8.7200000000000006</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19.68</v>
      </c>
      <c r="FO15" s="83">
        <v>0</v>
      </c>
      <c r="FP15" s="83">
        <v>0</v>
      </c>
      <c r="FQ15" s="83">
        <v>0</v>
      </c>
      <c r="FR15" s="83">
        <v>0</v>
      </c>
      <c r="FS15" s="83">
        <v>0</v>
      </c>
      <c r="FT15" s="83">
        <v>0</v>
      </c>
      <c r="FU15" s="83">
        <v>0</v>
      </c>
      <c r="FV15" s="83">
        <v>0</v>
      </c>
      <c r="FW15" s="83">
        <v>0</v>
      </c>
      <c r="FX15" s="83">
        <v>0</v>
      </c>
      <c r="FY15" s="83">
        <v>0</v>
      </c>
      <c r="FZ15" s="83">
        <v>0</v>
      </c>
      <c r="GA15" s="83">
        <v>8.3000000000000007</v>
      </c>
      <c r="GB15" s="83">
        <v>0</v>
      </c>
      <c r="GC15" s="83">
        <v>0</v>
      </c>
      <c r="GD15" s="83">
        <v>0</v>
      </c>
      <c r="GE15" s="83">
        <v>0</v>
      </c>
      <c r="GF15" s="83">
        <v>0</v>
      </c>
      <c r="GG15" s="83">
        <v>0</v>
      </c>
      <c r="GH15" s="83">
        <v>0</v>
      </c>
      <c r="GI15" s="83">
        <v>0</v>
      </c>
      <c r="GJ15" s="83">
        <v>0</v>
      </c>
      <c r="GK15" s="83">
        <v>0</v>
      </c>
      <c r="GL15" s="83">
        <v>0</v>
      </c>
      <c r="GM15" s="83">
        <v>0</v>
      </c>
      <c r="GN15" s="83">
        <v>0</v>
      </c>
      <c r="GO15" s="83">
        <v>18.620999999999999</v>
      </c>
      <c r="GP15" s="83">
        <v>0</v>
      </c>
      <c r="GQ15" s="83">
        <v>0</v>
      </c>
      <c r="GR15" s="83">
        <v>0</v>
      </c>
      <c r="GS15" s="83">
        <v>0</v>
      </c>
      <c r="GT15" s="83">
        <v>49.11</v>
      </c>
      <c r="GU15" s="83">
        <v>0</v>
      </c>
      <c r="GV15" s="83">
        <v>4.1130000000000004</v>
      </c>
      <c r="GW15" s="83">
        <v>0</v>
      </c>
      <c r="GX15" s="83">
        <v>61.8</v>
      </c>
      <c r="GY15" s="83">
        <v>0</v>
      </c>
      <c r="GZ15" s="83">
        <v>0</v>
      </c>
      <c r="HA15" s="83">
        <v>0</v>
      </c>
      <c r="HB15" s="83">
        <v>0</v>
      </c>
      <c r="HC15" s="83">
        <v>0</v>
      </c>
      <c r="HD15" s="83">
        <v>0</v>
      </c>
      <c r="HE15" s="83">
        <v>0</v>
      </c>
      <c r="HF15" s="83">
        <v>2593.962</v>
      </c>
      <c r="HG15" s="83">
        <v>0</v>
      </c>
      <c r="HH15" s="83">
        <v>0</v>
      </c>
      <c r="HI15" s="83">
        <v>0</v>
      </c>
      <c r="HJ15" s="83">
        <v>0</v>
      </c>
      <c r="HK15" s="83">
        <v>5182.7060000000001</v>
      </c>
      <c r="HL15" s="83">
        <v>8.7200000000000006</v>
      </c>
      <c r="HM15" s="83">
        <v>0</v>
      </c>
      <c r="HN15" s="83">
        <v>0</v>
      </c>
      <c r="HO15" s="83">
        <v>19.68</v>
      </c>
      <c r="HP15" s="83">
        <v>0</v>
      </c>
      <c r="HQ15" s="83">
        <v>8.3000000000000007</v>
      </c>
      <c r="HR15" s="83">
        <v>0</v>
      </c>
      <c r="HS15" s="83">
        <v>0</v>
      </c>
      <c r="HT15" s="83">
        <v>0</v>
      </c>
      <c r="HU15" s="83">
        <v>0</v>
      </c>
      <c r="HV15" s="83">
        <v>18.620999999999999</v>
      </c>
      <c r="HW15" s="83">
        <v>0</v>
      </c>
      <c r="HX15" s="83">
        <v>115.023</v>
      </c>
      <c r="HY15" s="83">
        <v>0</v>
      </c>
      <c r="HZ15" s="83">
        <v>0</v>
      </c>
      <c r="IA15" s="83">
        <v>2593.962</v>
      </c>
      <c r="IB15" s="83">
        <v>0</v>
      </c>
      <c r="IC15" s="83">
        <v>0</v>
      </c>
      <c r="ID15" s="83">
        <v>0</v>
      </c>
      <c r="IE15" s="83">
        <v>0</v>
      </c>
      <c r="IF15" s="83">
        <v>7564.3829999999998</v>
      </c>
      <c r="IG15" s="83">
        <v>221.005</v>
      </c>
      <c r="IH15" s="83">
        <v>0</v>
      </c>
      <c r="II15" s="83">
        <v>0</v>
      </c>
      <c r="IJ15" s="83">
        <v>19.68</v>
      </c>
      <c r="IK15" s="83">
        <v>0</v>
      </c>
      <c r="IL15" s="83">
        <v>8.3000000000000007</v>
      </c>
      <c r="IM15" s="83">
        <v>0</v>
      </c>
      <c r="IN15" s="83">
        <v>0</v>
      </c>
      <c r="IO15" s="83">
        <v>0</v>
      </c>
      <c r="IP15" s="83">
        <v>0</v>
      </c>
      <c r="IQ15" s="83">
        <v>18.620999999999999</v>
      </c>
      <c r="IR15" s="83">
        <v>0</v>
      </c>
      <c r="IS15" s="83">
        <v>115.023</v>
      </c>
      <c r="IT15" s="83">
        <v>0</v>
      </c>
      <c r="IU15" s="83">
        <v>0</v>
      </c>
      <c r="IV15" s="84">
        <v>0</v>
      </c>
      <c r="IW15" s="81">
        <v>0</v>
      </c>
      <c r="IX15" s="81">
        <v>0</v>
      </c>
      <c r="IY15" s="81">
        <v>0</v>
      </c>
      <c r="IZ15" s="81">
        <v>0</v>
      </c>
      <c r="JA15" s="81">
        <v>0</v>
      </c>
      <c r="JB15" s="81">
        <v>0</v>
      </c>
      <c r="JC15" s="81">
        <v>0</v>
      </c>
      <c r="JD15" s="81">
        <v>0</v>
      </c>
      <c r="JE15" s="81">
        <v>8</v>
      </c>
      <c r="JF15" s="81">
        <v>1</v>
      </c>
      <c r="JG15" s="81">
        <v>3</v>
      </c>
      <c r="JH15" s="81">
        <v>0</v>
      </c>
      <c r="JI15" s="81">
        <v>0</v>
      </c>
      <c r="JJ15" s="81">
        <v>0</v>
      </c>
      <c r="JK15" s="81">
        <v>0</v>
      </c>
      <c r="JL15" s="81">
        <v>27</v>
      </c>
      <c r="JM15" s="81">
        <v>2</v>
      </c>
      <c r="JN15" s="81">
        <v>5</v>
      </c>
      <c r="JO15" s="81">
        <v>2</v>
      </c>
      <c r="JP15" s="81">
        <v>0</v>
      </c>
      <c r="JQ15" s="81">
        <v>5</v>
      </c>
      <c r="JR15" s="81">
        <v>0</v>
      </c>
      <c r="JS15" s="81">
        <v>1</v>
      </c>
      <c r="JT15" s="81">
        <v>0</v>
      </c>
      <c r="JU15" s="81">
        <v>1</v>
      </c>
      <c r="JV15" s="81">
        <v>1</v>
      </c>
      <c r="JW15" s="81">
        <v>1</v>
      </c>
      <c r="JX15" s="81">
        <v>1</v>
      </c>
      <c r="JY15" s="81">
        <v>1</v>
      </c>
      <c r="JZ15" s="81">
        <v>0</v>
      </c>
      <c r="KA15" s="81">
        <v>2</v>
      </c>
      <c r="KB15" s="81">
        <v>0</v>
      </c>
      <c r="KC15" s="81">
        <v>4</v>
      </c>
      <c r="KD15" s="81">
        <v>1</v>
      </c>
      <c r="KE15" s="81">
        <v>0</v>
      </c>
      <c r="KF15" s="81">
        <v>2</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3</v>
      </c>
      <c r="LA15" s="81">
        <v>0</v>
      </c>
      <c r="LB15" s="81">
        <v>0</v>
      </c>
      <c r="LC15" s="81">
        <v>0</v>
      </c>
      <c r="LD15" s="81">
        <v>0</v>
      </c>
      <c r="LE15" s="81">
        <v>0</v>
      </c>
      <c r="LF15" s="81">
        <v>0</v>
      </c>
      <c r="LG15" s="81">
        <v>0</v>
      </c>
      <c r="LH15" s="81">
        <v>0</v>
      </c>
      <c r="LI15" s="81">
        <v>0</v>
      </c>
      <c r="LJ15" s="81">
        <v>0</v>
      </c>
      <c r="LK15" s="81">
        <v>0</v>
      </c>
      <c r="LL15" s="81">
        <v>0</v>
      </c>
      <c r="LM15" s="81">
        <v>1</v>
      </c>
      <c r="LN15" s="81">
        <v>0</v>
      </c>
      <c r="LO15" s="81">
        <v>0</v>
      </c>
      <c r="LP15" s="81">
        <v>0</v>
      </c>
      <c r="LQ15" s="81">
        <v>0</v>
      </c>
      <c r="LR15" s="81">
        <v>0</v>
      </c>
      <c r="LS15" s="81">
        <v>0</v>
      </c>
      <c r="LT15" s="81">
        <v>0</v>
      </c>
      <c r="LU15" s="81">
        <v>0</v>
      </c>
      <c r="LV15" s="81">
        <v>0</v>
      </c>
      <c r="LW15" s="81">
        <v>0</v>
      </c>
      <c r="LX15" s="81">
        <v>0</v>
      </c>
      <c r="LY15" s="81">
        <v>0</v>
      </c>
      <c r="LZ15" s="81">
        <v>0</v>
      </c>
      <c r="MA15" s="81">
        <v>3</v>
      </c>
      <c r="MB15" s="81">
        <v>0</v>
      </c>
      <c r="MC15" s="81">
        <v>0</v>
      </c>
      <c r="MD15" s="81">
        <v>0</v>
      </c>
      <c r="ME15" s="81">
        <v>0</v>
      </c>
      <c r="MF15" s="81">
        <v>2</v>
      </c>
      <c r="MG15" s="81">
        <v>0</v>
      </c>
      <c r="MH15" s="81">
        <v>1</v>
      </c>
      <c r="MI15" s="81">
        <v>0</v>
      </c>
      <c r="MJ15" s="81">
        <v>1</v>
      </c>
      <c r="MK15" s="81">
        <v>0</v>
      </c>
      <c r="ML15" s="81">
        <v>0</v>
      </c>
      <c r="MM15" s="81">
        <v>0</v>
      </c>
      <c r="MN15" s="81">
        <v>0</v>
      </c>
      <c r="MO15" s="81">
        <v>0</v>
      </c>
      <c r="MP15" s="81">
        <v>0</v>
      </c>
      <c r="MQ15" s="81">
        <v>0</v>
      </c>
      <c r="MR15" s="81">
        <v>2</v>
      </c>
      <c r="MS15" s="81">
        <v>0</v>
      </c>
      <c r="MT15" s="81">
        <v>4</v>
      </c>
      <c r="MU15" s="81">
        <v>0</v>
      </c>
      <c r="MV15" s="81">
        <v>1</v>
      </c>
      <c r="MW15" s="81">
        <v>0</v>
      </c>
      <c r="MX15" s="81">
        <v>0</v>
      </c>
      <c r="MY15" s="81">
        <v>0</v>
      </c>
      <c r="MZ15" s="81">
        <v>0</v>
      </c>
      <c r="NA15" s="81">
        <v>0</v>
      </c>
      <c r="NB15" s="81">
        <v>0</v>
      </c>
      <c r="NC15" s="81">
        <v>0</v>
      </c>
      <c r="ND15" s="81">
        <v>0</v>
      </c>
      <c r="NE15" s="81">
        <v>0</v>
      </c>
      <c r="NF15" s="81">
        <v>8</v>
      </c>
      <c r="NG15" s="81">
        <v>1</v>
      </c>
      <c r="NH15" s="81">
        <v>3</v>
      </c>
      <c r="NI15" s="81">
        <v>0</v>
      </c>
      <c r="NJ15" s="81">
        <v>0</v>
      </c>
      <c r="NK15" s="81">
        <v>0</v>
      </c>
      <c r="NL15" s="81">
        <v>0</v>
      </c>
      <c r="NM15" s="81">
        <v>27</v>
      </c>
      <c r="NN15" s="81">
        <v>0</v>
      </c>
      <c r="NO15" s="81">
        <v>5</v>
      </c>
      <c r="NP15" s="81">
        <v>2</v>
      </c>
      <c r="NQ15" s="81">
        <v>0</v>
      </c>
      <c r="NR15" s="81">
        <v>5</v>
      </c>
      <c r="NS15" s="81">
        <v>0</v>
      </c>
      <c r="NT15" s="81">
        <v>1</v>
      </c>
      <c r="NU15" s="81">
        <v>0</v>
      </c>
      <c r="NV15" s="81">
        <v>1</v>
      </c>
      <c r="NW15" s="81">
        <v>1</v>
      </c>
      <c r="NX15" s="81">
        <v>1</v>
      </c>
      <c r="NY15" s="81">
        <v>1</v>
      </c>
      <c r="NZ15" s="81">
        <v>1</v>
      </c>
      <c r="OA15" s="81">
        <v>0</v>
      </c>
      <c r="OB15" s="81">
        <v>2</v>
      </c>
      <c r="OC15" s="81">
        <v>0</v>
      </c>
      <c r="OD15" s="81">
        <v>0</v>
      </c>
      <c r="OE15" s="81">
        <v>0</v>
      </c>
      <c r="OF15" s="81">
        <v>0</v>
      </c>
      <c r="OG15" s="81">
        <v>2</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3</v>
      </c>
      <c r="PB15" s="81">
        <v>0</v>
      </c>
      <c r="PC15" s="81">
        <v>0</v>
      </c>
      <c r="PD15" s="81">
        <v>0</v>
      </c>
      <c r="PE15" s="81">
        <v>0</v>
      </c>
      <c r="PF15" s="81">
        <v>0</v>
      </c>
      <c r="PG15" s="81">
        <v>0</v>
      </c>
      <c r="PH15" s="81">
        <v>0</v>
      </c>
      <c r="PI15" s="81">
        <v>0</v>
      </c>
      <c r="PJ15" s="81">
        <v>0</v>
      </c>
      <c r="PK15" s="81">
        <v>0</v>
      </c>
      <c r="PL15" s="81">
        <v>0</v>
      </c>
      <c r="PM15" s="81">
        <v>0</v>
      </c>
      <c r="PN15" s="81">
        <v>1</v>
      </c>
      <c r="PO15" s="81">
        <v>0</v>
      </c>
      <c r="PP15" s="81">
        <v>0</v>
      </c>
      <c r="PQ15" s="81">
        <v>0</v>
      </c>
      <c r="PR15" s="81">
        <v>0</v>
      </c>
      <c r="PS15" s="81">
        <v>0</v>
      </c>
      <c r="PT15" s="81">
        <v>0</v>
      </c>
      <c r="PU15" s="81">
        <v>0</v>
      </c>
      <c r="PV15" s="81">
        <v>0</v>
      </c>
      <c r="PW15" s="81">
        <v>0</v>
      </c>
      <c r="PX15" s="81">
        <v>0</v>
      </c>
      <c r="PY15" s="81">
        <v>0</v>
      </c>
      <c r="PZ15" s="81">
        <v>0</v>
      </c>
      <c r="QA15" s="81">
        <v>0</v>
      </c>
      <c r="QB15" s="81">
        <v>3</v>
      </c>
      <c r="QC15" s="81">
        <v>0</v>
      </c>
      <c r="QD15" s="81">
        <v>0</v>
      </c>
      <c r="QE15" s="81">
        <v>0</v>
      </c>
      <c r="QF15" s="81">
        <v>0</v>
      </c>
      <c r="QG15" s="81">
        <v>2</v>
      </c>
      <c r="QH15" s="81">
        <v>0</v>
      </c>
      <c r="QI15" s="81">
        <v>1</v>
      </c>
      <c r="QJ15" s="81">
        <v>0</v>
      </c>
      <c r="QK15" s="81">
        <v>1</v>
      </c>
      <c r="QL15" s="81">
        <v>0</v>
      </c>
      <c r="QM15" s="81">
        <v>0</v>
      </c>
      <c r="QN15" s="81">
        <v>0</v>
      </c>
      <c r="QO15" s="81">
        <v>0</v>
      </c>
      <c r="QP15" s="81">
        <v>0</v>
      </c>
      <c r="QQ15" s="81">
        <v>0</v>
      </c>
      <c r="QR15" s="81">
        <v>0</v>
      </c>
      <c r="QS15" s="81">
        <v>7</v>
      </c>
      <c r="QT15" s="81">
        <v>0</v>
      </c>
      <c r="QU15" s="81">
        <v>0</v>
      </c>
      <c r="QV15" s="81">
        <v>0</v>
      </c>
      <c r="QW15" s="81">
        <v>0</v>
      </c>
      <c r="QX15" s="81">
        <v>59</v>
      </c>
      <c r="QY15" s="81">
        <v>2</v>
      </c>
      <c r="QZ15" s="81">
        <v>0</v>
      </c>
      <c r="RA15" s="81">
        <v>0</v>
      </c>
      <c r="RB15" s="81">
        <v>3</v>
      </c>
      <c r="RC15" s="81">
        <v>0</v>
      </c>
      <c r="RD15" s="81">
        <v>1</v>
      </c>
      <c r="RE15" s="81">
        <v>0</v>
      </c>
      <c r="RF15" s="81">
        <v>0</v>
      </c>
      <c r="RG15" s="81">
        <v>0</v>
      </c>
      <c r="RH15" s="81">
        <v>0</v>
      </c>
      <c r="RI15" s="81">
        <v>3</v>
      </c>
      <c r="RJ15" s="81">
        <v>0</v>
      </c>
      <c r="RK15" s="81">
        <v>4</v>
      </c>
      <c r="RL15" s="81">
        <v>0</v>
      </c>
      <c r="RM15" s="81">
        <v>0</v>
      </c>
      <c r="RN15" s="81">
        <v>7</v>
      </c>
      <c r="RO15" s="81">
        <v>0</v>
      </c>
      <c r="RP15" s="81">
        <v>0</v>
      </c>
      <c r="RQ15" s="81">
        <v>0</v>
      </c>
      <c r="RR15" s="81">
        <v>0</v>
      </c>
      <c r="RS15" s="81">
        <v>61</v>
      </c>
      <c r="RT15" s="81">
        <v>7</v>
      </c>
      <c r="RU15" s="81">
        <v>0</v>
      </c>
      <c r="RV15" s="81">
        <v>0</v>
      </c>
      <c r="RW15" s="81">
        <v>3</v>
      </c>
      <c r="RX15" s="81">
        <v>0</v>
      </c>
      <c r="RY15" s="81">
        <v>1</v>
      </c>
      <c r="RZ15" s="81">
        <v>0</v>
      </c>
      <c r="SA15" s="81">
        <v>0</v>
      </c>
      <c r="SB15" s="81">
        <v>0</v>
      </c>
      <c r="SC15" s="81">
        <v>0</v>
      </c>
      <c r="SD15" s="81">
        <v>3</v>
      </c>
      <c r="SE15" s="81">
        <v>0</v>
      </c>
      <c r="SF15" s="81">
        <v>4</v>
      </c>
      <c r="SG15" s="81">
        <v>0</v>
      </c>
      <c r="SH15" s="81">
        <v>0</v>
      </c>
    </row>
    <row r="16" spans="1:503">
      <c r="A16" s="18" t="s">
        <v>2129</v>
      </c>
      <c r="B16" s="80">
        <v>8</v>
      </c>
      <c r="C16" s="80">
        <v>8</v>
      </c>
      <c r="D16" s="80">
        <v>1</v>
      </c>
      <c r="E16" s="80">
        <v>2011</v>
      </c>
      <c r="F16" s="80" t="s">
        <v>87</v>
      </c>
      <c r="G16" s="182" t="s">
        <v>2121</v>
      </c>
      <c r="H16" s="80" t="s">
        <v>2122</v>
      </c>
      <c r="I16" s="173"/>
      <c r="J16" s="83">
        <v>0</v>
      </c>
      <c r="K16" s="83">
        <v>0</v>
      </c>
      <c r="L16" s="83">
        <v>0</v>
      </c>
      <c r="M16" s="83">
        <v>0</v>
      </c>
      <c r="N16" s="83">
        <v>0</v>
      </c>
      <c r="O16" s="83">
        <v>0</v>
      </c>
      <c r="P16" s="83">
        <v>0</v>
      </c>
      <c r="Q16" s="83">
        <v>0</v>
      </c>
      <c r="R16" s="83">
        <v>122.405</v>
      </c>
      <c r="S16" s="83">
        <v>12.686999999999999</v>
      </c>
      <c r="T16" s="83">
        <v>49.366</v>
      </c>
      <c r="U16" s="83">
        <v>0</v>
      </c>
      <c r="V16" s="83">
        <v>0</v>
      </c>
      <c r="W16" s="83">
        <v>0</v>
      </c>
      <c r="X16" s="83">
        <v>0</v>
      </c>
      <c r="Y16" s="83">
        <v>4393.8540000000003</v>
      </c>
      <c r="Z16" s="83">
        <v>2564.7800000000002</v>
      </c>
      <c r="AA16" s="83">
        <v>35.023000000000003</v>
      </c>
      <c r="AB16" s="83">
        <v>11.023</v>
      </c>
      <c r="AC16" s="83">
        <v>0</v>
      </c>
      <c r="AD16" s="83">
        <v>43.197000000000003</v>
      </c>
      <c r="AE16" s="83">
        <v>0</v>
      </c>
      <c r="AF16" s="83">
        <v>6.49</v>
      </c>
      <c r="AG16" s="83">
        <v>0</v>
      </c>
      <c r="AH16" s="83">
        <v>7.266</v>
      </c>
      <c r="AI16" s="83">
        <v>8.5440000000000005</v>
      </c>
      <c r="AJ16" s="83">
        <v>16.884</v>
      </c>
      <c r="AK16" s="83">
        <v>632.63199999999995</v>
      </c>
      <c r="AL16" s="83">
        <v>3.6120000000000001</v>
      </c>
      <c r="AM16" s="83">
        <v>0</v>
      </c>
      <c r="AN16" s="83">
        <v>28.925999999999998</v>
      </c>
      <c r="AO16" s="83">
        <v>0</v>
      </c>
      <c r="AP16" s="83">
        <v>313.62099999999998</v>
      </c>
      <c r="AQ16" s="83">
        <v>6.5369999999999999</v>
      </c>
      <c r="AR16" s="83">
        <v>0</v>
      </c>
      <c r="AS16" s="83">
        <v>8.8970000000000002</v>
      </c>
      <c r="AT16" s="83">
        <v>3.0910000000000002</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17.925000000000001</v>
      </c>
      <c r="BN16" s="83">
        <v>0</v>
      </c>
      <c r="BO16" s="83">
        <v>0</v>
      </c>
      <c r="BP16" s="83">
        <v>0</v>
      </c>
      <c r="BQ16" s="83">
        <v>0</v>
      </c>
      <c r="BR16" s="83">
        <v>0</v>
      </c>
      <c r="BS16" s="83">
        <v>0</v>
      </c>
      <c r="BT16" s="83">
        <v>0</v>
      </c>
      <c r="BU16" s="83">
        <v>0</v>
      </c>
      <c r="BV16" s="83">
        <v>0</v>
      </c>
      <c r="BW16" s="83">
        <v>0</v>
      </c>
      <c r="BX16" s="83">
        <v>0</v>
      </c>
      <c r="BY16" s="83">
        <v>0</v>
      </c>
      <c r="BZ16" s="83">
        <v>6.6</v>
      </c>
      <c r="CA16" s="83">
        <v>0</v>
      </c>
      <c r="CB16" s="83">
        <v>0</v>
      </c>
      <c r="CC16" s="83">
        <v>0</v>
      </c>
      <c r="CD16" s="83">
        <v>0</v>
      </c>
      <c r="CE16" s="83">
        <v>0</v>
      </c>
      <c r="CF16" s="83">
        <v>0</v>
      </c>
      <c r="CG16" s="83">
        <v>0</v>
      </c>
      <c r="CH16" s="83">
        <v>0</v>
      </c>
      <c r="CI16" s="83">
        <v>0</v>
      </c>
      <c r="CJ16" s="83">
        <v>0</v>
      </c>
      <c r="CK16" s="83">
        <v>0</v>
      </c>
      <c r="CL16" s="83">
        <v>0</v>
      </c>
      <c r="CM16" s="83">
        <v>0</v>
      </c>
      <c r="CN16" s="83">
        <v>13.75</v>
      </c>
      <c r="CO16" s="83">
        <v>0</v>
      </c>
      <c r="CP16" s="83">
        <v>0</v>
      </c>
      <c r="CQ16" s="83">
        <v>0</v>
      </c>
      <c r="CR16" s="83">
        <v>0</v>
      </c>
      <c r="CS16" s="83">
        <v>4.0110000000000001</v>
      </c>
      <c r="CT16" s="83">
        <v>0</v>
      </c>
      <c r="CU16" s="83">
        <v>0</v>
      </c>
      <c r="CV16" s="83">
        <v>0</v>
      </c>
      <c r="CW16" s="83">
        <v>74.8</v>
      </c>
      <c r="CX16" s="83">
        <v>0</v>
      </c>
      <c r="CY16" s="83">
        <v>0</v>
      </c>
      <c r="CZ16" s="83">
        <v>3.907</v>
      </c>
      <c r="DA16" s="83">
        <v>0</v>
      </c>
      <c r="DB16" s="83">
        <v>0</v>
      </c>
      <c r="DC16" s="83">
        <v>0</v>
      </c>
      <c r="DD16" s="83">
        <v>0</v>
      </c>
      <c r="DE16" s="83">
        <v>2564.7800000000002</v>
      </c>
      <c r="DF16" s="83">
        <v>0</v>
      </c>
      <c r="DG16" s="83">
        <v>313.62099999999998</v>
      </c>
      <c r="DH16" s="83">
        <v>0</v>
      </c>
      <c r="DI16" s="83">
        <v>6.5369999999999999</v>
      </c>
      <c r="DJ16" s="83">
        <v>0</v>
      </c>
      <c r="DK16" s="83">
        <v>0</v>
      </c>
      <c r="DL16" s="83">
        <v>0</v>
      </c>
      <c r="DM16" s="83">
        <v>0</v>
      </c>
      <c r="DN16" s="83">
        <v>0</v>
      </c>
      <c r="DO16" s="83">
        <v>0</v>
      </c>
      <c r="DP16" s="83">
        <v>0</v>
      </c>
      <c r="DQ16" s="83">
        <v>0</v>
      </c>
      <c r="DR16" s="83">
        <v>0</v>
      </c>
      <c r="DS16" s="83">
        <v>122.405</v>
      </c>
      <c r="DT16" s="83">
        <v>12.686999999999999</v>
      </c>
      <c r="DU16" s="83">
        <v>49.366</v>
      </c>
      <c r="DV16" s="83">
        <v>0</v>
      </c>
      <c r="DW16" s="83">
        <v>0</v>
      </c>
      <c r="DX16" s="83">
        <v>0</v>
      </c>
      <c r="DY16" s="83">
        <v>0</v>
      </c>
      <c r="DZ16" s="83">
        <v>4393.8540000000003</v>
      </c>
      <c r="EA16" s="83">
        <v>0</v>
      </c>
      <c r="EB16" s="83">
        <v>35.023000000000003</v>
      </c>
      <c r="EC16" s="83">
        <v>11.023</v>
      </c>
      <c r="ED16" s="83">
        <v>0</v>
      </c>
      <c r="EE16" s="83">
        <v>43.197000000000003</v>
      </c>
      <c r="EF16" s="83">
        <v>0</v>
      </c>
      <c r="EG16" s="83">
        <v>6.49</v>
      </c>
      <c r="EH16" s="83">
        <v>0</v>
      </c>
      <c r="EI16" s="83">
        <v>7.266</v>
      </c>
      <c r="EJ16" s="83">
        <v>8.5440000000000005</v>
      </c>
      <c r="EK16" s="83">
        <v>16.884</v>
      </c>
      <c r="EL16" s="83">
        <v>632.63199999999995</v>
      </c>
      <c r="EM16" s="83">
        <v>3.6120000000000001</v>
      </c>
      <c r="EN16" s="83">
        <v>0</v>
      </c>
      <c r="EO16" s="83">
        <v>28.925999999999998</v>
      </c>
      <c r="EP16" s="83">
        <v>0</v>
      </c>
      <c r="EQ16" s="83">
        <v>0</v>
      </c>
      <c r="ER16" s="83">
        <v>0</v>
      </c>
      <c r="ES16" s="83">
        <v>0</v>
      </c>
      <c r="ET16" s="83">
        <v>8.8970000000000002</v>
      </c>
      <c r="EU16" s="83">
        <v>3.0910000000000002</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17.925000000000001</v>
      </c>
      <c r="FO16" s="83">
        <v>0</v>
      </c>
      <c r="FP16" s="83">
        <v>0</v>
      </c>
      <c r="FQ16" s="83">
        <v>0</v>
      </c>
      <c r="FR16" s="83">
        <v>0</v>
      </c>
      <c r="FS16" s="83">
        <v>0</v>
      </c>
      <c r="FT16" s="83">
        <v>0</v>
      </c>
      <c r="FU16" s="83">
        <v>0</v>
      </c>
      <c r="FV16" s="83">
        <v>0</v>
      </c>
      <c r="FW16" s="83">
        <v>0</v>
      </c>
      <c r="FX16" s="83">
        <v>0</v>
      </c>
      <c r="FY16" s="83">
        <v>0</v>
      </c>
      <c r="FZ16" s="83">
        <v>0</v>
      </c>
      <c r="GA16" s="83">
        <v>6.6</v>
      </c>
      <c r="GB16" s="83">
        <v>0</v>
      </c>
      <c r="GC16" s="83">
        <v>0</v>
      </c>
      <c r="GD16" s="83">
        <v>0</v>
      </c>
      <c r="GE16" s="83">
        <v>0</v>
      </c>
      <c r="GF16" s="83">
        <v>0</v>
      </c>
      <c r="GG16" s="83">
        <v>0</v>
      </c>
      <c r="GH16" s="83">
        <v>0</v>
      </c>
      <c r="GI16" s="83">
        <v>0</v>
      </c>
      <c r="GJ16" s="83">
        <v>0</v>
      </c>
      <c r="GK16" s="83">
        <v>0</v>
      </c>
      <c r="GL16" s="83">
        <v>0</v>
      </c>
      <c r="GM16" s="83">
        <v>0</v>
      </c>
      <c r="GN16" s="83">
        <v>0</v>
      </c>
      <c r="GO16" s="83">
        <v>13.75</v>
      </c>
      <c r="GP16" s="83">
        <v>0</v>
      </c>
      <c r="GQ16" s="83">
        <v>0</v>
      </c>
      <c r="GR16" s="83">
        <v>0</v>
      </c>
      <c r="GS16" s="83">
        <v>0</v>
      </c>
      <c r="GT16" s="83">
        <v>4.0110000000000001</v>
      </c>
      <c r="GU16" s="83">
        <v>0</v>
      </c>
      <c r="GV16" s="83">
        <v>0</v>
      </c>
      <c r="GW16" s="83">
        <v>0</v>
      </c>
      <c r="GX16" s="83">
        <v>74.8</v>
      </c>
      <c r="GY16" s="83">
        <v>0</v>
      </c>
      <c r="GZ16" s="83">
        <v>0</v>
      </c>
      <c r="HA16" s="83">
        <v>3.907</v>
      </c>
      <c r="HB16" s="83">
        <v>0</v>
      </c>
      <c r="HC16" s="83">
        <v>0</v>
      </c>
      <c r="HD16" s="83">
        <v>0</v>
      </c>
      <c r="HE16" s="83">
        <v>0</v>
      </c>
      <c r="HF16" s="83">
        <v>2884.9380000000001</v>
      </c>
      <c r="HG16" s="83">
        <v>0</v>
      </c>
      <c r="HH16" s="83">
        <v>0</v>
      </c>
      <c r="HI16" s="83">
        <v>0</v>
      </c>
      <c r="HJ16" s="83">
        <v>0</v>
      </c>
      <c r="HK16" s="83">
        <v>5371.9089999999997</v>
      </c>
      <c r="HL16" s="83">
        <v>8.8970000000000002</v>
      </c>
      <c r="HM16" s="83">
        <v>3.0910000000000002</v>
      </c>
      <c r="HN16" s="83">
        <v>0</v>
      </c>
      <c r="HO16" s="83">
        <v>17.925000000000001</v>
      </c>
      <c r="HP16" s="83">
        <v>0</v>
      </c>
      <c r="HQ16" s="83">
        <v>6.6</v>
      </c>
      <c r="HR16" s="83">
        <v>0</v>
      </c>
      <c r="HS16" s="83">
        <v>0</v>
      </c>
      <c r="HT16" s="83">
        <v>0</v>
      </c>
      <c r="HU16" s="83">
        <v>0</v>
      </c>
      <c r="HV16" s="83">
        <v>13.75</v>
      </c>
      <c r="HW16" s="83">
        <v>0</v>
      </c>
      <c r="HX16" s="83">
        <v>82.718000000000004</v>
      </c>
      <c r="HY16" s="83">
        <v>0</v>
      </c>
      <c r="HZ16" s="83">
        <v>0</v>
      </c>
      <c r="IA16" s="83">
        <v>2884.9380000000001</v>
      </c>
      <c r="IB16" s="83">
        <v>0</v>
      </c>
      <c r="IC16" s="83">
        <v>0</v>
      </c>
      <c r="ID16" s="83">
        <v>0</v>
      </c>
      <c r="IE16" s="83">
        <v>0</v>
      </c>
      <c r="IF16" s="83">
        <v>7936.6890000000003</v>
      </c>
      <c r="IG16" s="83">
        <v>329.05500000000001</v>
      </c>
      <c r="IH16" s="83">
        <v>3.0910000000000002</v>
      </c>
      <c r="II16" s="83">
        <v>0</v>
      </c>
      <c r="IJ16" s="83">
        <v>17.925000000000001</v>
      </c>
      <c r="IK16" s="83">
        <v>0</v>
      </c>
      <c r="IL16" s="83">
        <v>6.6</v>
      </c>
      <c r="IM16" s="83">
        <v>0</v>
      </c>
      <c r="IN16" s="83">
        <v>0</v>
      </c>
      <c r="IO16" s="83">
        <v>0</v>
      </c>
      <c r="IP16" s="83">
        <v>0</v>
      </c>
      <c r="IQ16" s="83">
        <v>13.75</v>
      </c>
      <c r="IR16" s="83">
        <v>0</v>
      </c>
      <c r="IS16" s="83">
        <v>82.718000000000004</v>
      </c>
      <c r="IT16" s="83">
        <v>0</v>
      </c>
      <c r="IU16" s="83">
        <v>0</v>
      </c>
      <c r="IV16" s="84">
        <v>0</v>
      </c>
      <c r="IW16" s="81">
        <v>0</v>
      </c>
      <c r="IX16" s="81">
        <v>0</v>
      </c>
      <c r="IY16" s="81">
        <v>0</v>
      </c>
      <c r="IZ16" s="81">
        <v>0</v>
      </c>
      <c r="JA16" s="81">
        <v>0</v>
      </c>
      <c r="JB16" s="81">
        <v>0</v>
      </c>
      <c r="JC16" s="81">
        <v>0</v>
      </c>
      <c r="JD16" s="81">
        <v>0</v>
      </c>
      <c r="JE16" s="81">
        <v>8</v>
      </c>
      <c r="JF16" s="81">
        <v>1</v>
      </c>
      <c r="JG16" s="81">
        <v>3</v>
      </c>
      <c r="JH16" s="81">
        <v>0</v>
      </c>
      <c r="JI16" s="81">
        <v>0</v>
      </c>
      <c r="JJ16" s="81">
        <v>0</v>
      </c>
      <c r="JK16" s="81">
        <v>0</v>
      </c>
      <c r="JL16" s="81">
        <v>29</v>
      </c>
      <c r="JM16" s="81">
        <v>2</v>
      </c>
      <c r="JN16" s="81">
        <v>5</v>
      </c>
      <c r="JO16" s="81">
        <v>2</v>
      </c>
      <c r="JP16" s="81">
        <v>0</v>
      </c>
      <c r="JQ16" s="81">
        <v>5</v>
      </c>
      <c r="JR16" s="81">
        <v>0</v>
      </c>
      <c r="JS16" s="81">
        <v>1</v>
      </c>
      <c r="JT16" s="81">
        <v>0</v>
      </c>
      <c r="JU16" s="81">
        <v>1</v>
      </c>
      <c r="JV16" s="81">
        <v>1</v>
      </c>
      <c r="JW16" s="81">
        <v>1</v>
      </c>
      <c r="JX16" s="81">
        <v>1</v>
      </c>
      <c r="JY16" s="81">
        <v>1</v>
      </c>
      <c r="JZ16" s="81">
        <v>0</v>
      </c>
      <c r="KA16" s="81">
        <v>2</v>
      </c>
      <c r="KB16" s="81">
        <v>0</v>
      </c>
      <c r="KC16" s="81">
        <v>4</v>
      </c>
      <c r="KD16" s="81">
        <v>1</v>
      </c>
      <c r="KE16" s="81">
        <v>0</v>
      </c>
      <c r="KF16" s="81">
        <v>2</v>
      </c>
      <c r="KG16" s="81">
        <v>1</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3</v>
      </c>
      <c r="LA16" s="81">
        <v>0</v>
      </c>
      <c r="LB16" s="81">
        <v>0</v>
      </c>
      <c r="LC16" s="81">
        <v>0</v>
      </c>
      <c r="LD16" s="81">
        <v>0</v>
      </c>
      <c r="LE16" s="81">
        <v>0</v>
      </c>
      <c r="LF16" s="81">
        <v>0</v>
      </c>
      <c r="LG16" s="81">
        <v>0</v>
      </c>
      <c r="LH16" s="81">
        <v>0</v>
      </c>
      <c r="LI16" s="81">
        <v>0</v>
      </c>
      <c r="LJ16" s="81">
        <v>0</v>
      </c>
      <c r="LK16" s="81">
        <v>0</v>
      </c>
      <c r="LL16" s="81">
        <v>0</v>
      </c>
      <c r="LM16" s="81">
        <v>1</v>
      </c>
      <c r="LN16" s="81">
        <v>0</v>
      </c>
      <c r="LO16" s="81">
        <v>0</v>
      </c>
      <c r="LP16" s="81">
        <v>0</v>
      </c>
      <c r="LQ16" s="81">
        <v>0</v>
      </c>
      <c r="LR16" s="81">
        <v>0</v>
      </c>
      <c r="LS16" s="81">
        <v>0</v>
      </c>
      <c r="LT16" s="81">
        <v>0</v>
      </c>
      <c r="LU16" s="81">
        <v>0</v>
      </c>
      <c r="LV16" s="81">
        <v>0</v>
      </c>
      <c r="LW16" s="81">
        <v>0</v>
      </c>
      <c r="LX16" s="81">
        <v>0</v>
      </c>
      <c r="LY16" s="81">
        <v>0</v>
      </c>
      <c r="LZ16" s="81">
        <v>0</v>
      </c>
      <c r="MA16" s="81">
        <v>2</v>
      </c>
      <c r="MB16" s="81">
        <v>0</v>
      </c>
      <c r="MC16" s="81">
        <v>0</v>
      </c>
      <c r="MD16" s="81">
        <v>0</v>
      </c>
      <c r="ME16" s="81">
        <v>0</v>
      </c>
      <c r="MF16" s="81">
        <v>1</v>
      </c>
      <c r="MG16" s="81">
        <v>0</v>
      </c>
      <c r="MH16" s="81">
        <v>0</v>
      </c>
      <c r="MI16" s="81">
        <v>0</v>
      </c>
      <c r="MJ16" s="81">
        <v>1</v>
      </c>
      <c r="MK16" s="81">
        <v>0</v>
      </c>
      <c r="ML16" s="81">
        <v>0</v>
      </c>
      <c r="MM16" s="81">
        <v>1</v>
      </c>
      <c r="MN16" s="81">
        <v>0</v>
      </c>
      <c r="MO16" s="81">
        <v>0</v>
      </c>
      <c r="MP16" s="81">
        <v>0</v>
      </c>
      <c r="MQ16" s="81">
        <v>0</v>
      </c>
      <c r="MR16" s="81">
        <v>2</v>
      </c>
      <c r="MS16" s="81">
        <v>0</v>
      </c>
      <c r="MT16" s="81">
        <v>4</v>
      </c>
      <c r="MU16" s="81">
        <v>0</v>
      </c>
      <c r="MV16" s="81">
        <v>1</v>
      </c>
      <c r="MW16" s="81">
        <v>0</v>
      </c>
      <c r="MX16" s="81">
        <v>0</v>
      </c>
      <c r="MY16" s="81">
        <v>0</v>
      </c>
      <c r="MZ16" s="81">
        <v>0</v>
      </c>
      <c r="NA16" s="81">
        <v>0</v>
      </c>
      <c r="NB16" s="81">
        <v>0</v>
      </c>
      <c r="NC16" s="81">
        <v>0</v>
      </c>
      <c r="ND16" s="81">
        <v>0</v>
      </c>
      <c r="NE16" s="81">
        <v>0</v>
      </c>
      <c r="NF16" s="81">
        <v>8</v>
      </c>
      <c r="NG16" s="81">
        <v>1</v>
      </c>
      <c r="NH16" s="81">
        <v>3</v>
      </c>
      <c r="NI16" s="81">
        <v>0</v>
      </c>
      <c r="NJ16" s="81">
        <v>0</v>
      </c>
      <c r="NK16" s="81">
        <v>0</v>
      </c>
      <c r="NL16" s="81">
        <v>0</v>
      </c>
      <c r="NM16" s="81">
        <v>29</v>
      </c>
      <c r="NN16" s="81">
        <v>0</v>
      </c>
      <c r="NO16" s="81">
        <v>5</v>
      </c>
      <c r="NP16" s="81">
        <v>2</v>
      </c>
      <c r="NQ16" s="81">
        <v>0</v>
      </c>
      <c r="NR16" s="81">
        <v>5</v>
      </c>
      <c r="NS16" s="81">
        <v>0</v>
      </c>
      <c r="NT16" s="81">
        <v>1</v>
      </c>
      <c r="NU16" s="81">
        <v>0</v>
      </c>
      <c r="NV16" s="81">
        <v>1</v>
      </c>
      <c r="NW16" s="81">
        <v>1</v>
      </c>
      <c r="NX16" s="81">
        <v>1</v>
      </c>
      <c r="NY16" s="81">
        <v>1</v>
      </c>
      <c r="NZ16" s="81">
        <v>1</v>
      </c>
      <c r="OA16" s="81">
        <v>0</v>
      </c>
      <c r="OB16" s="81">
        <v>2</v>
      </c>
      <c r="OC16" s="81">
        <v>0</v>
      </c>
      <c r="OD16" s="81">
        <v>0</v>
      </c>
      <c r="OE16" s="81">
        <v>0</v>
      </c>
      <c r="OF16" s="81">
        <v>0</v>
      </c>
      <c r="OG16" s="81">
        <v>2</v>
      </c>
      <c r="OH16" s="81">
        <v>1</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3</v>
      </c>
      <c r="PB16" s="81">
        <v>0</v>
      </c>
      <c r="PC16" s="81">
        <v>0</v>
      </c>
      <c r="PD16" s="81">
        <v>0</v>
      </c>
      <c r="PE16" s="81">
        <v>0</v>
      </c>
      <c r="PF16" s="81">
        <v>0</v>
      </c>
      <c r="PG16" s="81">
        <v>0</v>
      </c>
      <c r="PH16" s="81">
        <v>0</v>
      </c>
      <c r="PI16" s="81">
        <v>0</v>
      </c>
      <c r="PJ16" s="81">
        <v>0</v>
      </c>
      <c r="PK16" s="81">
        <v>0</v>
      </c>
      <c r="PL16" s="81">
        <v>0</v>
      </c>
      <c r="PM16" s="81">
        <v>0</v>
      </c>
      <c r="PN16" s="81">
        <v>1</v>
      </c>
      <c r="PO16" s="81">
        <v>0</v>
      </c>
      <c r="PP16" s="81">
        <v>0</v>
      </c>
      <c r="PQ16" s="81">
        <v>0</v>
      </c>
      <c r="PR16" s="81">
        <v>0</v>
      </c>
      <c r="PS16" s="81">
        <v>0</v>
      </c>
      <c r="PT16" s="81">
        <v>0</v>
      </c>
      <c r="PU16" s="81">
        <v>0</v>
      </c>
      <c r="PV16" s="81">
        <v>0</v>
      </c>
      <c r="PW16" s="81">
        <v>0</v>
      </c>
      <c r="PX16" s="81">
        <v>0</v>
      </c>
      <c r="PY16" s="81">
        <v>0</v>
      </c>
      <c r="PZ16" s="81">
        <v>0</v>
      </c>
      <c r="QA16" s="81">
        <v>0</v>
      </c>
      <c r="QB16" s="81">
        <v>2</v>
      </c>
      <c r="QC16" s="81">
        <v>0</v>
      </c>
      <c r="QD16" s="81">
        <v>0</v>
      </c>
      <c r="QE16" s="81">
        <v>0</v>
      </c>
      <c r="QF16" s="81">
        <v>0</v>
      </c>
      <c r="QG16" s="81">
        <v>1</v>
      </c>
      <c r="QH16" s="81">
        <v>0</v>
      </c>
      <c r="QI16" s="81">
        <v>0</v>
      </c>
      <c r="QJ16" s="81">
        <v>0</v>
      </c>
      <c r="QK16" s="81">
        <v>1</v>
      </c>
      <c r="QL16" s="81">
        <v>0</v>
      </c>
      <c r="QM16" s="81">
        <v>0</v>
      </c>
      <c r="QN16" s="81">
        <v>1</v>
      </c>
      <c r="QO16" s="81">
        <v>0</v>
      </c>
      <c r="QP16" s="81">
        <v>0</v>
      </c>
      <c r="QQ16" s="81">
        <v>0</v>
      </c>
      <c r="QR16" s="81">
        <v>0</v>
      </c>
      <c r="QS16" s="81">
        <v>7</v>
      </c>
      <c r="QT16" s="81">
        <v>0</v>
      </c>
      <c r="QU16" s="81">
        <v>0</v>
      </c>
      <c r="QV16" s="81">
        <v>0</v>
      </c>
      <c r="QW16" s="81">
        <v>0</v>
      </c>
      <c r="QX16" s="81">
        <v>61</v>
      </c>
      <c r="QY16" s="81">
        <v>2</v>
      </c>
      <c r="QZ16" s="81">
        <v>1</v>
      </c>
      <c r="RA16" s="81">
        <v>0</v>
      </c>
      <c r="RB16" s="81">
        <v>3</v>
      </c>
      <c r="RC16" s="81">
        <v>0</v>
      </c>
      <c r="RD16" s="81">
        <v>1</v>
      </c>
      <c r="RE16" s="81">
        <v>0</v>
      </c>
      <c r="RF16" s="81">
        <v>0</v>
      </c>
      <c r="RG16" s="81">
        <v>0</v>
      </c>
      <c r="RH16" s="81">
        <v>0</v>
      </c>
      <c r="RI16" s="81">
        <v>2</v>
      </c>
      <c r="RJ16" s="81">
        <v>0</v>
      </c>
      <c r="RK16" s="81">
        <v>3</v>
      </c>
      <c r="RL16" s="81">
        <v>0</v>
      </c>
      <c r="RM16" s="81">
        <v>0</v>
      </c>
      <c r="RN16" s="81">
        <v>7</v>
      </c>
      <c r="RO16" s="81">
        <v>0</v>
      </c>
      <c r="RP16" s="81">
        <v>0</v>
      </c>
      <c r="RQ16" s="81">
        <v>0</v>
      </c>
      <c r="RR16" s="81">
        <v>0</v>
      </c>
      <c r="RS16" s="81">
        <v>63</v>
      </c>
      <c r="RT16" s="81">
        <v>7</v>
      </c>
      <c r="RU16" s="81">
        <v>1</v>
      </c>
      <c r="RV16" s="81">
        <v>0</v>
      </c>
      <c r="RW16" s="81">
        <v>3</v>
      </c>
      <c r="RX16" s="81">
        <v>0</v>
      </c>
      <c r="RY16" s="81">
        <v>1</v>
      </c>
      <c r="RZ16" s="81">
        <v>0</v>
      </c>
      <c r="SA16" s="81">
        <v>0</v>
      </c>
      <c r="SB16" s="81">
        <v>0</v>
      </c>
      <c r="SC16" s="81">
        <v>0</v>
      </c>
      <c r="SD16" s="81">
        <v>2</v>
      </c>
      <c r="SE16" s="81">
        <v>0</v>
      </c>
      <c r="SF16" s="81">
        <v>3</v>
      </c>
      <c r="SG16" s="81">
        <v>0</v>
      </c>
      <c r="SH16" s="81">
        <v>0</v>
      </c>
    </row>
    <row r="17" spans="1:502">
      <c r="A17" s="18" t="s">
        <v>2130</v>
      </c>
      <c r="B17" s="80">
        <v>9</v>
      </c>
      <c r="C17" s="80">
        <v>9</v>
      </c>
      <c r="D17" s="80">
        <v>1</v>
      </c>
      <c r="E17" s="80">
        <v>2012</v>
      </c>
      <c r="F17" s="80" t="s">
        <v>88</v>
      </c>
      <c r="G17" s="182" t="s">
        <v>2121</v>
      </c>
      <c r="H17" s="80" t="s">
        <v>2122</v>
      </c>
      <c r="I17" s="173"/>
      <c r="J17" s="83">
        <v>0</v>
      </c>
      <c r="K17" s="83">
        <v>0</v>
      </c>
      <c r="L17" s="83">
        <v>0</v>
      </c>
      <c r="M17" s="83">
        <v>0</v>
      </c>
      <c r="N17" s="83">
        <v>0</v>
      </c>
      <c r="O17" s="83">
        <v>0</v>
      </c>
      <c r="P17" s="83">
        <v>0</v>
      </c>
      <c r="Q17" s="83">
        <v>0</v>
      </c>
      <c r="R17" s="83">
        <v>99.978999999999999</v>
      </c>
      <c r="S17" s="83">
        <v>12.538</v>
      </c>
      <c r="T17" s="83">
        <v>58.444000000000003</v>
      </c>
      <c r="U17" s="83">
        <v>0</v>
      </c>
      <c r="V17" s="83">
        <v>0</v>
      </c>
      <c r="W17" s="83">
        <v>0</v>
      </c>
      <c r="X17" s="83">
        <v>0</v>
      </c>
      <c r="Y17" s="83">
        <v>4265.1049999999996</v>
      </c>
      <c r="Z17" s="83">
        <v>2519.1979999999999</v>
      </c>
      <c r="AA17" s="83">
        <v>36.792999999999999</v>
      </c>
      <c r="AB17" s="83">
        <v>11.92</v>
      </c>
      <c r="AC17" s="83">
        <v>0</v>
      </c>
      <c r="AD17" s="83">
        <v>31.68</v>
      </c>
      <c r="AE17" s="83">
        <v>0</v>
      </c>
      <c r="AF17" s="83">
        <v>7.141</v>
      </c>
      <c r="AG17" s="83">
        <v>0</v>
      </c>
      <c r="AH17" s="83">
        <v>6.9749999999999996</v>
      </c>
      <c r="AI17" s="83">
        <v>7.7690000000000001</v>
      </c>
      <c r="AJ17" s="83">
        <v>0</v>
      </c>
      <c r="AK17" s="83">
        <v>743.93399999999997</v>
      </c>
      <c r="AL17" s="83">
        <v>3.9780000000000002</v>
      </c>
      <c r="AM17" s="83">
        <v>0</v>
      </c>
      <c r="AN17" s="83">
        <v>24.824000000000002</v>
      </c>
      <c r="AO17" s="83">
        <v>0</v>
      </c>
      <c r="AP17" s="83">
        <v>258.88400000000001</v>
      </c>
      <c r="AQ17" s="83">
        <v>0</v>
      </c>
      <c r="AR17" s="83">
        <v>6.931</v>
      </c>
      <c r="AS17" s="83">
        <v>10.106</v>
      </c>
      <c r="AT17" s="83">
        <v>3.1</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17.140999999999998</v>
      </c>
      <c r="BN17" s="83">
        <v>0</v>
      </c>
      <c r="BO17" s="83">
        <v>0</v>
      </c>
      <c r="BP17" s="83">
        <v>0</v>
      </c>
      <c r="BQ17" s="83">
        <v>0</v>
      </c>
      <c r="BR17" s="83">
        <v>0</v>
      </c>
      <c r="BS17" s="83">
        <v>0</v>
      </c>
      <c r="BT17" s="83">
        <v>0</v>
      </c>
      <c r="BU17" s="83">
        <v>0</v>
      </c>
      <c r="BV17" s="83">
        <v>0</v>
      </c>
      <c r="BW17" s="83">
        <v>0</v>
      </c>
      <c r="BX17" s="83">
        <v>0</v>
      </c>
      <c r="BY17" s="83">
        <v>0</v>
      </c>
      <c r="BZ17" s="83">
        <v>6.9409999999999998</v>
      </c>
      <c r="CA17" s="83">
        <v>0</v>
      </c>
      <c r="CB17" s="83">
        <v>0</v>
      </c>
      <c r="CC17" s="83">
        <v>0</v>
      </c>
      <c r="CD17" s="83">
        <v>0</v>
      </c>
      <c r="CE17" s="83">
        <v>0</v>
      </c>
      <c r="CF17" s="83">
        <v>0</v>
      </c>
      <c r="CG17" s="83">
        <v>0</v>
      </c>
      <c r="CH17" s="83">
        <v>0</v>
      </c>
      <c r="CI17" s="83">
        <v>0</v>
      </c>
      <c r="CJ17" s="83">
        <v>0</v>
      </c>
      <c r="CK17" s="83">
        <v>0</v>
      </c>
      <c r="CL17" s="83">
        <v>0</v>
      </c>
      <c r="CM17" s="83">
        <v>0</v>
      </c>
      <c r="CN17" s="83">
        <v>17.864999999999998</v>
      </c>
      <c r="CO17" s="83">
        <v>0</v>
      </c>
      <c r="CP17" s="83">
        <v>0</v>
      </c>
      <c r="CQ17" s="83">
        <v>0</v>
      </c>
      <c r="CR17" s="83">
        <v>0</v>
      </c>
      <c r="CS17" s="83">
        <v>19.582999999999998</v>
      </c>
      <c r="CT17" s="83">
        <v>0</v>
      </c>
      <c r="CU17" s="83">
        <v>0</v>
      </c>
      <c r="CV17" s="83">
        <v>0</v>
      </c>
      <c r="CW17" s="83">
        <v>85.251999999999995</v>
      </c>
      <c r="CX17" s="83">
        <v>0</v>
      </c>
      <c r="CY17" s="83">
        <v>0</v>
      </c>
      <c r="CZ17" s="83">
        <v>3.9329999999999998</v>
      </c>
      <c r="DA17" s="83">
        <v>0</v>
      </c>
      <c r="DB17" s="83">
        <v>0</v>
      </c>
      <c r="DC17" s="83">
        <v>0</v>
      </c>
      <c r="DD17" s="83">
        <v>0</v>
      </c>
      <c r="DE17" s="83">
        <v>2519.1979999999999</v>
      </c>
      <c r="DF17" s="83">
        <v>0</v>
      </c>
      <c r="DG17" s="83">
        <v>258.88400000000001</v>
      </c>
      <c r="DH17" s="83">
        <v>0</v>
      </c>
      <c r="DI17" s="83">
        <v>0</v>
      </c>
      <c r="DJ17" s="83">
        <v>6.931</v>
      </c>
      <c r="DK17" s="83">
        <v>0</v>
      </c>
      <c r="DL17" s="83">
        <v>0</v>
      </c>
      <c r="DM17" s="83">
        <v>0</v>
      </c>
      <c r="DN17" s="83">
        <v>0</v>
      </c>
      <c r="DO17" s="83">
        <v>0</v>
      </c>
      <c r="DP17" s="83">
        <v>0</v>
      </c>
      <c r="DQ17" s="83">
        <v>0</v>
      </c>
      <c r="DR17" s="83">
        <v>0</v>
      </c>
      <c r="DS17" s="83">
        <v>99.978999999999999</v>
      </c>
      <c r="DT17" s="83">
        <v>12.538</v>
      </c>
      <c r="DU17" s="83">
        <v>58.444000000000003</v>
      </c>
      <c r="DV17" s="83">
        <v>0</v>
      </c>
      <c r="DW17" s="83">
        <v>0</v>
      </c>
      <c r="DX17" s="83">
        <v>0</v>
      </c>
      <c r="DY17" s="83">
        <v>0</v>
      </c>
      <c r="DZ17" s="83">
        <v>4265.1049999999996</v>
      </c>
      <c r="EA17" s="83">
        <v>0</v>
      </c>
      <c r="EB17" s="83">
        <v>36.792999999999999</v>
      </c>
      <c r="EC17" s="83">
        <v>11.92</v>
      </c>
      <c r="ED17" s="83">
        <v>0</v>
      </c>
      <c r="EE17" s="83">
        <v>31.68</v>
      </c>
      <c r="EF17" s="83">
        <v>0</v>
      </c>
      <c r="EG17" s="83">
        <v>7.141</v>
      </c>
      <c r="EH17" s="83">
        <v>0</v>
      </c>
      <c r="EI17" s="83">
        <v>6.9749999999999996</v>
      </c>
      <c r="EJ17" s="83">
        <v>7.7690000000000001</v>
      </c>
      <c r="EK17" s="83">
        <v>0</v>
      </c>
      <c r="EL17" s="83">
        <v>743.93399999999997</v>
      </c>
      <c r="EM17" s="83">
        <v>3.9780000000000002</v>
      </c>
      <c r="EN17" s="83">
        <v>0</v>
      </c>
      <c r="EO17" s="83">
        <v>24.824000000000002</v>
      </c>
      <c r="EP17" s="83">
        <v>0</v>
      </c>
      <c r="EQ17" s="83">
        <v>0</v>
      </c>
      <c r="ER17" s="83">
        <v>0</v>
      </c>
      <c r="ES17" s="83">
        <v>0</v>
      </c>
      <c r="ET17" s="83">
        <v>10.106</v>
      </c>
      <c r="EU17" s="83">
        <v>3.1</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17.140999999999998</v>
      </c>
      <c r="FO17" s="83">
        <v>0</v>
      </c>
      <c r="FP17" s="83">
        <v>0</v>
      </c>
      <c r="FQ17" s="83">
        <v>0</v>
      </c>
      <c r="FR17" s="83">
        <v>0</v>
      </c>
      <c r="FS17" s="83">
        <v>0</v>
      </c>
      <c r="FT17" s="83">
        <v>0</v>
      </c>
      <c r="FU17" s="83">
        <v>0</v>
      </c>
      <c r="FV17" s="83">
        <v>0</v>
      </c>
      <c r="FW17" s="83">
        <v>0</v>
      </c>
      <c r="FX17" s="83">
        <v>0</v>
      </c>
      <c r="FY17" s="83">
        <v>0</v>
      </c>
      <c r="FZ17" s="83">
        <v>0</v>
      </c>
      <c r="GA17" s="83">
        <v>6.9409999999999998</v>
      </c>
      <c r="GB17" s="83">
        <v>0</v>
      </c>
      <c r="GC17" s="83">
        <v>0</v>
      </c>
      <c r="GD17" s="83">
        <v>0</v>
      </c>
      <c r="GE17" s="83">
        <v>0</v>
      </c>
      <c r="GF17" s="83">
        <v>0</v>
      </c>
      <c r="GG17" s="83">
        <v>0</v>
      </c>
      <c r="GH17" s="83">
        <v>0</v>
      </c>
      <c r="GI17" s="83">
        <v>0</v>
      </c>
      <c r="GJ17" s="83">
        <v>0</v>
      </c>
      <c r="GK17" s="83">
        <v>0</v>
      </c>
      <c r="GL17" s="83">
        <v>0</v>
      </c>
      <c r="GM17" s="83">
        <v>0</v>
      </c>
      <c r="GN17" s="83">
        <v>0</v>
      </c>
      <c r="GO17" s="83">
        <v>17.864999999999998</v>
      </c>
      <c r="GP17" s="83">
        <v>0</v>
      </c>
      <c r="GQ17" s="83">
        <v>0</v>
      </c>
      <c r="GR17" s="83">
        <v>0</v>
      </c>
      <c r="GS17" s="83">
        <v>0</v>
      </c>
      <c r="GT17" s="83">
        <v>19.582999999999998</v>
      </c>
      <c r="GU17" s="83">
        <v>0</v>
      </c>
      <c r="GV17" s="83">
        <v>0</v>
      </c>
      <c r="GW17" s="83">
        <v>0</v>
      </c>
      <c r="GX17" s="83">
        <v>85.251999999999995</v>
      </c>
      <c r="GY17" s="83">
        <v>0</v>
      </c>
      <c r="GZ17" s="83">
        <v>0</v>
      </c>
      <c r="HA17" s="83">
        <v>3.9329999999999998</v>
      </c>
      <c r="HB17" s="83">
        <v>0</v>
      </c>
      <c r="HC17" s="83">
        <v>0</v>
      </c>
      <c r="HD17" s="83">
        <v>0</v>
      </c>
      <c r="HE17" s="83">
        <v>0</v>
      </c>
      <c r="HF17" s="83">
        <v>2785.0129999999999</v>
      </c>
      <c r="HG17" s="83">
        <v>0</v>
      </c>
      <c r="HH17" s="83">
        <v>0</v>
      </c>
      <c r="HI17" s="83">
        <v>0</v>
      </c>
      <c r="HJ17" s="83">
        <v>0</v>
      </c>
      <c r="HK17" s="83">
        <v>5311.08</v>
      </c>
      <c r="HL17" s="83">
        <v>10.106</v>
      </c>
      <c r="HM17" s="83">
        <v>3.1</v>
      </c>
      <c r="HN17" s="83">
        <v>0</v>
      </c>
      <c r="HO17" s="83">
        <v>17.140999999999998</v>
      </c>
      <c r="HP17" s="83">
        <v>0</v>
      </c>
      <c r="HQ17" s="83">
        <v>6.9409999999999998</v>
      </c>
      <c r="HR17" s="83">
        <v>0</v>
      </c>
      <c r="HS17" s="83">
        <v>0</v>
      </c>
      <c r="HT17" s="83">
        <v>0</v>
      </c>
      <c r="HU17" s="83">
        <v>0</v>
      </c>
      <c r="HV17" s="83">
        <v>17.864999999999998</v>
      </c>
      <c r="HW17" s="83">
        <v>0</v>
      </c>
      <c r="HX17" s="83">
        <v>108.768</v>
      </c>
      <c r="HY17" s="83">
        <v>0</v>
      </c>
      <c r="HZ17" s="83">
        <v>0</v>
      </c>
      <c r="IA17" s="83">
        <v>2785.0129999999999</v>
      </c>
      <c r="IB17" s="83">
        <v>0</v>
      </c>
      <c r="IC17" s="83">
        <v>0</v>
      </c>
      <c r="ID17" s="83">
        <v>0</v>
      </c>
      <c r="IE17" s="83">
        <v>0</v>
      </c>
      <c r="IF17" s="83">
        <v>7830.2780000000002</v>
      </c>
      <c r="IG17" s="83">
        <v>275.92099999999999</v>
      </c>
      <c r="IH17" s="83">
        <v>3.1</v>
      </c>
      <c r="II17" s="83">
        <v>0</v>
      </c>
      <c r="IJ17" s="83">
        <v>17.140999999999998</v>
      </c>
      <c r="IK17" s="83">
        <v>0</v>
      </c>
      <c r="IL17" s="83">
        <v>6.9409999999999998</v>
      </c>
      <c r="IM17" s="83">
        <v>0</v>
      </c>
      <c r="IN17" s="83">
        <v>0</v>
      </c>
      <c r="IO17" s="83">
        <v>0</v>
      </c>
      <c r="IP17" s="83">
        <v>0</v>
      </c>
      <c r="IQ17" s="83">
        <v>17.864999999999998</v>
      </c>
      <c r="IR17" s="83">
        <v>0</v>
      </c>
      <c r="IS17" s="83">
        <v>108.768</v>
      </c>
      <c r="IT17" s="83">
        <v>0</v>
      </c>
      <c r="IU17" s="83">
        <v>0</v>
      </c>
      <c r="IV17" s="84">
        <v>0</v>
      </c>
      <c r="IW17" s="81">
        <v>0</v>
      </c>
      <c r="IX17" s="81">
        <v>0</v>
      </c>
      <c r="IY17" s="81">
        <v>0</v>
      </c>
      <c r="IZ17" s="81">
        <v>0</v>
      </c>
      <c r="JA17" s="81">
        <v>0</v>
      </c>
      <c r="JB17" s="81">
        <v>0</v>
      </c>
      <c r="JC17" s="81">
        <v>0</v>
      </c>
      <c r="JD17" s="81">
        <v>0</v>
      </c>
      <c r="JE17" s="81">
        <v>8</v>
      </c>
      <c r="JF17" s="81">
        <v>1</v>
      </c>
      <c r="JG17" s="81">
        <v>3</v>
      </c>
      <c r="JH17" s="81">
        <v>0</v>
      </c>
      <c r="JI17" s="81">
        <v>0</v>
      </c>
      <c r="JJ17" s="81">
        <v>0</v>
      </c>
      <c r="JK17" s="81">
        <v>0</v>
      </c>
      <c r="JL17" s="81">
        <v>29</v>
      </c>
      <c r="JM17" s="81">
        <v>2</v>
      </c>
      <c r="JN17" s="81">
        <v>5</v>
      </c>
      <c r="JO17" s="81">
        <v>2</v>
      </c>
      <c r="JP17" s="81">
        <v>0</v>
      </c>
      <c r="JQ17" s="81">
        <v>4</v>
      </c>
      <c r="JR17" s="81">
        <v>0</v>
      </c>
      <c r="JS17" s="81">
        <v>1</v>
      </c>
      <c r="JT17" s="81">
        <v>0</v>
      </c>
      <c r="JU17" s="81">
        <v>1</v>
      </c>
      <c r="JV17" s="81">
        <v>1</v>
      </c>
      <c r="JW17" s="81">
        <v>0</v>
      </c>
      <c r="JX17" s="81">
        <v>1</v>
      </c>
      <c r="JY17" s="81">
        <v>1</v>
      </c>
      <c r="JZ17" s="81">
        <v>0</v>
      </c>
      <c r="KA17" s="81">
        <v>2</v>
      </c>
      <c r="KB17" s="81">
        <v>0</v>
      </c>
      <c r="KC17" s="81">
        <v>4</v>
      </c>
      <c r="KD17" s="81">
        <v>0</v>
      </c>
      <c r="KE17" s="81">
        <v>1</v>
      </c>
      <c r="KF17" s="81">
        <v>2</v>
      </c>
      <c r="KG17" s="81">
        <v>1</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3</v>
      </c>
      <c r="LA17" s="81">
        <v>0</v>
      </c>
      <c r="LB17" s="81">
        <v>0</v>
      </c>
      <c r="LC17" s="81">
        <v>0</v>
      </c>
      <c r="LD17" s="81">
        <v>0</v>
      </c>
      <c r="LE17" s="81">
        <v>0</v>
      </c>
      <c r="LF17" s="81">
        <v>0</v>
      </c>
      <c r="LG17" s="81">
        <v>0</v>
      </c>
      <c r="LH17" s="81">
        <v>0</v>
      </c>
      <c r="LI17" s="81">
        <v>0</v>
      </c>
      <c r="LJ17" s="81">
        <v>0</v>
      </c>
      <c r="LK17" s="81">
        <v>0</v>
      </c>
      <c r="LL17" s="81">
        <v>0</v>
      </c>
      <c r="LM17" s="81">
        <v>1</v>
      </c>
      <c r="LN17" s="81">
        <v>0</v>
      </c>
      <c r="LO17" s="81">
        <v>0</v>
      </c>
      <c r="LP17" s="81">
        <v>0</v>
      </c>
      <c r="LQ17" s="81">
        <v>0</v>
      </c>
      <c r="LR17" s="81">
        <v>0</v>
      </c>
      <c r="LS17" s="81">
        <v>0</v>
      </c>
      <c r="LT17" s="81">
        <v>0</v>
      </c>
      <c r="LU17" s="81">
        <v>0</v>
      </c>
      <c r="LV17" s="81">
        <v>0</v>
      </c>
      <c r="LW17" s="81">
        <v>0</v>
      </c>
      <c r="LX17" s="81">
        <v>0</v>
      </c>
      <c r="LY17" s="81">
        <v>0</v>
      </c>
      <c r="LZ17" s="81">
        <v>0</v>
      </c>
      <c r="MA17" s="81">
        <v>3</v>
      </c>
      <c r="MB17" s="81">
        <v>0</v>
      </c>
      <c r="MC17" s="81">
        <v>0</v>
      </c>
      <c r="MD17" s="81">
        <v>0</v>
      </c>
      <c r="ME17" s="81">
        <v>0</v>
      </c>
      <c r="MF17" s="81">
        <v>1</v>
      </c>
      <c r="MG17" s="81">
        <v>0</v>
      </c>
      <c r="MH17" s="81">
        <v>0</v>
      </c>
      <c r="MI17" s="81">
        <v>0</v>
      </c>
      <c r="MJ17" s="81">
        <v>1</v>
      </c>
      <c r="MK17" s="81">
        <v>0</v>
      </c>
      <c r="ML17" s="81">
        <v>0</v>
      </c>
      <c r="MM17" s="81">
        <v>1</v>
      </c>
      <c r="MN17" s="81">
        <v>0</v>
      </c>
      <c r="MO17" s="81">
        <v>0</v>
      </c>
      <c r="MP17" s="81">
        <v>0</v>
      </c>
      <c r="MQ17" s="81">
        <v>0</v>
      </c>
      <c r="MR17" s="81">
        <v>2</v>
      </c>
      <c r="MS17" s="81">
        <v>0</v>
      </c>
      <c r="MT17" s="81">
        <v>4</v>
      </c>
      <c r="MU17" s="81">
        <v>0</v>
      </c>
      <c r="MV17" s="81">
        <v>0</v>
      </c>
      <c r="MW17" s="81">
        <v>1</v>
      </c>
      <c r="MX17" s="81">
        <v>0</v>
      </c>
      <c r="MY17" s="81">
        <v>0</v>
      </c>
      <c r="MZ17" s="81">
        <v>0</v>
      </c>
      <c r="NA17" s="81">
        <v>0</v>
      </c>
      <c r="NB17" s="81">
        <v>0</v>
      </c>
      <c r="NC17" s="81">
        <v>0</v>
      </c>
      <c r="ND17" s="81">
        <v>0</v>
      </c>
      <c r="NE17" s="81">
        <v>0</v>
      </c>
      <c r="NF17" s="81">
        <v>8</v>
      </c>
      <c r="NG17" s="81">
        <v>1</v>
      </c>
      <c r="NH17" s="81">
        <v>3</v>
      </c>
      <c r="NI17" s="81">
        <v>0</v>
      </c>
      <c r="NJ17" s="81">
        <v>0</v>
      </c>
      <c r="NK17" s="81">
        <v>0</v>
      </c>
      <c r="NL17" s="81">
        <v>0</v>
      </c>
      <c r="NM17" s="81">
        <v>29</v>
      </c>
      <c r="NN17" s="81">
        <v>0</v>
      </c>
      <c r="NO17" s="81">
        <v>5</v>
      </c>
      <c r="NP17" s="81">
        <v>2</v>
      </c>
      <c r="NQ17" s="81">
        <v>0</v>
      </c>
      <c r="NR17" s="81">
        <v>4</v>
      </c>
      <c r="NS17" s="81">
        <v>0</v>
      </c>
      <c r="NT17" s="81">
        <v>1</v>
      </c>
      <c r="NU17" s="81">
        <v>0</v>
      </c>
      <c r="NV17" s="81">
        <v>1</v>
      </c>
      <c r="NW17" s="81">
        <v>1</v>
      </c>
      <c r="NX17" s="81">
        <v>0</v>
      </c>
      <c r="NY17" s="81">
        <v>1</v>
      </c>
      <c r="NZ17" s="81">
        <v>1</v>
      </c>
      <c r="OA17" s="81">
        <v>0</v>
      </c>
      <c r="OB17" s="81">
        <v>2</v>
      </c>
      <c r="OC17" s="81">
        <v>0</v>
      </c>
      <c r="OD17" s="81">
        <v>0</v>
      </c>
      <c r="OE17" s="81">
        <v>0</v>
      </c>
      <c r="OF17" s="81">
        <v>0</v>
      </c>
      <c r="OG17" s="81">
        <v>2</v>
      </c>
      <c r="OH17" s="81">
        <v>1</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3</v>
      </c>
      <c r="PB17" s="81">
        <v>0</v>
      </c>
      <c r="PC17" s="81">
        <v>0</v>
      </c>
      <c r="PD17" s="81">
        <v>0</v>
      </c>
      <c r="PE17" s="81">
        <v>0</v>
      </c>
      <c r="PF17" s="81">
        <v>0</v>
      </c>
      <c r="PG17" s="81">
        <v>0</v>
      </c>
      <c r="PH17" s="81">
        <v>0</v>
      </c>
      <c r="PI17" s="81">
        <v>0</v>
      </c>
      <c r="PJ17" s="81">
        <v>0</v>
      </c>
      <c r="PK17" s="81">
        <v>0</v>
      </c>
      <c r="PL17" s="81">
        <v>0</v>
      </c>
      <c r="PM17" s="81">
        <v>0</v>
      </c>
      <c r="PN17" s="81">
        <v>1</v>
      </c>
      <c r="PO17" s="81">
        <v>0</v>
      </c>
      <c r="PP17" s="81">
        <v>0</v>
      </c>
      <c r="PQ17" s="81">
        <v>0</v>
      </c>
      <c r="PR17" s="81">
        <v>0</v>
      </c>
      <c r="PS17" s="81">
        <v>0</v>
      </c>
      <c r="PT17" s="81">
        <v>0</v>
      </c>
      <c r="PU17" s="81">
        <v>0</v>
      </c>
      <c r="PV17" s="81">
        <v>0</v>
      </c>
      <c r="PW17" s="81">
        <v>0</v>
      </c>
      <c r="PX17" s="81">
        <v>0</v>
      </c>
      <c r="PY17" s="81">
        <v>0</v>
      </c>
      <c r="PZ17" s="81">
        <v>0</v>
      </c>
      <c r="QA17" s="81">
        <v>0</v>
      </c>
      <c r="QB17" s="81">
        <v>3</v>
      </c>
      <c r="QC17" s="81">
        <v>0</v>
      </c>
      <c r="QD17" s="81">
        <v>0</v>
      </c>
      <c r="QE17" s="81">
        <v>0</v>
      </c>
      <c r="QF17" s="81">
        <v>0</v>
      </c>
      <c r="QG17" s="81">
        <v>1</v>
      </c>
      <c r="QH17" s="81">
        <v>0</v>
      </c>
      <c r="QI17" s="81">
        <v>0</v>
      </c>
      <c r="QJ17" s="81">
        <v>0</v>
      </c>
      <c r="QK17" s="81">
        <v>1</v>
      </c>
      <c r="QL17" s="81">
        <v>0</v>
      </c>
      <c r="QM17" s="81">
        <v>0</v>
      </c>
      <c r="QN17" s="81">
        <v>1</v>
      </c>
      <c r="QO17" s="81">
        <v>0</v>
      </c>
      <c r="QP17" s="81">
        <v>0</v>
      </c>
      <c r="QQ17" s="81">
        <v>0</v>
      </c>
      <c r="QR17" s="81">
        <v>0</v>
      </c>
      <c r="QS17" s="81">
        <v>7</v>
      </c>
      <c r="QT17" s="81">
        <v>0</v>
      </c>
      <c r="QU17" s="81">
        <v>0</v>
      </c>
      <c r="QV17" s="81">
        <v>0</v>
      </c>
      <c r="QW17" s="81">
        <v>0</v>
      </c>
      <c r="QX17" s="81">
        <v>59</v>
      </c>
      <c r="QY17" s="81">
        <v>2</v>
      </c>
      <c r="QZ17" s="81">
        <v>1</v>
      </c>
      <c r="RA17" s="81">
        <v>0</v>
      </c>
      <c r="RB17" s="81">
        <v>3</v>
      </c>
      <c r="RC17" s="81">
        <v>0</v>
      </c>
      <c r="RD17" s="81">
        <v>1</v>
      </c>
      <c r="RE17" s="81">
        <v>0</v>
      </c>
      <c r="RF17" s="81">
        <v>0</v>
      </c>
      <c r="RG17" s="81">
        <v>0</v>
      </c>
      <c r="RH17" s="81">
        <v>0</v>
      </c>
      <c r="RI17" s="81">
        <v>3</v>
      </c>
      <c r="RJ17" s="81">
        <v>0</v>
      </c>
      <c r="RK17" s="81">
        <v>3</v>
      </c>
      <c r="RL17" s="81">
        <v>0</v>
      </c>
      <c r="RM17" s="81">
        <v>0</v>
      </c>
      <c r="RN17" s="81">
        <v>7</v>
      </c>
      <c r="RO17" s="81">
        <v>0</v>
      </c>
      <c r="RP17" s="81">
        <v>0</v>
      </c>
      <c r="RQ17" s="81">
        <v>0</v>
      </c>
      <c r="RR17" s="81">
        <v>0</v>
      </c>
      <c r="RS17" s="81">
        <v>61</v>
      </c>
      <c r="RT17" s="81">
        <v>7</v>
      </c>
      <c r="RU17" s="81">
        <v>1</v>
      </c>
      <c r="RV17" s="81">
        <v>0</v>
      </c>
      <c r="RW17" s="81">
        <v>3</v>
      </c>
      <c r="RX17" s="81">
        <v>0</v>
      </c>
      <c r="RY17" s="81">
        <v>1</v>
      </c>
      <c r="RZ17" s="81">
        <v>0</v>
      </c>
      <c r="SA17" s="81">
        <v>0</v>
      </c>
      <c r="SB17" s="81">
        <v>0</v>
      </c>
      <c r="SC17" s="81">
        <v>0</v>
      </c>
      <c r="SD17" s="81">
        <v>3</v>
      </c>
      <c r="SE17" s="81">
        <v>0</v>
      </c>
      <c r="SF17" s="81">
        <v>3</v>
      </c>
      <c r="SG17" s="81">
        <v>0</v>
      </c>
      <c r="SH17" s="81">
        <v>0</v>
      </c>
    </row>
    <row r="18" spans="1:502">
      <c r="A18" s="18" t="s">
        <v>2131</v>
      </c>
      <c r="B18" s="80">
        <v>10</v>
      </c>
      <c r="C18" s="80">
        <v>10</v>
      </c>
      <c r="D18" s="80">
        <v>1</v>
      </c>
      <c r="E18" s="80">
        <v>2013</v>
      </c>
      <c r="F18" s="80" t="s">
        <v>89</v>
      </c>
      <c r="G18" s="182" t="s">
        <v>2121</v>
      </c>
      <c r="H18" s="80" t="s">
        <v>2122</v>
      </c>
      <c r="I18" s="173"/>
      <c r="J18" s="83">
        <v>0</v>
      </c>
      <c r="K18" s="83">
        <v>0</v>
      </c>
      <c r="L18" s="83">
        <v>0</v>
      </c>
      <c r="M18" s="83">
        <v>0</v>
      </c>
      <c r="N18" s="83">
        <v>0</v>
      </c>
      <c r="O18" s="83">
        <v>0</v>
      </c>
      <c r="P18" s="83">
        <v>0</v>
      </c>
      <c r="Q18" s="83">
        <v>0</v>
      </c>
      <c r="R18" s="83">
        <v>115.03400000000001</v>
      </c>
      <c r="S18" s="83">
        <v>12.154</v>
      </c>
      <c r="T18" s="83">
        <v>61.209000000000003</v>
      </c>
      <c r="U18" s="83">
        <v>0</v>
      </c>
      <c r="V18" s="83">
        <v>0</v>
      </c>
      <c r="W18" s="83">
        <v>0</v>
      </c>
      <c r="X18" s="83">
        <v>0</v>
      </c>
      <c r="Y18" s="83">
        <v>4218.8339999999998</v>
      </c>
      <c r="Z18" s="83">
        <v>2398.3490000000002</v>
      </c>
      <c r="AA18" s="83">
        <v>36.671999999999997</v>
      </c>
      <c r="AB18" s="83">
        <v>11.21</v>
      </c>
      <c r="AC18" s="83">
        <v>0</v>
      </c>
      <c r="AD18" s="83">
        <v>16.798999999999999</v>
      </c>
      <c r="AE18" s="83">
        <v>0</v>
      </c>
      <c r="AF18" s="83">
        <v>7.94</v>
      </c>
      <c r="AG18" s="83">
        <v>0</v>
      </c>
      <c r="AH18" s="83">
        <v>7.4749999999999996</v>
      </c>
      <c r="AI18" s="83">
        <v>9.2449999999999992</v>
      </c>
      <c r="AJ18" s="83">
        <v>20.064</v>
      </c>
      <c r="AK18" s="83">
        <v>738.35</v>
      </c>
      <c r="AL18" s="83">
        <v>3.9660000000000002</v>
      </c>
      <c r="AM18" s="83">
        <v>0</v>
      </c>
      <c r="AN18" s="83">
        <v>24.53</v>
      </c>
      <c r="AO18" s="83">
        <v>0</v>
      </c>
      <c r="AP18" s="83">
        <v>280.16899999999998</v>
      </c>
      <c r="AQ18" s="83">
        <v>0</v>
      </c>
      <c r="AR18" s="83">
        <v>7.4880000000000004</v>
      </c>
      <c r="AS18" s="83">
        <v>10.068</v>
      </c>
      <c r="AT18" s="83">
        <v>3.1280000000000001</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16.931999999999999</v>
      </c>
      <c r="BN18" s="83">
        <v>0</v>
      </c>
      <c r="BO18" s="83">
        <v>0</v>
      </c>
      <c r="BP18" s="83">
        <v>0</v>
      </c>
      <c r="BQ18" s="83">
        <v>0</v>
      </c>
      <c r="BR18" s="83">
        <v>0</v>
      </c>
      <c r="BS18" s="83">
        <v>0</v>
      </c>
      <c r="BT18" s="83">
        <v>0</v>
      </c>
      <c r="BU18" s="83">
        <v>0</v>
      </c>
      <c r="BV18" s="83">
        <v>0</v>
      </c>
      <c r="BW18" s="83">
        <v>0</v>
      </c>
      <c r="BX18" s="83">
        <v>0</v>
      </c>
      <c r="BY18" s="83">
        <v>0</v>
      </c>
      <c r="BZ18" s="83">
        <v>6.7169999999999996</v>
      </c>
      <c r="CA18" s="83">
        <v>0</v>
      </c>
      <c r="CB18" s="83">
        <v>0</v>
      </c>
      <c r="CC18" s="83">
        <v>0</v>
      </c>
      <c r="CD18" s="83">
        <v>0</v>
      </c>
      <c r="CE18" s="83">
        <v>0</v>
      </c>
      <c r="CF18" s="83">
        <v>0</v>
      </c>
      <c r="CG18" s="83">
        <v>0</v>
      </c>
      <c r="CH18" s="83">
        <v>0</v>
      </c>
      <c r="CI18" s="83">
        <v>0</v>
      </c>
      <c r="CJ18" s="83">
        <v>0</v>
      </c>
      <c r="CK18" s="83">
        <v>0</v>
      </c>
      <c r="CL18" s="83">
        <v>0</v>
      </c>
      <c r="CM18" s="83">
        <v>0</v>
      </c>
      <c r="CN18" s="83">
        <v>15.035</v>
      </c>
      <c r="CO18" s="83">
        <v>0</v>
      </c>
      <c r="CP18" s="83">
        <v>0</v>
      </c>
      <c r="CQ18" s="83">
        <v>0</v>
      </c>
      <c r="CR18" s="83">
        <v>0</v>
      </c>
      <c r="CS18" s="83">
        <v>19.318999999999999</v>
      </c>
      <c r="CT18" s="83">
        <v>0</v>
      </c>
      <c r="CU18" s="83">
        <v>0</v>
      </c>
      <c r="CV18" s="83">
        <v>0</v>
      </c>
      <c r="CW18" s="83">
        <v>89.572000000000003</v>
      </c>
      <c r="CX18" s="83">
        <v>0</v>
      </c>
      <c r="CY18" s="83">
        <v>0</v>
      </c>
      <c r="CZ18" s="83">
        <v>3.9820000000000002</v>
      </c>
      <c r="DA18" s="83">
        <v>0</v>
      </c>
      <c r="DB18" s="83">
        <v>0</v>
      </c>
      <c r="DC18" s="83">
        <v>0</v>
      </c>
      <c r="DD18" s="83">
        <v>0</v>
      </c>
      <c r="DE18" s="83">
        <v>2398.3490000000002</v>
      </c>
      <c r="DF18" s="83">
        <v>0</v>
      </c>
      <c r="DG18" s="83">
        <v>280.16899999999998</v>
      </c>
      <c r="DH18" s="83">
        <v>0</v>
      </c>
      <c r="DI18" s="83">
        <v>0</v>
      </c>
      <c r="DJ18" s="83">
        <v>7.4880000000000004</v>
      </c>
      <c r="DK18" s="83">
        <v>0</v>
      </c>
      <c r="DL18" s="83">
        <v>0</v>
      </c>
      <c r="DM18" s="83">
        <v>0</v>
      </c>
      <c r="DN18" s="83">
        <v>0</v>
      </c>
      <c r="DO18" s="83">
        <v>0</v>
      </c>
      <c r="DP18" s="83">
        <v>0</v>
      </c>
      <c r="DQ18" s="83">
        <v>0</v>
      </c>
      <c r="DR18" s="83">
        <v>0</v>
      </c>
      <c r="DS18" s="83">
        <v>115.03400000000001</v>
      </c>
      <c r="DT18" s="83">
        <v>12.154</v>
      </c>
      <c r="DU18" s="83">
        <v>61.209000000000003</v>
      </c>
      <c r="DV18" s="83">
        <v>0</v>
      </c>
      <c r="DW18" s="83">
        <v>0</v>
      </c>
      <c r="DX18" s="83">
        <v>0</v>
      </c>
      <c r="DY18" s="83">
        <v>0</v>
      </c>
      <c r="DZ18" s="83">
        <v>4218.8339999999998</v>
      </c>
      <c r="EA18" s="83">
        <v>0</v>
      </c>
      <c r="EB18" s="83">
        <v>36.671999999999997</v>
      </c>
      <c r="EC18" s="83">
        <v>11.21</v>
      </c>
      <c r="ED18" s="83">
        <v>0</v>
      </c>
      <c r="EE18" s="83">
        <v>16.798999999999999</v>
      </c>
      <c r="EF18" s="83">
        <v>0</v>
      </c>
      <c r="EG18" s="83">
        <v>7.94</v>
      </c>
      <c r="EH18" s="83">
        <v>0</v>
      </c>
      <c r="EI18" s="83">
        <v>7.4749999999999996</v>
      </c>
      <c r="EJ18" s="83">
        <v>9.2449999999999992</v>
      </c>
      <c r="EK18" s="83">
        <v>20.064</v>
      </c>
      <c r="EL18" s="83">
        <v>738.35</v>
      </c>
      <c r="EM18" s="83">
        <v>3.9660000000000002</v>
      </c>
      <c r="EN18" s="83">
        <v>0</v>
      </c>
      <c r="EO18" s="83">
        <v>24.53</v>
      </c>
      <c r="EP18" s="83">
        <v>0</v>
      </c>
      <c r="EQ18" s="83">
        <v>0</v>
      </c>
      <c r="ER18" s="83">
        <v>0</v>
      </c>
      <c r="ES18" s="83">
        <v>0</v>
      </c>
      <c r="ET18" s="83">
        <v>10.068</v>
      </c>
      <c r="EU18" s="83">
        <v>3.1280000000000001</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16.931999999999999</v>
      </c>
      <c r="FO18" s="83">
        <v>0</v>
      </c>
      <c r="FP18" s="83">
        <v>0</v>
      </c>
      <c r="FQ18" s="83">
        <v>0</v>
      </c>
      <c r="FR18" s="83">
        <v>0</v>
      </c>
      <c r="FS18" s="83">
        <v>0</v>
      </c>
      <c r="FT18" s="83">
        <v>0</v>
      </c>
      <c r="FU18" s="83">
        <v>0</v>
      </c>
      <c r="FV18" s="83">
        <v>0</v>
      </c>
      <c r="FW18" s="83">
        <v>0</v>
      </c>
      <c r="FX18" s="83">
        <v>0</v>
      </c>
      <c r="FY18" s="83">
        <v>0</v>
      </c>
      <c r="FZ18" s="83">
        <v>0</v>
      </c>
      <c r="GA18" s="83">
        <v>6.7169999999999996</v>
      </c>
      <c r="GB18" s="83">
        <v>0</v>
      </c>
      <c r="GC18" s="83">
        <v>0</v>
      </c>
      <c r="GD18" s="83">
        <v>0</v>
      </c>
      <c r="GE18" s="83">
        <v>0</v>
      </c>
      <c r="GF18" s="83">
        <v>0</v>
      </c>
      <c r="GG18" s="83">
        <v>0</v>
      </c>
      <c r="GH18" s="83">
        <v>0</v>
      </c>
      <c r="GI18" s="83">
        <v>0</v>
      </c>
      <c r="GJ18" s="83">
        <v>0</v>
      </c>
      <c r="GK18" s="83">
        <v>0</v>
      </c>
      <c r="GL18" s="83">
        <v>0</v>
      </c>
      <c r="GM18" s="83">
        <v>0</v>
      </c>
      <c r="GN18" s="83">
        <v>0</v>
      </c>
      <c r="GO18" s="83">
        <v>15.035</v>
      </c>
      <c r="GP18" s="83">
        <v>0</v>
      </c>
      <c r="GQ18" s="83">
        <v>0</v>
      </c>
      <c r="GR18" s="83">
        <v>0</v>
      </c>
      <c r="GS18" s="83">
        <v>0</v>
      </c>
      <c r="GT18" s="83">
        <v>19.318999999999999</v>
      </c>
      <c r="GU18" s="83">
        <v>0</v>
      </c>
      <c r="GV18" s="83">
        <v>0</v>
      </c>
      <c r="GW18" s="83">
        <v>0</v>
      </c>
      <c r="GX18" s="83">
        <v>89.572000000000003</v>
      </c>
      <c r="GY18" s="83">
        <v>0</v>
      </c>
      <c r="GZ18" s="83">
        <v>0</v>
      </c>
      <c r="HA18" s="83">
        <v>3.9820000000000002</v>
      </c>
      <c r="HB18" s="83">
        <v>0</v>
      </c>
      <c r="HC18" s="83">
        <v>0</v>
      </c>
      <c r="HD18" s="83">
        <v>0</v>
      </c>
      <c r="HE18" s="83">
        <v>0</v>
      </c>
      <c r="HF18" s="83">
        <v>2686.0059999999999</v>
      </c>
      <c r="HG18" s="83">
        <v>0</v>
      </c>
      <c r="HH18" s="83">
        <v>0</v>
      </c>
      <c r="HI18" s="83">
        <v>0</v>
      </c>
      <c r="HJ18" s="83">
        <v>0</v>
      </c>
      <c r="HK18" s="83">
        <v>5283.482</v>
      </c>
      <c r="HL18" s="83">
        <v>10.068</v>
      </c>
      <c r="HM18" s="83">
        <v>3.1280000000000001</v>
      </c>
      <c r="HN18" s="83">
        <v>0</v>
      </c>
      <c r="HO18" s="83">
        <v>16.931999999999999</v>
      </c>
      <c r="HP18" s="83">
        <v>0</v>
      </c>
      <c r="HQ18" s="83">
        <v>6.7169999999999996</v>
      </c>
      <c r="HR18" s="83">
        <v>0</v>
      </c>
      <c r="HS18" s="83">
        <v>0</v>
      </c>
      <c r="HT18" s="83">
        <v>0</v>
      </c>
      <c r="HU18" s="83">
        <v>0</v>
      </c>
      <c r="HV18" s="83">
        <v>15.035</v>
      </c>
      <c r="HW18" s="83">
        <v>0</v>
      </c>
      <c r="HX18" s="83">
        <v>112.873</v>
      </c>
      <c r="HY18" s="83">
        <v>0</v>
      </c>
      <c r="HZ18" s="83">
        <v>0</v>
      </c>
      <c r="IA18" s="83">
        <v>2686.0059999999999</v>
      </c>
      <c r="IB18" s="83">
        <v>0</v>
      </c>
      <c r="IC18" s="83">
        <v>0</v>
      </c>
      <c r="ID18" s="83">
        <v>0</v>
      </c>
      <c r="IE18" s="83">
        <v>0</v>
      </c>
      <c r="IF18" s="83">
        <v>7681.8310000000001</v>
      </c>
      <c r="IG18" s="83">
        <v>297.72500000000002</v>
      </c>
      <c r="IH18" s="83">
        <v>3.1280000000000001</v>
      </c>
      <c r="II18" s="83">
        <v>0</v>
      </c>
      <c r="IJ18" s="83">
        <v>16.931999999999999</v>
      </c>
      <c r="IK18" s="83">
        <v>0</v>
      </c>
      <c r="IL18" s="83">
        <v>6.7169999999999996</v>
      </c>
      <c r="IM18" s="83">
        <v>0</v>
      </c>
      <c r="IN18" s="83">
        <v>0</v>
      </c>
      <c r="IO18" s="83">
        <v>0</v>
      </c>
      <c r="IP18" s="83">
        <v>0</v>
      </c>
      <c r="IQ18" s="83">
        <v>15.035</v>
      </c>
      <c r="IR18" s="83">
        <v>0</v>
      </c>
      <c r="IS18" s="83">
        <v>112.873</v>
      </c>
      <c r="IT18" s="83">
        <v>0</v>
      </c>
      <c r="IU18" s="83">
        <v>0</v>
      </c>
      <c r="IV18" s="84">
        <v>0</v>
      </c>
      <c r="IW18" s="81">
        <v>0</v>
      </c>
      <c r="IX18" s="81">
        <v>0</v>
      </c>
      <c r="IY18" s="81">
        <v>0</v>
      </c>
      <c r="IZ18" s="81">
        <v>0</v>
      </c>
      <c r="JA18" s="81">
        <v>0</v>
      </c>
      <c r="JB18" s="81">
        <v>0</v>
      </c>
      <c r="JC18" s="81">
        <v>0</v>
      </c>
      <c r="JD18" s="81">
        <v>0</v>
      </c>
      <c r="JE18" s="81">
        <v>8</v>
      </c>
      <c r="JF18" s="81">
        <v>1</v>
      </c>
      <c r="JG18" s="81">
        <v>3</v>
      </c>
      <c r="JH18" s="81">
        <v>0</v>
      </c>
      <c r="JI18" s="81">
        <v>0</v>
      </c>
      <c r="JJ18" s="81">
        <v>0</v>
      </c>
      <c r="JK18" s="81">
        <v>0</v>
      </c>
      <c r="JL18" s="81">
        <v>28</v>
      </c>
      <c r="JM18" s="81">
        <v>2</v>
      </c>
      <c r="JN18" s="81">
        <v>5</v>
      </c>
      <c r="JO18" s="81">
        <v>2</v>
      </c>
      <c r="JP18" s="81">
        <v>0</v>
      </c>
      <c r="JQ18" s="81">
        <v>3</v>
      </c>
      <c r="JR18" s="81">
        <v>0</v>
      </c>
      <c r="JS18" s="81">
        <v>1</v>
      </c>
      <c r="JT18" s="81">
        <v>0</v>
      </c>
      <c r="JU18" s="81">
        <v>1</v>
      </c>
      <c r="JV18" s="81">
        <v>1</v>
      </c>
      <c r="JW18" s="81">
        <v>1</v>
      </c>
      <c r="JX18" s="81">
        <v>1</v>
      </c>
      <c r="JY18" s="81">
        <v>1</v>
      </c>
      <c r="JZ18" s="81">
        <v>0</v>
      </c>
      <c r="KA18" s="81">
        <v>2</v>
      </c>
      <c r="KB18" s="81">
        <v>0</v>
      </c>
      <c r="KC18" s="81">
        <v>4</v>
      </c>
      <c r="KD18" s="81">
        <v>0</v>
      </c>
      <c r="KE18" s="81">
        <v>1</v>
      </c>
      <c r="KF18" s="81">
        <v>2</v>
      </c>
      <c r="KG18" s="81">
        <v>1</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3</v>
      </c>
      <c r="LA18" s="81">
        <v>0</v>
      </c>
      <c r="LB18" s="81">
        <v>0</v>
      </c>
      <c r="LC18" s="81">
        <v>0</v>
      </c>
      <c r="LD18" s="81">
        <v>0</v>
      </c>
      <c r="LE18" s="81">
        <v>0</v>
      </c>
      <c r="LF18" s="81">
        <v>0</v>
      </c>
      <c r="LG18" s="81">
        <v>0</v>
      </c>
      <c r="LH18" s="81">
        <v>0</v>
      </c>
      <c r="LI18" s="81">
        <v>0</v>
      </c>
      <c r="LJ18" s="81">
        <v>0</v>
      </c>
      <c r="LK18" s="81">
        <v>0</v>
      </c>
      <c r="LL18" s="81">
        <v>0</v>
      </c>
      <c r="LM18" s="81">
        <v>1</v>
      </c>
      <c r="LN18" s="81">
        <v>0</v>
      </c>
      <c r="LO18" s="81">
        <v>0</v>
      </c>
      <c r="LP18" s="81">
        <v>0</v>
      </c>
      <c r="LQ18" s="81">
        <v>0</v>
      </c>
      <c r="LR18" s="81">
        <v>0</v>
      </c>
      <c r="LS18" s="81">
        <v>0</v>
      </c>
      <c r="LT18" s="81">
        <v>0</v>
      </c>
      <c r="LU18" s="81">
        <v>0</v>
      </c>
      <c r="LV18" s="81">
        <v>0</v>
      </c>
      <c r="LW18" s="81">
        <v>0</v>
      </c>
      <c r="LX18" s="81">
        <v>0</v>
      </c>
      <c r="LY18" s="81">
        <v>0</v>
      </c>
      <c r="LZ18" s="81">
        <v>0</v>
      </c>
      <c r="MA18" s="81">
        <v>2</v>
      </c>
      <c r="MB18" s="81">
        <v>0</v>
      </c>
      <c r="MC18" s="81">
        <v>0</v>
      </c>
      <c r="MD18" s="81">
        <v>0</v>
      </c>
      <c r="ME18" s="81">
        <v>0</v>
      </c>
      <c r="MF18" s="81">
        <v>1</v>
      </c>
      <c r="MG18" s="81">
        <v>0</v>
      </c>
      <c r="MH18" s="81">
        <v>0</v>
      </c>
      <c r="MI18" s="81">
        <v>0</v>
      </c>
      <c r="MJ18" s="81">
        <v>2</v>
      </c>
      <c r="MK18" s="81">
        <v>0</v>
      </c>
      <c r="ML18" s="81">
        <v>0</v>
      </c>
      <c r="MM18" s="81">
        <v>1</v>
      </c>
      <c r="MN18" s="81">
        <v>0</v>
      </c>
      <c r="MO18" s="81">
        <v>0</v>
      </c>
      <c r="MP18" s="81">
        <v>0</v>
      </c>
      <c r="MQ18" s="81">
        <v>0</v>
      </c>
      <c r="MR18" s="81">
        <v>2</v>
      </c>
      <c r="MS18" s="81">
        <v>0</v>
      </c>
      <c r="MT18" s="81">
        <v>4</v>
      </c>
      <c r="MU18" s="81">
        <v>0</v>
      </c>
      <c r="MV18" s="81">
        <v>0</v>
      </c>
      <c r="MW18" s="81">
        <v>1</v>
      </c>
      <c r="MX18" s="81">
        <v>0</v>
      </c>
      <c r="MY18" s="81">
        <v>0</v>
      </c>
      <c r="MZ18" s="81">
        <v>0</v>
      </c>
      <c r="NA18" s="81">
        <v>0</v>
      </c>
      <c r="NB18" s="81">
        <v>0</v>
      </c>
      <c r="NC18" s="81">
        <v>0</v>
      </c>
      <c r="ND18" s="81">
        <v>0</v>
      </c>
      <c r="NE18" s="81">
        <v>0</v>
      </c>
      <c r="NF18" s="81">
        <v>8</v>
      </c>
      <c r="NG18" s="81">
        <v>1</v>
      </c>
      <c r="NH18" s="81">
        <v>3</v>
      </c>
      <c r="NI18" s="81">
        <v>0</v>
      </c>
      <c r="NJ18" s="81">
        <v>0</v>
      </c>
      <c r="NK18" s="81">
        <v>0</v>
      </c>
      <c r="NL18" s="81">
        <v>0</v>
      </c>
      <c r="NM18" s="81">
        <v>28</v>
      </c>
      <c r="NN18" s="81">
        <v>0</v>
      </c>
      <c r="NO18" s="81">
        <v>5</v>
      </c>
      <c r="NP18" s="81">
        <v>2</v>
      </c>
      <c r="NQ18" s="81">
        <v>0</v>
      </c>
      <c r="NR18" s="81">
        <v>3</v>
      </c>
      <c r="NS18" s="81">
        <v>0</v>
      </c>
      <c r="NT18" s="81">
        <v>1</v>
      </c>
      <c r="NU18" s="81">
        <v>0</v>
      </c>
      <c r="NV18" s="81">
        <v>1</v>
      </c>
      <c r="NW18" s="81">
        <v>1</v>
      </c>
      <c r="NX18" s="81">
        <v>1</v>
      </c>
      <c r="NY18" s="81">
        <v>1</v>
      </c>
      <c r="NZ18" s="81">
        <v>1</v>
      </c>
      <c r="OA18" s="81">
        <v>0</v>
      </c>
      <c r="OB18" s="81">
        <v>2</v>
      </c>
      <c r="OC18" s="81">
        <v>0</v>
      </c>
      <c r="OD18" s="81">
        <v>0</v>
      </c>
      <c r="OE18" s="81">
        <v>0</v>
      </c>
      <c r="OF18" s="81">
        <v>0</v>
      </c>
      <c r="OG18" s="81">
        <v>2</v>
      </c>
      <c r="OH18" s="81">
        <v>1</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3</v>
      </c>
      <c r="PB18" s="81">
        <v>0</v>
      </c>
      <c r="PC18" s="81">
        <v>0</v>
      </c>
      <c r="PD18" s="81">
        <v>0</v>
      </c>
      <c r="PE18" s="81">
        <v>0</v>
      </c>
      <c r="PF18" s="81">
        <v>0</v>
      </c>
      <c r="PG18" s="81">
        <v>0</v>
      </c>
      <c r="PH18" s="81">
        <v>0</v>
      </c>
      <c r="PI18" s="81">
        <v>0</v>
      </c>
      <c r="PJ18" s="81">
        <v>0</v>
      </c>
      <c r="PK18" s="81">
        <v>0</v>
      </c>
      <c r="PL18" s="81">
        <v>0</v>
      </c>
      <c r="PM18" s="81">
        <v>0</v>
      </c>
      <c r="PN18" s="81">
        <v>1</v>
      </c>
      <c r="PO18" s="81">
        <v>0</v>
      </c>
      <c r="PP18" s="81">
        <v>0</v>
      </c>
      <c r="PQ18" s="81">
        <v>0</v>
      </c>
      <c r="PR18" s="81">
        <v>0</v>
      </c>
      <c r="PS18" s="81">
        <v>0</v>
      </c>
      <c r="PT18" s="81">
        <v>0</v>
      </c>
      <c r="PU18" s="81">
        <v>0</v>
      </c>
      <c r="PV18" s="81">
        <v>0</v>
      </c>
      <c r="PW18" s="81">
        <v>0</v>
      </c>
      <c r="PX18" s="81">
        <v>0</v>
      </c>
      <c r="PY18" s="81">
        <v>0</v>
      </c>
      <c r="PZ18" s="81">
        <v>0</v>
      </c>
      <c r="QA18" s="81">
        <v>0</v>
      </c>
      <c r="QB18" s="81">
        <v>2</v>
      </c>
      <c r="QC18" s="81">
        <v>0</v>
      </c>
      <c r="QD18" s="81">
        <v>0</v>
      </c>
      <c r="QE18" s="81">
        <v>0</v>
      </c>
      <c r="QF18" s="81">
        <v>0</v>
      </c>
      <c r="QG18" s="81">
        <v>1</v>
      </c>
      <c r="QH18" s="81">
        <v>0</v>
      </c>
      <c r="QI18" s="81">
        <v>0</v>
      </c>
      <c r="QJ18" s="81">
        <v>0</v>
      </c>
      <c r="QK18" s="81">
        <v>2</v>
      </c>
      <c r="QL18" s="81">
        <v>0</v>
      </c>
      <c r="QM18" s="81">
        <v>0</v>
      </c>
      <c r="QN18" s="81">
        <v>1</v>
      </c>
      <c r="QO18" s="81">
        <v>0</v>
      </c>
      <c r="QP18" s="81">
        <v>0</v>
      </c>
      <c r="QQ18" s="81">
        <v>0</v>
      </c>
      <c r="QR18" s="81">
        <v>0</v>
      </c>
      <c r="QS18" s="81">
        <v>7</v>
      </c>
      <c r="QT18" s="81">
        <v>0</v>
      </c>
      <c r="QU18" s="81">
        <v>0</v>
      </c>
      <c r="QV18" s="81">
        <v>0</v>
      </c>
      <c r="QW18" s="81">
        <v>0</v>
      </c>
      <c r="QX18" s="81">
        <v>58</v>
      </c>
      <c r="QY18" s="81">
        <v>2</v>
      </c>
      <c r="QZ18" s="81">
        <v>1</v>
      </c>
      <c r="RA18" s="81">
        <v>0</v>
      </c>
      <c r="RB18" s="81">
        <v>3</v>
      </c>
      <c r="RC18" s="81">
        <v>0</v>
      </c>
      <c r="RD18" s="81">
        <v>1</v>
      </c>
      <c r="RE18" s="81">
        <v>0</v>
      </c>
      <c r="RF18" s="81">
        <v>0</v>
      </c>
      <c r="RG18" s="81">
        <v>0</v>
      </c>
      <c r="RH18" s="81">
        <v>0</v>
      </c>
      <c r="RI18" s="81">
        <v>2</v>
      </c>
      <c r="RJ18" s="81">
        <v>0</v>
      </c>
      <c r="RK18" s="81">
        <v>4</v>
      </c>
      <c r="RL18" s="81">
        <v>0</v>
      </c>
      <c r="RM18" s="81">
        <v>0</v>
      </c>
      <c r="RN18" s="81">
        <v>7</v>
      </c>
      <c r="RO18" s="81">
        <v>0</v>
      </c>
      <c r="RP18" s="81">
        <v>0</v>
      </c>
      <c r="RQ18" s="81">
        <v>0</v>
      </c>
      <c r="RR18" s="81">
        <v>0</v>
      </c>
      <c r="RS18" s="81">
        <v>60</v>
      </c>
      <c r="RT18" s="81">
        <v>7</v>
      </c>
      <c r="RU18" s="81">
        <v>1</v>
      </c>
      <c r="RV18" s="81">
        <v>0</v>
      </c>
      <c r="RW18" s="81">
        <v>3</v>
      </c>
      <c r="RX18" s="81">
        <v>0</v>
      </c>
      <c r="RY18" s="81">
        <v>1</v>
      </c>
      <c r="RZ18" s="81">
        <v>0</v>
      </c>
      <c r="SA18" s="81">
        <v>0</v>
      </c>
      <c r="SB18" s="81">
        <v>0</v>
      </c>
      <c r="SC18" s="81">
        <v>0</v>
      </c>
      <c r="SD18" s="81">
        <v>2</v>
      </c>
      <c r="SE18" s="81">
        <v>0</v>
      </c>
      <c r="SF18" s="81">
        <v>4</v>
      </c>
      <c r="SG18" s="81">
        <v>0</v>
      </c>
      <c r="SH18" s="81">
        <v>0</v>
      </c>
    </row>
    <row r="19" spans="1:502">
      <c r="A19" s="18" t="s">
        <v>2132</v>
      </c>
      <c r="B19" s="80">
        <v>11</v>
      </c>
      <c r="C19" s="80">
        <v>11</v>
      </c>
      <c r="D19" s="80">
        <v>1</v>
      </c>
      <c r="E19" s="80">
        <v>2014</v>
      </c>
      <c r="F19" s="80" t="s">
        <v>90</v>
      </c>
      <c r="G19" s="182" t="s">
        <v>2121</v>
      </c>
      <c r="H19" s="80" t="s">
        <v>2122</v>
      </c>
      <c r="I19" s="173"/>
      <c r="J19" s="83">
        <v>0</v>
      </c>
      <c r="K19" s="83">
        <v>0</v>
      </c>
      <c r="L19" s="83">
        <v>0</v>
      </c>
      <c r="M19" s="83">
        <v>0</v>
      </c>
      <c r="N19" s="83">
        <v>0</v>
      </c>
      <c r="O19" s="83">
        <v>0</v>
      </c>
      <c r="P19" s="83">
        <v>0</v>
      </c>
      <c r="Q19" s="83">
        <v>0</v>
      </c>
      <c r="R19" s="83">
        <v>100.479</v>
      </c>
      <c r="S19" s="83">
        <v>10.353999999999999</v>
      </c>
      <c r="T19" s="83">
        <v>60.106999999999999</v>
      </c>
      <c r="U19" s="83">
        <v>0</v>
      </c>
      <c r="V19" s="83">
        <v>0</v>
      </c>
      <c r="W19" s="83">
        <v>0</v>
      </c>
      <c r="X19" s="83">
        <v>0</v>
      </c>
      <c r="Y19" s="83">
        <v>4120.701</v>
      </c>
      <c r="Z19" s="83">
        <v>2538.2689999999998</v>
      </c>
      <c r="AA19" s="83">
        <v>34.298999999999999</v>
      </c>
      <c r="AB19" s="83">
        <v>10.518000000000001</v>
      </c>
      <c r="AC19" s="83">
        <v>0</v>
      </c>
      <c r="AD19" s="83">
        <v>14.141</v>
      </c>
      <c r="AE19" s="83">
        <v>0</v>
      </c>
      <c r="AF19" s="83">
        <v>8.0850000000000009</v>
      </c>
      <c r="AG19" s="83">
        <v>0</v>
      </c>
      <c r="AH19" s="83">
        <v>9.0960000000000001</v>
      </c>
      <c r="AI19" s="83">
        <v>9.3209999999999997</v>
      </c>
      <c r="AJ19" s="83">
        <v>19.100000000000001</v>
      </c>
      <c r="AK19" s="83">
        <v>866.28300000000002</v>
      </c>
      <c r="AL19" s="83">
        <v>4.1630000000000003</v>
      </c>
      <c r="AM19" s="83">
        <v>0</v>
      </c>
      <c r="AN19" s="83">
        <v>20.169</v>
      </c>
      <c r="AO19" s="83">
        <v>0</v>
      </c>
      <c r="AP19" s="83">
        <v>153.96700000000001</v>
      </c>
      <c r="AQ19" s="83">
        <v>0</v>
      </c>
      <c r="AR19" s="83">
        <v>7.3689999999999998</v>
      </c>
      <c r="AS19" s="83">
        <v>10.109</v>
      </c>
      <c r="AT19" s="83">
        <v>3.0910000000000002</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16.449000000000002</v>
      </c>
      <c r="BN19" s="83">
        <v>0</v>
      </c>
      <c r="BO19" s="83">
        <v>0</v>
      </c>
      <c r="BP19" s="83">
        <v>0</v>
      </c>
      <c r="BQ19" s="83">
        <v>0</v>
      </c>
      <c r="BR19" s="83">
        <v>0</v>
      </c>
      <c r="BS19" s="83">
        <v>0</v>
      </c>
      <c r="BT19" s="83">
        <v>0</v>
      </c>
      <c r="BU19" s="83">
        <v>0</v>
      </c>
      <c r="BV19" s="83">
        <v>0</v>
      </c>
      <c r="BW19" s="83">
        <v>0</v>
      </c>
      <c r="BX19" s="83">
        <v>0</v>
      </c>
      <c r="BY19" s="83">
        <v>0</v>
      </c>
      <c r="BZ19" s="83">
        <v>6.4359999999999999</v>
      </c>
      <c r="CA19" s="83">
        <v>0</v>
      </c>
      <c r="CB19" s="83">
        <v>0</v>
      </c>
      <c r="CC19" s="83">
        <v>0</v>
      </c>
      <c r="CD19" s="83">
        <v>0</v>
      </c>
      <c r="CE19" s="83">
        <v>0</v>
      </c>
      <c r="CF19" s="83">
        <v>0</v>
      </c>
      <c r="CG19" s="83">
        <v>0</v>
      </c>
      <c r="CH19" s="83">
        <v>0</v>
      </c>
      <c r="CI19" s="83">
        <v>0</v>
      </c>
      <c r="CJ19" s="83">
        <v>0</v>
      </c>
      <c r="CK19" s="83">
        <v>0</v>
      </c>
      <c r="CL19" s="83">
        <v>0</v>
      </c>
      <c r="CM19" s="83">
        <v>0</v>
      </c>
      <c r="CN19" s="83">
        <v>18.946000000000002</v>
      </c>
      <c r="CO19" s="83">
        <v>0</v>
      </c>
      <c r="CP19" s="83">
        <v>0</v>
      </c>
      <c r="CQ19" s="83">
        <v>0</v>
      </c>
      <c r="CR19" s="83">
        <v>0</v>
      </c>
      <c r="CS19" s="83">
        <v>23.218</v>
      </c>
      <c r="CT19" s="83">
        <v>0</v>
      </c>
      <c r="CU19" s="83">
        <v>0</v>
      </c>
      <c r="CV19" s="83">
        <v>0</v>
      </c>
      <c r="CW19" s="83">
        <v>96.856999999999999</v>
      </c>
      <c r="CX19" s="83">
        <v>0</v>
      </c>
      <c r="CY19" s="83">
        <v>0</v>
      </c>
      <c r="CZ19" s="83">
        <v>4.0270000000000001</v>
      </c>
      <c r="DA19" s="83">
        <v>0</v>
      </c>
      <c r="DB19" s="83">
        <v>0</v>
      </c>
      <c r="DC19" s="83">
        <v>0</v>
      </c>
      <c r="DD19" s="83">
        <v>0</v>
      </c>
      <c r="DE19" s="83">
        <v>2538.2689999999998</v>
      </c>
      <c r="DF19" s="83">
        <v>0</v>
      </c>
      <c r="DG19" s="83">
        <v>153.96700000000001</v>
      </c>
      <c r="DH19" s="83">
        <v>0</v>
      </c>
      <c r="DI19" s="83">
        <v>0</v>
      </c>
      <c r="DJ19" s="83">
        <v>7.3689999999999998</v>
      </c>
      <c r="DK19" s="83">
        <v>0</v>
      </c>
      <c r="DL19" s="83">
        <v>0</v>
      </c>
      <c r="DM19" s="83">
        <v>0</v>
      </c>
      <c r="DN19" s="83">
        <v>0</v>
      </c>
      <c r="DO19" s="83">
        <v>0</v>
      </c>
      <c r="DP19" s="83">
        <v>0</v>
      </c>
      <c r="DQ19" s="83">
        <v>0</v>
      </c>
      <c r="DR19" s="83">
        <v>0</v>
      </c>
      <c r="DS19" s="83">
        <v>100.479</v>
      </c>
      <c r="DT19" s="83">
        <v>10.353999999999999</v>
      </c>
      <c r="DU19" s="83">
        <v>60.106999999999999</v>
      </c>
      <c r="DV19" s="83">
        <v>0</v>
      </c>
      <c r="DW19" s="83">
        <v>0</v>
      </c>
      <c r="DX19" s="83">
        <v>0</v>
      </c>
      <c r="DY19" s="83">
        <v>0</v>
      </c>
      <c r="DZ19" s="83">
        <v>4120.701</v>
      </c>
      <c r="EA19" s="83">
        <v>0</v>
      </c>
      <c r="EB19" s="83">
        <v>34.298999999999999</v>
      </c>
      <c r="EC19" s="83">
        <v>10.518000000000001</v>
      </c>
      <c r="ED19" s="83">
        <v>0</v>
      </c>
      <c r="EE19" s="83">
        <v>14.141</v>
      </c>
      <c r="EF19" s="83">
        <v>0</v>
      </c>
      <c r="EG19" s="83">
        <v>8.0850000000000009</v>
      </c>
      <c r="EH19" s="83">
        <v>0</v>
      </c>
      <c r="EI19" s="83">
        <v>9.0960000000000001</v>
      </c>
      <c r="EJ19" s="83">
        <v>9.3209999999999997</v>
      </c>
      <c r="EK19" s="83">
        <v>19.100000000000001</v>
      </c>
      <c r="EL19" s="83">
        <v>866.28300000000002</v>
      </c>
      <c r="EM19" s="83">
        <v>4.1630000000000003</v>
      </c>
      <c r="EN19" s="83">
        <v>0</v>
      </c>
      <c r="EO19" s="83">
        <v>20.169</v>
      </c>
      <c r="EP19" s="83">
        <v>0</v>
      </c>
      <c r="EQ19" s="83">
        <v>0</v>
      </c>
      <c r="ER19" s="83">
        <v>0</v>
      </c>
      <c r="ES19" s="83">
        <v>0</v>
      </c>
      <c r="ET19" s="83">
        <v>10.109</v>
      </c>
      <c r="EU19" s="83">
        <v>3.0910000000000002</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16.449000000000002</v>
      </c>
      <c r="FO19" s="83">
        <v>0</v>
      </c>
      <c r="FP19" s="83">
        <v>0</v>
      </c>
      <c r="FQ19" s="83">
        <v>0</v>
      </c>
      <c r="FR19" s="83">
        <v>0</v>
      </c>
      <c r="FS19" s="83">
        <v>0</v>
      </c>
      <c r="FT19" s="83">
        <v>0</v>
      </c>
      <c r="FU19" s="83">
        <v>0</v>
      </c>
      <c r="FV19" s="83">
        <v>0</v>
      </c>
      <c r="FW19" s="83">
        <v>0</v>
      </c>
      <c r="FX19" s="83">
        <v>0</v>
      </c>
      <c r="FY19" s="83">
        <v>0</v>
      </c>
      <c r="FZ19" s="83">
        <v>0</v>
      </c>
      <c r="GA19" s="83">
        <v>6.4359999999999999</v>
      </c>
      <c r="GB19" s="83">
        <v>0</v>
      </c>
      <c r="GC19" s="83">
        <v>0</v>
      </c>
      <c r="GD19" s="83">
        <v>0</v>
      </c>
      <c r="GE19" s="83">
        <v>0</v>
      </c>
      <c r="GF19" s="83">
        <v>0</v>
      </c>
      <c r="GG19" s="83">
        <v>0</v>
      </c>
      <c r="GH19" s="83">
        <v>0</v>
      </c>
      <c r="GI19" s="83">
        <v>0</v>
      </c>
      <c r="GJ19" s="83">
        <v>0</v>
      </c>
      <c r="GK19" s="83">
        <v>0</v>
      </c>
      <c r="GL19" s="83">
        <v>0</v>
      </c>
      <c r="GM19" s="83">
        <v>0</v>
      </c>
      <c r="GN19" s="83">
        <v>0</v>
      </c>
      <c r="GO19" s="83">
        <v>18.946000000000002</v>
      </c>
      <c r="GP19" s="83">
        <v>0</v>
      </c>
      <c r="GQ19" s="83">
        <v>0</v>
      </c>
      <c r="GR19" s="83">
        <v>0</v>
      </c>
      <c r="GS19" s="83">
        <v>0</v>
      </c>
      <c r="GT19" s="83">
        <v>23.218</v>
      </c>
      <c r="GU19" s="83">
        <v>0</v>
      </c>
      <c r="GV19" s="83">
        <v>0</v>
      </c>
      <c r="GW19" s="83">
        <v>0</v>
      </c>
      <c r="GX19" s="83">
        <v>96.856999999999999</v>
      </c>
      <c r="GY19" s="83">
        <v>0</v>
      </c>
      <c r="GZ19" s="83">
        <v>0</v>
      </c>
      <c r="HA19" s="83">
        <v>4.0270000000000001</v>
      </c>
      <c r="HB19" s="83">
        <v>0</v>
      </c>
      <c r="HC19" s="83">
        <v>0</v>
      </c>
      <c r="HD19" s="83">
        <v>0</v>
      </c>
      <c r="HE19" s="83">
        <v>0</v>
      </c>
      <c r="HF19" s="83">
        <v>2699.605</v>
      </c>
      <c r="HG19" s="83">
        <v>0</v>
      </c>
      <c r="HH19" s="83">
        <v>0</v>
      </c>
      <c r="HI19" s="83">
        <v>0</v>
      </c>
      <c r="HJ19" s="83">
        <v>0</v>
      </c>
      <c r="HK19" s="83">
        <v>5286.8159999999998</v>
      </c>
      <c r="HL19" s="83">
        <v>10.109</v>
      </c>
      <c r="HM19" s="83">
        <v>3.0910000000000002</v>
      </c>
      <c r="HN19" s="83">
        <v>0</v>
      </c>
      <c r="HO19" s="83">
        <v>16.449000000000002</v>
      </c>
      <c r="HP19" s="83">
        <v>0</v>
      </c>
      <c r="HQ19" s="83">
        <v>6.4359999999999999</v>
      </c>
      <c r="HR19" s="83">
        <v>0</v>
      </c>
      <c r="HS19" s="83">
        <v>0</v>
      </c>
      <c r="HT19" s="83">
        <v>0</v>
      </c>
      <c r="HU19" s="83">
        <v>0</v>
      </c>
      <c r="HV19" s="83">
        <v>18.946000000000002</v>
      </c>
      <c r="HW19" s="83">
        <v>0</v>
      </c>
      <c r="HX19" s="83">
        <v>124.102</v>
      </c>
      <c r="HY19" s="83">
        <v>0</v>
      </c>
      <c r="HZ19" s="83">
        <v>0</v>
      </c>
      <c r="IA19" s="83">
        <v>2699.605</v>
      </c>
      <c r="IB19" s="83">
        <v>0</v>
      </c>
      <c r="IC19" s="83">
        <v>0</v>
      </c>
      <c r="ID19" s="83">
        <v>0</v>
      </c>
      <c r="IE19" s="83">
        <v>0</v>
      </c>
      <c r="IF19" s="83">
        <v>7825.085</v>
      </c>
      <c r="IG19" s="83">
        <v>171.44499999999999</v>
      </c>
      <c r="IH19" s="83">
        <v>3.0910000000000002</v>
      </c>
      <c r="II19" s="83">
        <v>0</v>
      </c>
      <c r="IJ19" s="83">
        <v>16.449000000000002</v>
      </c>
      <c r="IK19" s="83">
        <v>0</v>
      </c>
      <c r="IL19" s="83">
        <v>6.4359999999999999</v>
      </c>
      <c r="IM19" s="83">
        <v>0</v>
      </c>
      <c r="IN19" s="83">
        <v>0</v>
      </c>
      <c r="IO19" s="83">
        <v>0</v>
      </c>
      <c r="IP19" s="83">
        <v>0</v>
      </c>
      <c r="IQ19" s="83">
        <v>18.946000000000002</v>
      </c>
      <c r="IR19" s="83">
        <v>0</v>
      </c>
      <c r="IS19" s="83">
        <v>124.102</v>
      </c>
      <c r="IT19" s="83">
        <v>0</v>
      </c>
      <c r="IU19" s="83">
        <v>0</v>
      </c>
      <c r="IV19" s="84">
        <v>0</v>
      </c>
      <c r="IW19" s="81">
        <v>0</v>
      </c>
      <c r="IX19" s="81">
        <v>0</v>
      </c>
      <c r="IY19" s="81">
        <v>0</v>
      </c>
      <c r="IZ19" s="81">
        <v>0</v>
      </c>
      <c r="JA19" s="81">
        <v>0</v>
      </c>
      <c r="JB19" s="81">
        <v>0</v>
      </c>
      <c r="JC19" s="81">
        <v>0</v>
      </c>
      <c r="JD19" s="81">
        <v>0</v>
      </c>
      <c r="JE19" s="81">
        <v>8</v>
      </c>
      <c r="JF19" s="81">
        <v>1</v>
      </c>
      <c r="JG19" s="81">
        <v>3</v>
      </c>
      <c r="JH19" s="81">
        <v>0</v>
      </c>
      <c r="JI19" s="81">
        <v>0</v>
      </c>
      <c r="JJ19" s="81">
        <v>0</v>
      </c>
      <c r="JK19" s="81">
        <v>0</v>
      </c>
      <c r="JL19" s="81">
        <v>27</v>
      </c>
      <c r="JM19" s="81">
        <v>2</v>
      </c>
      <c r="JN19" s="81">
        <v>5</v>
      </c>
      <c r="JO19" s="81">
        <v>2</v>
      </c>
      <c r="JP19" s="81">
        <v>0</v>
      </c>
      <c r="JQ19" s="81">
        <v>3</v>
      </c>
      <c r="JR19" s="81">
        <v>0</v>
      </c>
      <c r="JS19" s="81">
        <v>1</v>
      </c>
      <c r="JT19" s="81">
        <v>0</v>
      </c>
      <c r="JU19" s="81">
        <v>1</v>
      </c>
      <c r="JV19" s="81">
        <v>1</v>
      </c>
      <c r="JW19" s="81">
        <v>1</v>
      </c>
      <c r="JX19" s="81">
        <v>1</v>
      </c>
      <c r="JY19" s="81">
        <v>1</v>
      </c>
      <c r="JZ19" s="81">
        <v>0</v>
      </c>
      <c r="KA19" s="81">
        <v>2</v>
      </c>
      <c r="KB19" s="81">
        <v>0</v>
      </c>
      <c r="KC19" s="81">
        <v>4</v>
      </c>
      <c r="KD19" s="81">
        <v>0</v>
      </c>
      <c r="KE19" s="81">
        <v>1</v>
      </c>
      <c r="KF19" s="81">
        <v>2</v>
      </c>
      <c r="KG19" s="81">
        <v>1</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3</v>
      </c>
      <c r="LA19" s="81">
        <v>0</v>
      </c>
      <c r="LB19" s="81">
        <v>0</v>
      </c>
      <c r="LC19" s="81">
        <v>0</v>
      </c>
      <c r="LD19" s="81">
        <v>0</v>
      </c>
      <c r="LE19" s="81">
        <v>0</v>
      </c>
      <c r="LF19" s="81">
        <v>0</v>
      </c>
      <c r="LG19" s="81">
        <v>0</v>
      </c>
      <c r="LH19" s="81">
        <v>0</v>
      </c>
      <c r="LI19" s="81">
        <v>0</v>
      </c>
      <c r="LJ19" s="81">
        <v>0</v>
      </c>
      <c r="LK19" s="81">
        <v>0</v>
      </c>
      <c r="LL19" s="81">
        <v>0</v>
      </c>
      <c r="LM19" s="81">
        <v>1</v>
      </c>
      <c r="LN19" s="81">
        <v>0</v>
      </c>
      <c r="LO19" s="81">
        <v>0</v>
      </c>
      <c r="LP19" s="81">
        <v>0</v>
      </c>
      <c r="LQ19" s="81">
        <v>0</v>
      </c>
      <c r="LR19" s="81">
        <v>0</v>
      </c>
      <c r="LS19" s="81">
        <v>0</v>
      </c>
      <c r="LT19" s="81">
        <v>0</v>
      </c>
      <c r="LU19" s="81">
        <v>0</v>
      </c>
      <c r="LV19" s="81">
        <v>0</v>
      </c>
      <c r="LW19" s="81">
        <v>0</v>
      </c>
      <c r="LX19" s="81">
        <v>0</v>
      </c>
      <c r="LY19" s="81">
        <v>0</v>
      </c>
      <c r="LZ19" s="81">
        <v>0</v>
      </c>
      <c r="MA19" s="81">
        <v>3</v>
      </c>
      <c r="MB19" s="81">
        <v>0</v>
      </c>
      <c r="MC19" s="81">
        <v>0</v>
      </c>
      <c r="MD19" s="81">
        <v>0</v>
      </c>
      <c r="ME19" s="81">
        <v>0</v>
      </c>
      <c r="MF19" s="81">
        <v>1</v>
      </c>
      <c r="MG19" s="81">
        <v>0</v>
      </c>
      <c r="MH19" s="81">
        <v>0</v>
      </c>
      <c r="MI19" s="81">
        <v>0</v>
      </c>
      <c r="MJ19" s="81">
        <v>2</v>
      </c>
      <c r="MK19" s="81">
        <v>0</v>
      </c>
      <c r="ML19" s="81">
        <v>0</v>
      </c>
      <c r="MM19" s="81">
        <v>1</v>
      </c>
      <c r="MN19" s="81">
        <v>0</v>
      </c>
      <c r="MO19" s="81">
        <v>0</v>
      </c>
      <c r="MP19" s="81">
        <v>0</v>
      </c>
      <c r="MQ19" s="81">
        <v>0</v>
      </c>
      <c r="MR19" s="81">
        <v>2</v>
      </c>
      <c r="MS19" s="81">
        <v>0</v>
      </c>
      <c r="MT19" s="81">
        <v>4</v>
      </c>
      <c r="MU19" s="81">
        <v>0</v>
      </c>
      <c r="MV19" s="81">
        <v>0</v>
      </c>
      <c r="MW19" s="81">
        <v>1</v>
      </c>
      <c r="MX19" s="81">
        <v>0</v>
      </c>
      <c r="MY19" s="81">
        <v>0</v>
      </c>
      <c r="MZ19" s="81">
        <v>0</v>
      </c>
      <c r="NA19" s="81">
        <v>0</v>
      </c>
      <c r="NB19" s="81">
        <v>0</v>
      </c>
      <c r="NC19" s="81">
        <v>0</v>
      </c>
      <c r="ND19" s="81">
        <v>0</v>
      </c>
      <c r="NE19" s="81">
        <v>0</v>
      </c>
      <c r="NF19" s="81">
        <v>8</v>
      </c>
      <c r="NG19" s="81">
        <v>1</v>
      </c>
      <c r="NH19" s="81">
        <v>3</v>
      </c>
      <c r="NI19" s="81">
        <v>0</v>
      </c>
      <c r="NJ19" s="81">
        <v>0</v>
      </c>
      <c r="NK19" s="81">
        <v>0</v>
      </c>
      <c r="NL19" s="81">
        <v>0</v>
      </c>
      <c r="NM19" s="81">
        <v>27</v>
      </c>
      <c r="NN19" s="81">
        <v>0</v>
      </c>
      <c r="NO19" s="81">
        <v>5</v>
      </c>
      <c r="NP19" s="81">
        <v>2</v>
      </c>
      <c r="NQ19" s="81">
        <v>0</v>
      </c>
      <c r="NR19" s="81">
        <v>3</v>
      </c>
      <c r="NS19" s="81">
        <v>0</v>
      </c>
      <c r="NT19" s="81">
        <v>1</v>
      </c>
      <c r="NU19" s="81">
        <v>0</v>
      </c>
      <c r="NV19" s="81">
        <v>1</v>
      </c>
      <c r="NW19" s="81">
        <v>1</v>
      </c>
      <c r="NX19" s="81">
        <v>1</v>
      </c>
      <c r="NY19" s="81">
        <v>1</v>
      </c>
      <c r="NZ19" s="81">
        <v>1</v>
      </c>
      <c r="OA19" s="81">
        <v>0</v>
      </c>
      <c r="OB19" s="81">
        <v>2</v>
      </c>
      <c r="OC19" s="81">
        <v>0</v>
      </c>
      <c r="OD19" s="81">
        <v>0</v>
      </c>
      <c r="OE19" s="81">
        <v>0</v>
      </c>
      <c r="OF19" s="81">
        <v>0</v>
      </c>
      <c r="OG19" s="81">
        <v>2</v>
      </c>
      <c r="OH19" s="81">
        <v>1</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3</v>
      </c>
      <c r="PB19" s="81">
        <v>0</v>
      </c>
      <c r="PC19" s="81">
        <v>0</v>
      </c>
      <c r="PD19" s="81">
        <v>0</v>
      </c>
      <c r="PE19" s="81">
        <v>0</v>
      </c>
      <c r="PF19" s="81">
        <v>0</v>
      </c>
      <c r="PG19" s="81">
        <v>0</v>
      </c>
      <c r="PH19" s="81">
        <v>0</v>
      </c>
      <c r="PI19" s="81">
        <v>0</v>
      </c>
      <c r="PJ19" s="81">
        <v>0</v>
      </c>
      <c r="PK19" s="81">
        <v>0</v>
      </c>
      <c r="PL19" s="81">
        <v>0</v>
      </c>
      <c r="PM19" s="81">
        <v>0</v>
      </c>
      <c r="PN19" s="81">
        <v>1</v>
      </c>
      <c r="PO19" s="81">
        <v>0</v>
      </c>
      <c r="PP19" s="81">
        <v>0</v>
      </c>
      <c r="PQ19" s="81">
        <v>0</v>
      </c>
      <c r="PR19" s="81">
        <v>0</v>
      </c>
      <c r="PS19" s="81">
        <v>0</v>
      </c>
      <c r="PT19" s="81">
        <v>0</v>
      </c>
      <c r="PU19" s="81">
        <v>0</v>
      </c>
      <c r="PV19" s="81">
        <v>0</v>
      </c>
      <c r="PW19" s="81">
        <v>0</v>
      </c>
      <c r="PX19" s="81">
        <v>0</v>
      </c>
      <c r="PY19" s="81">
        <v>0</v>
      </c>
      <c r="PZ19" s="81">
        <v>0</v>
      </c>
      <c r="QA19" s="81">
        <v>0</v>
      </c>
      <c r="QB19" s="81">
        <v>3</v>
      </c>
      <c r="QC19" s="81">
        <v>0</v>
      </c>
      <c r="QD19" s="81">
        <v>0</v>
      </c>
      <c r="QE19" s="81">
        <v>0</v>
      </c>
      <c r="QF19" s="81">
        <v>0</v>
      </c>
      <c r="QG19" s="81">
        <v>1</v>
      </c>
      <c r="QH19" s="81">
        <v>0</v>
      </c>
      <c r="QI19" s="81">
        <v>0</v>
      </c>
      <c r="QJ19" s="81">
        <v>0</v>
      </c>
      <c r="QK19" s="81">
        <v>2</v>
      </c>
      <c r="QL19" s="81">
        <v>0</v>
      </c>
      <c r="QM19" s="81">
        <v>0</v>
      </c>
      <c r="QN19" s="81">
        <v>1</v>
      </c>
      <c r="QO19" s="81">
        <v>0</v>
      </c>
      <c r="QP19" s="81">
        <v>0</v>
      </c>
      <c r="QQ19" s="81">
        <v>0</v>
      </c>
      <c r="QR19" s="81">
        <v>0</v>
      </c>
      <c r="QS19" s="81">
        <v>7</v>
      </c>
      <c r="QT19" s="81">
        <v>0</v>
      </c>
      <c r="QU19" s="81">
        <v>0</v>
      </c>
      <c r="QV19" s="81">
        <v>0</v>
      </c>
      <c r="QW19" s="81">
        <v>0</v>
      </c>
      <c r="QX19" s="81">
        <v>57</v>
      </c>
      <c r="QY19" s="81">
        <v>2</v>
      </c>
      <c r="QZ19" s="81">
        <v>1</v>
      </c>
      <c r="RA19" s="81">
        <v>0</v>
      </c>
      <c r="RB19" s="81">
        <v>3</v>
      </c>
      <c r="RC19" s="81">
        <v>0</v>
      </c>
      <c r="RD19" s="81">
        <v>1</v>
      </c>
      <c r="RE19" s="81">
        <v>0</v>
      </c>
      <c r="RF19" s="81">
        <v>0</v>
      </c>
      <c r="RG19" s="81">
        <v>0</v>
      </c>
      <c r="RH19" s="81">
        <v>0</v>
      </c>
      <c r="RI19" s="81">
        <v>3</v>
      </c>
      <c r="RJ19" s="81">
        <v>0</v>
      </c>
      <c r="RK19" s="81">
        <v>4</v>
      </c>
      <c r="RL19" s="81">
        <v>0</v>
      </c>
      <c r="RM19" s="81">
        <v>0</v>
      </c>
      <c r="RN19" s="81">
        <v>7</v>
      </c>
      <c r="RO19" s="81">
        <v>0</v>
      </c>
      <c r="RP19" s="81">
        <v>0</v>
      </c>
      <c r="RQ19" s="81">
        <v>0</v>
      </c>
      <c r="RR19" s="81">
        <v>0</v>
      </c>
      <c r="RS19" s="81">
        <v>59</v>
      </c>
      <c r="RT19" s="81">
        <v>7</v>
      </c>
      <c r="RU19" s="81">
        <v>1</v>
      </c>
      <c r="RV19" s="81">
        <v>0</v>
      </c>
      <c r="RW19" s="81">
        <v>3</v>
      </c>
      <c r="RX19" s="81">
        <v>0</v>
      </c>
      <c r="RY19" s="81">
        <v>1</v>
      </c>
      <c r="RZ19" s="81">
        <v>0</v>
      </c>
      <c r="SA19" s="81">
        <v>0</v>
      </c>
      <c r="SB19" s="81">
        <v>0</v>
      </c>
      <c r="SC19" s="81">
        <v>0</v>
      </c>
      <c r="SD19" s="81">
        <v>3</v>
      </c>
      <c r="SE19" s="81">
        <v>0</v>
      </c>
      <c r="SF19" s="81">
        <v>4</v>
      </c>
      <c r="SG19" s="81">
        <v>0</v>
      </c>
      <c r="SH19" s="81">
        <v>0</v>
      </c>
    </row>
    <row r="20" spans="1:502">
      <c r="A20" s="18" t="s">
        <v>2133</v>
      </c>
      <c r="B20" s="80">
        <v>12</v>
      </c>
      <c r="C20" s="80">
        <v>12</v>
      </c>
      <c r="D20" s="80">
        <v>1</v>
      </c>
      <c r="E20" s="80">
        <v>2015</v>
      </c>
      <c r="F20" s="80" t="s">
        <v>91</v>
      </c>
      <c r="G20" s="182" t="s">
        <v>2121</v>
      </c>
      <c r="H20" s="80" t="s">
        <v>2122</v>
      </c>
      <c r="I20" s="173"/>
      <c r="J20" s="83">
        <v>0</v>
      </c>
      <c r="K20" s="83">
        <v>0</v>
      </c>
      <c r="L20" s="83">
        <v>0</v>
      </c>
      <c r="M20" s="83">
        <v>0</v>
      </c>
      <c r="N20" s="83">
        <v>0</v>
      </c>
      <c r="O20" s="83">
        <v>0</v>
      </c>
      <c r="P20" s="83">
        <v>0</v>
      </c>
      <c r="Q20" s="83">
        <v>0</v>
      </c>
      <c r="R20" s="83">
        <v>103.301</v>
      </c>
      <c r="S20" s="83">
        <v>10.231999999999999</v>
      </c>
      <c r="T20" s="83">
        <v>58.786999999999999</v>
      </c>
      <c r="U20" s="83">
        <v>0</v>
      </c>
      <c r="V20" s="83">
        <v>0</v>
      </c>
      <c r="W20" s="83">
        <v>0</v>
      </c>
      <c r="X20" s="83">
        <v>0</v>
      </c>
      <c r="Y20" s="83">
        <v>4196.5050000000001</v>
      </c>
      <c r="Z20" s="83">
        <v>2598.2939999999999</v>
      </c>
      <c r="AA20" s="83">
        <v>32.180999999999997</v>
      </c>
      <c r="AB20" s="83">
        <v>10.196999999999999</v>
      </c>
      <c r="AC20" s="83">
        <v>0</v>
      </c>
      <c r="AD20" s="83">
        <v>13.304</v>
      </c>
      <c r="AE20" s="83">
        <v>0</v>
      </c>
      <c r="AF20" s="83">
        <v>7.6429999999999998</v>
      </c>
      <c r="AG20" s="83">
        <v>0</v>
      </c>
      <c r="AH20" s="83">
        <v>8.0749999999999993</v>
      </c>
      <c r="AI20" s="83">
        <v>8.3040000000000003</v>
      </c>
      <c r="AJ20" s="83">
        <v>0</v>
      </c>
      <c r="AK20" s="83">
        <v>1049.354</v>
      </c>
      <c r="AL20" s="83">
        <v>4.048</v>
      </c>
      <c r="AM20" s="83">
        <v>0</v>
      </c>
      <c r="AN20" s="83">
        <v>19.984000000000002</v>
      </c>
      <c r="AO20" s="83">
        <v>0</v>
      </c>
      <c r="AP20" s="83">
        <v>131.49199999999999</v>
      </c>
      <c r="AQ20" s="83">
        <v>7.5179999999999998</v>
      </c>
      <c r="AR20" s="83">
        <v>0</v>
      </c>
      <c r="AS20" s="83">
        <v>14.973000000000001</v>
      </c>
      <c r="AT20" s="83">
        <v>3.06</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15.978999999999999</v>
      </c>
      <c r="BN20" s="83">
        <v>0</v>
      </c>
      <c r="BO20" s="83">
        <v>0</v>
      </c>
      <c r="BP20" s="83">
        <v>0</v>
      </c>
      <c r="BQ20" s="83">
        <v>0</v>
      </c>
      <c r="BR20" s="83">
        <v>0</v>
      </c>
      <c r="BS20" s="83">
        <v>0</v>
      </c>
      <c r="BT20" s="83">
        <v>0</v>
      </c>
      <c r="BU20" s="83">
        <v>0</v>
      </c>
      <c r="BV20" s="83">
        <v>0</v>
      </c>
      <c r="BW20" s="83">
        <v>0</v>
      </c>
      <c r="BX20" s="83">
        <v>0</v>
      </c>
      <c r="BY20" s="83">
        <v>0</v>
      </c>
      <c r="BZ20" s="83">
        <v>6.0510000000000002</v>
      </c>
      <c r="CA20" s="83">
        <v>0</v>
      </c>
      <c r="CB20" s="83">
        <v>0</v>
      </c>
      <c r="CC20" s="83">
        <v>0</v>
      </c>
      <c r="CD20" s="83">
        <v>0</v>
      </c>
      <c r="CE20" s="83">
        <v>0</v>
      </c>
      <c r="CF20" s="83">
        <v>0</v>
      </c>
      <c r="CG20" s="83">
        <v>0</v>
      </c>
      <c r="CH20" s="83">
        <v>0</v>
      </c>
      <c r="CI20" s="83">
        <v>0</v>
      </c>
      <c r="CJ20" s="83">
        <v>0</v>
      </c>
      <c r="CK20" s="83">
        <v>0</v>
      </c>
      <c r="CL20" s="83">
        <v>0</v>
      </c>
      <c r="CM20" s="83">
        <v>0</v>
      </c>
      <c r="CN20" s="83">
        <v>17.288</v>
      </c>
      <c r="CO20" s="83">
        <v>0</v>
      </c>
      <c r="CP20" s="83">
        <v>0</v>
      </c>
      <c r="CQ20" s="83">
        <v>0</v>
      </c>
      <c r="CR20" s="83">
        <v>0</v>
      </c>
      <c r="CS20" s="83">
        <v>25.138000000000002</v>
      </c>
      <c r="CT20" s="83">
        <v>0</v>
      </c>
      <c r="CU20" s="83">
        <v>0</v>
      </c>
      <c r="CV20" s="83">
        <v>0</v>
      </c>
      <c r="CW20" s="83">
        <v>110.17</v>
      </c>
      <c r="CX20" s="83">
        <v>0</v>
      </c>
      <c r="CY20" s="83">
        <v>0</v>
      </c>
      <c r="CZ20" s="83">
        <v>3.9319999999999999</v>
      </c>
      <c r="DA20" s="83">
        <v>0</v>
      </c>
      <c r="DB20" s="83">
        <v>0</v>
      </c>
      <c r="DC20" s="83">
        <v>0</v>
      </c>
      <c r="DD20" s="83">
        <v>0</v>
      </c>
      <c r="DE20" s="83">
        <v>2598.2939999999999</v>
      </c>
      <c r="DF20" s="83">
        <v>0</v>
      </c>
      <c r="DG20" s="83">
        <v>131.49199999999999</v>
      </c>
      <c r="DH20" s="83">
        <v>0</v>
      </c>
      <c r="DI20" s="83">
        <v>7.5179999999999998</v>
      </c>
      <c r="DJ20" s="83">
        <v>0</v>
      </c>
      <c r="DK20" s="83">
        <v>0</v>
      </c>
      <c r="DL20" s="83">
        <v>0</v>
      </c>
      <c r="DM20" s="83">
        <v>0</v>
      </c>
      <c r="DN20" s="83">
        <v>0</v>
      </c>
      <c r="DO20" s="83">
        <v>0</v>
      </c>
      <c r="DP20" s="83">
        <v>0</v>
      </c>
      <c r="DQ20" s="83">
        <v>0</v>
      </c>
      <c r="DR20" s="83">
        <v>0</v>
      </c>
      <c r="DS20" s="83">
        <v>103.301</v>
      </c>
      <c r="DT20" s="83">
        <v>10.231999999999999</v>
      </c>
      <c r="DU20" s="83">
        <v>58.786999999999999</v>
      </c>
      <c r="DV20" s="83">
        <v>0</v>
      </c>
      <c r="DW20" s="83">
        <v>0</v>
      </c>
      <c r="DX20" s="83">
        <v>0</v>
      </c>
      <c r="DY20" s="83">
        <v>0</v>
      </c>
      <c r="DZ20" s="83">
        <v>4196.5050000000001</v>
      </c>
      <c r="EA20" s="83">
        <v>0</v>
      </c>
      <c r="EB20" s="83">
        <v>32.180999999999997</v>
      </c>
      <c r="EC20" s="83">
        <v>10.196999999999999</v>
      </c>
      <c r="ED20" s="83">
        <v>0</v>
      </c>
      <c r="EE20" s="83">
        <v>13.304</v>
      </c>
      <c r="EF20" s="83">
        <v>0</v>
      </c>
      <c r="EG20" s="83">
        <v>7.6429999999999998</v>
      </c>
      <c r="EH20" s="83">
        <v>0</v>
      </c>
      <c r="EI20" s="83">
        <v>8.0749999999999993</v>
      </c>
      <c r="EJ20" s="83">
        <v>8.3040000000000003</v>
      </c>
      <c r="EK20" s="83">
        <v>0</v>
      </c>
      <c r="EL20" s="83">
        <v>1049.354</v>
      </c>
      <c r="EM20" s="83">
        <v>4.048</v>
      </c>
      <c r="EN20" s="83">
        <v>0</v>
      </c>
      <c r="EO20" s="83">
        <v>19.984000000000002</v>
      </c>
      <c r="EP20" s="83">
        <v>0</v>
      </c>
      <c r="EQ20" s="83">
        <v>0</v>
      </c>
      <c r="ER20" s="83">
        <v>0</v>
      </c>
      <c r="ES20" s="83">
        <v>0</v>
      </c>
      <c r="ET20" s="83">
        <v>14.973000000000001</v>
      </c>
      <c r="EU20" s="83">
        <v>3.06</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15.978999999999999</v>
      </c>
      <c r="FO20" s="83">
        <v>0</v>
      </c>
      <c r="FP20" s="83">
        <v>0</v>
      </c>
      <c r="FQ20" s="83">
        <v>0</v>
      </c>
      <c r="FR20" s="83">
        <v>0</v>
      </c>
      <c r="FS20" s="83">
        <v>0</v>
      </c>
      <c r="FT20" s="83">
        <v>0</v>
      </c>
      <c r="FU20" s="83">
        <v>0</v>
      </c>
      <c r="FV20" s="83">
        <v>0</v>
      </c>
      <c r="FW20" s="83">
        <v>0</v>
      </c>
      <c r="FX20" s="83">
        <v>0</v>
      </c>
      <c r="FY20" s="83">
        <v>0</v>
      </c>
      <c r="FZ20" s="83">
        <v>0</v>
      </c>
      <c r="GA20" s="83">
        <v>6.0510000000000002</v>
      </c>
      <c r="GB20" s="83">
        <v>0</v>
      </c>
      <c r="GC20" s="83">
        <v>0</v>
      </c>
      <c r="GD20" s="83">
        <v>0</v>
      </c>
      <c r="GE20" s="83">
        <v>0</v>
      </c>
      <c r="GF20" s="83">
        <v>0</v>
      </c>
      <c r="GG20" s="83">
        <v>0</v>
      </c>
      <c r="GH20" s="83">
        <v>0</v>
      </c>
      <c r="GI20" s="83">
        <v>0</v>
      </c>
      <c r="GJ20" s="83">
        <v>0</v>
      </c>
      <c r="GK20" s="83">
        <v>0</v>
      </c>
      <c r="GL20" s="83">
        <v>0</v>
      </c>
      <c r="GM20" s="83">
        <v>0</v>
      </c>
      <c r="GN20" s="83">
        <v>0</v>
      </c>
      <c r="GO20" s="83">
        <v>17.288</v>
      </c>
      <c r="GP20" s="83">
        <v>0</v>
      </c>
      <c r="GQ20" s="83">
        <v>0</v>
      </c>
      <c r="GR20" s="83">
        <v>0</v>
      </c>
      <c r="GS20" s="83">
        <v>0</v>
      </c>
      <c r="GT20" s="83">
        <v>25.138000000000002</v>
      </c>
      <c r="GU20" s="83">
        <v>0</v>
      </c>
      <c r="GV20" s="83">
        <v>0</v>
      </c>
      <c r="GW20" s="83">
        <v>0</v>
      </c>
      <c r="GX20" s="83">
        <v>110.17</v>
      </c>
      <c r="GY20" s="83">
        <v>0</v>
      </c>
      <c r="GZ20" s="83">
        <v>0</v>
      </c>
      <c r="HA20" s="83">
        <v>3.9319999999999999</v>
      </c>
      <c r="HB20" s="83">
        <v>0</v>
      </c>
      <c r="HC20" s="83">
        <v>0</v>
      </c>
      <c r="HD20" s="83">
        <v>0</v>
      </c>
      <c r="HE20" s="83">
        <v>0</v>
      </c>
      <c r="HF20" s="83">
        <v>2737.3040000000001</v>
      </c>
      <c r="HG20" s="83">
        <v>0</v>
      </c>
      <c r="HH20" s="83">
        <v>0</v>
      </c>
      <c r="HI20" s="83">
        <v>0</v>
      </c>
      <c r="HJ20" s="83">
        <v>0</v>
      </c>
      <c r="HK20" s="83">
        <v>5521.915</v>
      </c>
      <c r="HL20" s="83">
        <v>14.973000000000001</v>
      </c>
      <c r="HM20" s="83">
        <v>3.06</v>
      </c>
      <c r="HN20" s="83">
        <v>0</v>
      </c>
      <c r="HO20" s="83">
        <v>15.978999999999999</v>
      </c>
      <c r="HP20" s="83">
        <v>0</v>
      </c>
      <c r="HQ20" s="83">
        <v>6.0510000000000002</v>
      </c>
      <c r="HR20" s="83">
        <v>0</v>
      </c>
      <c r="HS20" s="83">
        <v>0</v>
      </c>
      <c r="HT20" s="83">
        <v>0</v>
      </c>
      <c r="HU20" s="83">
        <v>0</v>
      </c>
      <c r="HV20" s="83">
        <v>17.288</v>
      </c>
      <c r="HW20" s="83">
        <v>0</v>
      </c>
      <c r="HX20" s="83">
        <v>139.24</v>
      </c>
      <c r="HY20" s="83">
        <v>0</v>
      </c>
      <c r="HZ20" s="83">
        <v>0</v>
      </c>
      <c r="IA20" s="83">
        <v>2737.3040000000001</v>
      </c>
      <c r="IB20" s="83">
        <v>0</v>
      </c>
      <c r="IC20" s="83">
        <v>0</v>
      </c>
      <c r="ID20" s="83">
        <v>0</v>
      </c>
      <c r="IE20" s="83">
        <v>0</v>
      </c>
      <c r="IF20" s="83">
        <v>8120.2089999999998</v>
      </c>
      <c r="IG20" s="83">
        <v>153.983</v>
      </c>
      <c r="IH20" s="83">
        <v>3.06</v>
      </c>
      <c r="II20" s="83">
        <v>0</v>
      </c>
      <c r="IJ20" s="83">
        <v>15.978999999999999</v>
      </c>
      <c r="IK20" s="83">
        <v>0</v>
      </c>
      <c r="IL20" s="83">
        <v>6.0510000000000002</v>
      </c>
      <c r="IM20" s="83">
        <v>0</v>
      </c>
      <c r="IN20" s="83">
        <v>0</v>
      </c>
      <c r="IO20" s="83">
        <v>0</v>
      </c>
      <c r="IP20" s="83">
        <v>0</v>
      </c>
      <c r="IQ20" s="83">
        <v>17.288</v>
      </c>
      <c r="IR20" s="83">
        <v>0</v>
      </c>
      <c r="IS20" s="83">
        <v>139.24</v>
      </c>
      <c r="IT20" s="83">
        <v>0</v>
      </c>
      <c r="IU20" s="83">
        <v>0</v>
      </c>
      <c r="IV20" s="84">
        <v>0</v>
      </c>
      <c r="IW20" s="81">
        <v>0</v>
      </c>
      <c r="IX20" s="81">
        <v>0</v>
      </c>
      <c r="IY20" s="81">
        <v>0</v>
      </c>
      <c r="IZ20" s="81">
        <v>0</v>
      </c>
      <c r="JA20" s="81">
        <v>0</v>
      </c>
      <c r="JB20" s="81">
        <v>0</v>
      </c>
      <c r="JC20" s="81">
        <v>0</v>
      </c>
      <c r="JD20" s="81">
        <v>0</v>
      </c>
      <c r="JE20" s="81">
        <v>8</v>
      </c>
      <c r="JF20" s="81">
        <v>1</v>
      </c>
      <c r="JG20" s="81">
        <v>3</v>
      </c>
      <c r="JH20" s="81">
        <v>0</v>
      </c>
      <c r="JI20" s="81">
        <v>0</v>
      </c>
      <c r="JJ20" s="81">
        <v>0</v>
      </c>
      <c r="JK20" s="81">
        <v>0</v>
      </c>
      <c r="JL20" s="81">
        <v>27</v>
      </c>
      <c r="JM20" s="81">
        <v>2</v>
      </c>
      <c r="JN20" s="81">
        <v>5</v>
      </c>
      <c r="JO20" s="81">
        <v>2</v>
      </c>
      <c r="JP20" s="81">
        <v>0</v>
      </c>
      <c r="JQ20" s="81">
        <v>3</v>
      </c>
      <c r="JR20" s="81">
        <v>0</v>
      </c>
      <c r="JS20" s="81">
        <v>1</v>
      </c>
      <c r="JT20" s="81">
        <v>0</v>
      </c>
      <c r="JU20" s="81">
        <v>1</v>
      </c>
      <c r="JV20" s="81">
        <v>1</v>
      </c>
      <c r="JW20" s="81">
        <v>0</v>
      </c>
      <c r="JX20" s="81">
        <v>1</v>
      </c>
      <c r="JY20" s="81">
        <v>1</v>
      </c>
      <c r="JZ20" s="81">
        <v>0</v>
      </c>
      <c r="KA20" s="81">
        <v>2</v>
      </c>
      <c r="KB20" s="81">
        <v>0</v>
      </c>
      <c r="KC20" s="81">
        <v>4</v>
      </c>
      <c r="KD20" s="81">
        <v>1</v>
      </c>
      <c r="KE20" s="81">
        <v>0</v>
      </c>
      <c r="KF20" s="81">
        <v>2</v>
      </c>
      <c r="KG20" s="81">
        <v>1</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3</v>
      </c>
      <c r="LA20" s="81">
        <v>0</v>
      </c>
      <c r="LB20" s="81">
        <v>0</v>
      </c>
      <c r="LC20" s="81">
        <v>0</v>
      </c>
      <c r="LD20" s="81">
        <v>0</v>
      </c>
      <c r="LE20" s="81">
        <v>0</v>
      </c>
      <c r="LF20" s="81">
        <v>0</v>
      </c>
      <c r="LG20" s="81">
        <v>0</v>
      </c>
      <c r="LH20" s="81">
        <v>0</v>
      </c>
      <c r="LI20" s="81">
        <v>0</v>
      </c>
      <c r="LJ20" s="81">
        <v>0</v>
      </c>
      <c r="LK20" s="81">
        <v>0</v>
      </c>
      <c r="LL20" s="81">
        <v>0</v>
      </c>
      <c r="LM20" s="81">
        <v>1</v>
      </c>
      <c r="LN20" s="81">
        <v>0</v>
      </c>
      <c r="LO20" s="81">
        <v>0</v>
      </c>
      <c r="LP20" s="81">
        <v>0</v>
      </c>
      <c r="LQ20" s="81">
        <v>0</v>
      </c>
      <c r="LR20" s="81">
        <v>0</v>
      </c>
      <c r="LS20" s="81">
        <v>0</v>
      </c>
      <c r="LT20" s="81">
        <v>0</v>
      </c>
      <c r="LU20" s="81">
        <v>0</v>
      </c>
      <c r="LV20" s="81">
        <v>0</v>
      </c>
      <c r="LW20" s="81">
        <v>0</v>
      </c>
      <c r="LX20" s="81">
        <v>0</v>
      </c>
      <c r="LY20" s="81">
        <v>0</v>
      </c>
      <c r="LZ20" s="81">
        <v>0</v>
      </c>
      <c r="MA20" s="81">
        <v>3</v>
      </c>
      <c r="MB20" s="81">
        <v>0</v>
      </c>
      <c r="MC20" s="81">
        <v>0</v>
      </c>
      <c r="MD20" s="81">
        <v>0</v>
      </c>
      <c r="ME20" s="81">
        <v>0</v>
      </c>
      <c r="MF20" s="81">
        <v>1</v>
      </c>
      <c r="MG20" s="81">
        <v>0</v>
      </c>
      <c r="MH20" s="81">
        <v>0</v>
      </c>
      <c r="MI20" s="81">
        <v>0</v>
      </c>
      <c r="MJ20" s="81">
        <v>2</v>
      </c>
      <c r="MK20" s="81">
        <v>0</v>
      </c>
      <c r="ML20" s="81">
        <v>0</v>
      </c>
      <c r="MM20" s="81">
        <v>1</v>
      </c>
      <c r="MN20" s="81">
        <v>0</v>
      </c>
      <c r="MO20" s="81">
        <v>0</v>
      </c>
      <c r="MP20" s="81">
        <v>0</v>
      </c>
      <c r="MQ20" s="81">
        <v>0</v>
      </c>
      <c r="MR20" s="81">
        <v>2</v>
      </c>
      <c r="MS20" s="81">
        <v>0</v>
      </c>
      <c r="MT20" s="81">
        <v>4</v>
      </c>
      <c r="MU20" s="81">
        <v>0</v>
      </c>
      <c r="MV20" s="81">
        <v>1</v>
      </c>
      <c r="MW20" s="81">
        <v>0</v>
      </c>
      <c r="MX20" s="81">
        <v>0</v>
      </c>
      <c r="MY20" s="81">
        <v>0</v>
      </c>
      <c r="MZ20" s="81">
        <v>0</v>
      </c>
      <c r="NA20" s="81">
        <v>0</v>
      </c>
      <c r="NB20" s="81">
        <v>0</v>
      </c>
      <c r="NC20" s="81">
        <v>0</v>
      </c>
      <c r="ND20" s="81">
        <v>0</v>
      </c>
      <c r="NE20" s="81">
        <v>0</v>
      </c>
      <c r="NF20" s="81">
        <v>8</v>
      </c>
      <c r="NG20" s="81">
        <v>1</v>
      </c>
      <c r="NH20" s="81">
        <v>3</v>
      </c>
      <c r="NI20" s="81">
        <v>0</v>
      </c>
      <c r="NJ20" s="81">
        <v>0</v>
      </c>
      <c r="NK20" s="81">
        <v>0</v>
      </c>
      <c r="NL20" s="81">
        <v>0</v>
      </c>
      <c r="NM20" s="81">
        <v>27</v>
      </c>
      <c r="NN20" s="81">
        <v>0</v>
      </c>
      <c r="NO20" s="81">
        <v>5</v>
      </c>
      <c r="NP20" s="81">
        <v>2</v>
      </c>
      <c r="NQ20" s="81">
        <v>0</v>
      </c>
      <c r="NR20" s="81">
        <v>3</v>
      </c>
      <c r="NS20" s="81">
        <v>0</v>
      </c>
      <c r="NT20" s="81">
        <v>1</v>
      </c>
      <c r="NU20" s="81">
        <v>0</v>
      </c>
      <c r="NV20" s="81">
        <v>1</v>
      </c>
      <c r="NW20" s="81">
        <v>1</v>
      </c>
      <c r="NX20" s="81">
        <v>0</v>
      </c>
      <c r="NY20" s="81">
        <v>1</v>
      </c>
      <c r="NZ20" s="81">
        <v>1</v>
      </c>
      <c r="OA20" s="81">
        <v>0</v>
      </c>
      <c r="OB20" s="81">
        <v>2</v>
      </c>
      <c r="OC20" s="81">
        <v>0</v>
      </c>
      <c r="OD20" s="81">
        <v>0</v>
      </c>
      <c r="OE20" s="81">
        <v>0</v>
      </c>
      <c r="OF20" s="81">
        <v>0</v>
      </c>
      <c r="OG20" s="81">
        <v>2</v>
      </c>
      <c r="OH20" s="81">
        <v>1</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3</v>
      </c>
      <c r="PB20" s="81">
        <v>0</v>
      </c>
      <c r="PC20" s="81">
        <v>0</v>
      </c>
      <c r="PD20" s="81">
        <v>0</v>
      </c>
      <c r="PE20" s="81">
        <v>0</v>
      </c>
      <c r="PF20" s="81">
        <v>0</v>
      </c>
      <c r="PG20" s="81">
        <v>0</v>
      </c>
      <c r="PH20" s="81">
        <v>0</v>
      </c>
      <c r="PI20" s="81">
        <v>0</v>
      </c>
      <c r="PJ20" s="81">
        <v>0</v>
      </c>
      <c r="PK20" s="81">
        <v>0</v>
      </c>
      <c r="PL20" s="81">
        <v>0</v>
      </c>
      <c r="PM20" s="81">
        <v>0</v>
      </c>
      <c r="PN20" s="81">
        <v>1</v>
      </c>
      <c r="PO20" s="81">
        <v>0</v>
      </c>
      <c r="PP20" s="81">
        <v>0</v>
      </c>
      <c r="PQ20" s="81">
        <v>0</v>
      </c>
      <c r="PR20" s="81">
        <v>0</v>
      </c>
      <c r="PS20" s="81">
        <v>0</v>
      </c>
      <c r="PT20" s="81">
        <v>0</v>
      </c>
      <c r="PU20" s="81">
        <v>0</v>
      </c>
      <c r="PV20" s="81">
        <v>0</v>
      </c>
      <c r="PW20" s="81">
        <v>0</v>
      </c>
      <c r="PX20" s="81">
        <v>0</v>
      </c>
      <c r="PY20" s="81">
        <v>0</v>
      </c>
      <c r="PZ20" s="81">
        <v>0</v>
      </c>
      <c r="QA20" s="81">
        <v>0</v>
      </c>
      <c r="QB20" s="81">
        <v>3</v>
      </c>
      <c r="QC20" s="81">
        <v>0</v>
      </c>
      <c r="QD20" s="81">
        <v>0</v>
      </c>
      <c r="QE20" s="81">
        <v>0</v>
      </c>
      <c r="QF20" s="81">
        <v>0</v>
      </c>
      <c r="QG20" s="81">
        <v>1</v>
      </c>
      <c r="QH20" s="81">
        <v>0</v>
      </c>
      <c r="QI20" s="81">
        <v>0</v>
      </c>
      <c r="QJ20" s="81">
        <v>0</v>
      </c>
      <c r="QK20" s="81">
        <v>2</v>
      </c>
      <c r="QL20" s="81">
        <v>0</v>
      </c>
      <c r="QM20" s="81">
        <v>0</v>
      </c>
      <c r="QN20" s="81">
        <v>1</v>
      </c>
      <c r="QO20" s="81">
        <v>0</v>
      </c>
      <c r="QP20" s="81">
        <v>0</v>
      </c>
      <c r="QQ20" s="81">
        <v>0</v>
      </c>
      <c r="QR20" s="81">
        <v>0</v>
      </c>
      <c r="QS20" s="81">
        <v>7</v>
      </c>
      <c r="QT20" s="81">
        <v>0</v>
      </c>
      <c r="QU20" s="81">
        <v>0</v>
      </c>
      <c r="QV20" s="81">
        <v>0</v>
      </c>
      <c r="QW20" s="81">
        <v>0</v>
      </c>
      <c r="QX20" s="81">
        <v>56</v>
      </c>
      <c r="QY20" s="81">
        <v>2</v>
      </c>
      <c r="QZ20" s="81">
        <v>1</v>
      </c>
      <c r="RA20" s="81">
        <v>0</v>
      </c>
      <c r="RB20" s="81">
        <v>3</v>
      </c>
      <c r="RC20" s="81">
        <v>0</v>
      </c>
      <c r="RD20" s="81">
        <v>1</v>
      </c>
      <c r="RE20" s="81">
        <v>0</v>
      </c>
      <c r="RF20" s="81">
        <v>0</v>
      </c>
      <c r="RG20" s="81">
        <v>0</v>
      </c>
      <c r="RH20" s="81">
        <v>0</v>
      </c>
      <c r="RI20" s="81">
        <v>3</v>
      </c>
      <c r="RJ20" s="81">
        <v>0</v>
      </c>
      <c r="RK20" s="81">
        <v>4</v>
      </c>
      <c r="RL20" s="81">
        <v>0</v>
      </c>
      <c r="RM20" s="81">
        <v>0</v>
      </c>
      <c r="RN20" s="81">
        <v>7</v>
      </c>
      <c r="RO20" s="81">
        <v>0</v>
      </c>
      <c r="RP20" s="81">
        <v>0</v>
      </c>
      <c r="RQ20" s="81">
        <v>0</v>
      </c>
      <c r="RR20" s="81">
        <v>0</v>
      </c>
      <c r="RS20" s="81">
        <v>58</v>
      </c>
      <c r="RT20" s="81">
        <v>7</v>
      </c>
      <c r="RU20" s="81">
        <v>1</v>
      </c>
      <c r="RV20" s="81">
        <v>0</v>
      </c>
      <c r="RW20" s="81">
        <v>3</v>
      </c>
      <c r="RX20" s="81">
        <v>0</v>
      </c>
      <c r="RY20" s="81">
        <v>1</v>
      </c>
      <c r="RZ20" s="81">
        <v>0</v>
      </c>
      <c r="SA20" s="81">
        <v>0</v>
      </c>
      <c r="SB20" s="81">
        <v>0</v>
      </c>
      <c r="SC20" s="81">
        <v>0</v>
      </c>
      <c r="SD20" s="81">
        <v>3</v>
      </c>
      <c r="SE20" s="81">
        <v>0</v>
      </c>
      <c r="SF20" s="81">
        <v>4</v>
      </c>
      <c r="SG20" s="81">
        <v>0</v>
      </c>
      <c r="SH20" s="81">
        <v>0</v>
      </c>
    </row>
    <row r="21" spans="1:502">
      <c r="A21" s="18" t="s">
        <v>2134</v>
      </c>
      <c r="B21" s="80">
        <v>13</v>
      </c>
      <c r="C21" s="80">
        <v>13</v>
      </c>
      <c r="D21" s="80">
        <v>1</v>
      </c>
      <c r="E21" s="80">
        <v>2016</v>
      </c>
      <c r="F21" s="80" t="s">
        <v>92</v>
      </c>
      <c r="G21" s="182" t="s">
        <v>2121</v>
      </c>
      <c r="H21" s="80" t="s">
        <v>2122</v>
      </c>
      <c r="I21" s="173"/>
      <c r="J21" s="83">
        <v>0</v>
      </c>
      <c r="K21" s="83">
        <v>0</v>
      </c>
      <c r="L21" s="83">
        <v>0</v>
      </c>
      <c r="M21" s="83">
        <v>0</v>
      </c>
      <c r="N21" s="83">
        <v>0</v>
      </c>
      <c r="O21" s="83">
        <v>0</v>
      </c>
      <c r="P21" s="83">
        <v>0</v>
      </c>
      <c r="Q21" s="83">
        <v>0</v>
      </c>
      <c r="R21" s="83">
        <v>103.783</v>
      </c>
      <c r="S21" s="83">
        <v>10.835000000000001</v>
      </c>
      <c r="T21" s="83">
        <v>53.323</v>
      </c>
      <c r="U21" s="83">
        <v>0</v>
      </c>
      <c r="V21" s="83">
        <v>0</v>
      </c>
      <c r="W21" s="83">
        <v>0</v>
      </c>
      <c r="X21" s="83">
        <v>0</v>
      </c>
      <c r="Y21" s="83">
        <v>3425.8310000000001</v>
      </c>
      <c r="Z21" s="83">
        <v>2484.127</v>
      </c>
      <c r="AA21" s="83">
        <v>32.104999999999997</v>
      </c>
      <c r="AB21" s="83">
        <v>10.585000000000001</v>
      </c>
      <c r="AC21" s="83">
        <v>0</v>
      </c>
      <c r="AD21" s="83">
        <v>10.677</v>
      </c>
      <c r="AE21" s="83">
        <v>0</v>
      </c>
      <c r="AF21" s="83">
        <v>7.8609999999999998</v>
      </c>
      <c r="AG21" s="83">
        <v>0</v>
      </c>
      <c r="AH21" s="83">
        <v>8.0730000000000004</v>
      </c>
      <c r="AI21" s="83">
        <v>8.17</v>
      </c>
      <c r="AJ21" s="83">
        <v>17.02</v>
      </c>
      <c r="AK21" s="83">
        <v>1178.1849999999999</v>
      </c>
      <c r="AL21" s="83">
        <v>4.0940000000000003</v>
      </c>
      <c r="AM21" s="83">
        <v>0</v>
      </c>
      <c r="AN21" s="83">
        <v>17.193999999999999</v>
      </c>
      <c r="AO21" s="83">
        <v>0</v>
      </c>
      <c r="AP21" s="83">
        <v>112.545</v>
      </c>
      <c r="AQ21" s="83">
        <v>6.73</v>
      </c>
      <c r="AR21" s="83">
        <v>0</v>
      </c>
      <c r="AS21" s="83">
        <v>13.404</v>
      </c>
      <c r="AT21" s="83">
        <v>2.9180000000000001</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15.814</v>
      </c>
      <c r="BN21" s="83">
        <v>0</v>
      </c>
      <c r="BO21" s="83">
        <v>0</v>
      </c>
      <c r="BP21" s="83">
        <v>0</v>
      </c>
      <c r="BQ21" s="83">
        <v>0</v>
      </c>
      <c r="BR21" s="83">
        <v>0</v>
      </c>
      <c r="BS21" s="83">
        <v>0</v>
      </c>
      <c r="BT21" s="83">
        <v>0</v>
      </c>
      <c r="BU21" s="83">
        <v>0</v>
      </c>
      <c r="BV21" s="83">
        <v>0</v>
      </c>
      <c r="BW21" s="83">
        <v>0</v>
      </c>
      <c r="BX21" s="83">
        <v>0</v>
      </c>
      <c r="BY21" s="83">
        <v>0</v>
      </c>
      <c r="BZ21" s="83">
        <v>6.0060000000000002</v>
      </c>
      <c r="CA21" s="83">
        <v>0</v>
      </c>
      <c r="CB21" s="83">
        <v>0</v>
      </c>
      <c r="CC21" s="83">
        <v>0</v>
      </c>
      <c r="CD21" s="83">
        <v>0</v>
      </c>
      <c r="CE21" s="83">
        <v>0</v>
      </c>
      <c r="CF21" s="83">
        <v>0</v>
      </c>
      <c r="CG21" s="83">
        <v>0</v>
      </c>
      <c r="CH21" s="83">
        <v>0</v>
      </c>
      <c r="CI21" s="83">
        <v>0</v>
      </c>
      <c r="CJ21" s="83">
        <v>0</v>
      </c>
      <c r="CK21" s="83">
        <v>0</v>
      </c>
      <c r="CL21" s="83">
        <v>0</v>
      </c>
      <c r="CM21" s="83">
        <v>0</v>
      </c>
      <c r="CN21" s="83">
        <v>19.027999999999999</v>
      </c>
      <c r="CO21" s="83">
        <v>0</v>
      </c>
      <c r="CP21" s="83">
        <v>0</v>
      </c>
      <c r="CQ21" s="83">
        <v>0</v>
      </c>
      <c r="CR21" s="83">
        <v>0</v>
      </c>
      <c r="CS21" s="83">
        <v>59.965000000000003</v>
      </c>
      <c r="CT21" s="83">
        <v>0</v>
      </c>
      <c r="CU21" s="83">
        <v>0</v>
      </c>
      <c r="CV21" s="83">
        <v>0</v>
      </c>
      <c r="CW21" s="83">
        <v>122.006</v>
      </c>
      <c r="CX21" s="83">
        <v>0</v>
      </c>
      <c r="CY21" s="83">
        <v>0</v>
      </c>
      <c r="CZ21" s="83">
        <v>4.0129999999999999</v>
      </c>
      <c r="DA21" s="83">
        <v>0</v>
      </c>
      <c r="DB21" s="83">
        <v>0</v>
      </c>
      <c r="DC21" s="83">
        <v>0</v>
      </c>
      <c r="DD21" s="83">
        <v>0</v>
      </c>
      <c r="DE21" s="83">
        <v>2484.127</v>
      </c>
      <c r="DF21" s="83">
        <v>0</v>
      </c>
      <c r="DG21" s="83">
        <v>112.545</v>
      </c>
      <c r="DH21" s="83">
        <v>0</v>
      </c>
      <c r="DI21" s="83">
        <v>6.73</v>
      </c>
      <c r="DJ21" s="83">
        <v>0</v>
      </c>
      <c r="DK21" s="83">
        <v>0</v>
      </c>
      <c r="DL21" s="83">
        <v>0</v>
      </c>
      <c r="DM21" s="83">
        <v>0</v>
      </c>
      <c r="DN21" s="83">
        <v>0</v>
      </c>
      <c r="DO21" s="83">
        <v>0</v>
      </c>
      <c r="DP21" s="83">
        <v>0</v>
      </c>
      <c r="DQ21" s="83">
        <v>0</v>
      </c>
      <c r="DR21" s="83">
        <v>0</v>
      </c>
      <c r="DS21" s="83">
        <v>103.783</v>
      </c>
      <c r="DT21" s="83">
        <v>10.835000000000001</v>
      </c>
      <c r="DU21" s="83">
        <v>53.323</v>
      </c>
      <c r="DV21" s="83">
        <v>0</v>
      </c>
      <c r="DW21" s="83">
        <v>0</v>
      </c>
      <c r="DX21" s="83">
        <v>0</v>
      </c>
      <c r="DY21" s="83">
        <v>0</v>
      </c>
      <c r="DZ21" s="83">
        <v>3425.8310000000001</v>
      </c>
      <c r="EA21" s="83">
        <v>0</v>
      </c>
      <c r="EB21" s="83">
        <v>32.104999999999997</v>
      </c>
      <c r="EC21" s="83">
        <v>10.585000000000001</v>
      </c>
      <c r="ED21" s="83">
        <v>0</v>
      </c>
      <c r="EE21" s="83">
        <v>10.677</v>
      </c>
      <c r="EF21" s="83">
        <v>0</v>
      </c>
      <c r="EG21" s="83">
        <v>7.8609999999999998</v>
      </c>
      <c r="EH21" s="83">
        <v>0</v>
      </c>
      <c r="EI21" s="83">
        <v>8.0730000000000004</v>
      </c>
      <c r="EJ21" s="83">
        <v>8.17</v>
      </c>
      <c r="EK21" s="83">
        <v>17.02</v>
      </c>
      <c r="EL21" s="83">
        <v>1178.1849999999999</v>
      </c>
      <c r="EM21" s="83">
        <v>4.0940000000000003</v>
      </c>
      <c r="EN21" s="83">
        <v>0</v>
      </c>
      <c r="EO21" s="83">
        <v>17.193999999999999</v>
      </c>
      <c r="EP21" s="83">
        <v>0</v>
      </c>
      <c r="EQ21" s="83">
        <v>0</v>
      </c>
      <c r="ER21" s="83">
        <v>0</v>
      </c>
      <c r="ES21" s="83">
        <v>0</v>
      </c>
      <c r="ET21" s="83">
        <v>13.404</v>
      </c>
      <c r="EU21" s="83">
        <v>2.9180000000000001</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15.814</v>
      </c>
      <c r="FO21" s="83">
        <v>0</v>
      </c>
      <c r="FP21" s="83">
        <v>0</v>
      </c>
      <c r="FQ21" s="83">
        <v>0</v>
      </c>
      <c r="FR21" s="83">
        <v>0</v>
      </c>
      <c r="FS21" s="83">
        <v>0</v>
      </c>
      <c r="FT21" s="83">
        <v>0</v>
      </c>
      <c r="FU21" s="83">
        <v>0</v>
      </c>
      <c r="FV21" s="83">
        <v>0</v>
      </c>
      <c r="FW21" s="83">
        <v>0</v>
      </c>
      <c r="FX21" s="83">
        <v>0</v>
      </c>
      <c r="FY21" s="83">
        <v>0</v>
      </c>
      <c r="FZ21" s="83">
        <v>0</v>
      </c>
      <c r="GA21" s="83">
        <v>6.0060000000000002</v>
      </c>
      <c r="GB21" s="83">
        <v>0</v>
      </c>
      <c r="GC21" s="83">
        <v>0</v>
      </c>
      <c r="GD21" s="83">
        <v>0</v>
      </c>
      <c r="GE21" s="83">
        <v>0</v>
      </c>
      <c r="GF21" s="83">
        <v>0</v>
      </c>
      <c r="GG21" s="83">
        <v>0</v>
      </c>
      <c r="GH21" s="83">
        <v>0</v>
      </c>
      <c r="GI21" s="83">
        <v>0</v>
      </c>
      <c r="GJ21" s="83">
        <v>0</v>
      </c>
      <c r="GK21" s="83">
        <v>0</v>
      </c>
      <c r="GL21" s="83">
        <v>0</v>
      </c>
      <c r="GM21" s="83">
        <v>0</v>
      </c>
      <c r="GN21" s="83">
        <v>0</v>
      </c>
      <c r="GO21" s="83">
        <v>19.027999999999999</v>
      </c>
      <c r="GP21" s="83">
        <v>0</v>
      </c>
      <c r="GQ21" s="83">
        <v>0</v>
      </c>
      <c r="GR21" s="83">
        <v>0</v>
      </c>
      <c r="GS21" s="83">
        <v>0</v>
      </c>
      <c r="GT21" s="83">
        <v>59.965000000000003</v>
      </c>
      <c r="GU21" s="83">
        <v>0</v>
      </c>
      <c r="GV21" s="83">
        <v>0</v>
      </c>
      <c r="GW21" s="83">
        <v>0</v>
      </c>
      <c r="GX21" s="83">
        <v>122.006</v>
      </c>
      <c r="GY21" s="83">
        <v>0</v>
      </c>
      <c r="GZ21" s="83">
        <v>0</v>
      </c>
      <c r="HA21" s="83">
        <v>4.0129999999999999</v>
      </c>
      <c r="HB21" s="83">
        <v>0</v>
      </c>
      <c r="HC21" s="83">
        <v>0</v>
      </c>
      <c r="HD21" s="83">
        <v>0</v>
      </c>
      <c r="HE21" s="83">
        <v>0</v>
      </c>
      <c r="HF21" s="83">
        <v>2603.402</v>
      </c>
      <c r="HG21" s="83">
        <v>0</v>
      </c>
      <c r="HH21" s="83">
        <v>0</v>
      </c>
      <c r="HI21" s="83">
        <v>0</v>
      </c>
      <c r="HJ21" s="83">
        <v>0</v>
      </c>
      <c r="HK21" s="83">
        <v>4887.7359999999999</v>
      </c>
      <c r="HL21" s="83">
        <v>13.404</v>
      </c>
      <c r="HM21" s="83">
        <v>2.9180000000000001</v>
      </c>
      <c r="HN21" s="83">
        <v>0</v>
      </c>
      <c r="HO21" s="83">
        <v>15.814</v>
      </c>
      <c r="HP21" s="83">
        <v>0</v>
      </c>
      <c r="HQ21" s="83">
        <v>6.0060000000000002</v>
      </c>
      <c r="HR21" s="83">
        <v>0</v>
      </c>
      <c r="HS21" s="83">
        <v>0</v>
      </c>
      <c r="HT21" s="83">
        <v>0</v>
      </c>
      <c r="HU21" s="83">
        <v>0</v>
      </c>
      <c r="HV21" s="83">
        <v>19.027999999999999</v>
      </c>
      <c r="HW21" s="83">
        <v>0</v>
      </c>
      <c r="HX21" s="83">
        <v>185.98400000000001</v>
      </c>
      <c r="HY21" s="83">
        <v>0</v>
      </c>
      <c r="HZ21" s="83">
        <v>0</v>
      </c>
      <c r="IA21" s="83">
        <v>2603.402</v>
      </c>
      <c r="IB21" s="83">
        <v>0</v>
      </c>
      <c r="IC21" s="83">
        <v>0</v>
      </c>
      <c r="ID21" s="83">
        <v>0</v>
      </c>
      <c r="IE21" s="83">
        <v>0</v>
      </c>
      <c r="IF21" s="83">
        <v>7371.8630000000003</v>
      </c>
      <c r="IG21" s="83">
        <v>132.679</v>
      </c>
      <c r="IH21" s="83">
        <v>2.9180000000000001</v>
      </c>
      <c r="II21" s="83">
        <v>0</v>
      </c>
      <c r="IJ21" s="83">
        <v>15.814</v>
      </c>
      <c r="IK21" s="83">
        <v>0</v>
      </c>
      <c r="IL21" s="83">
        <v>6.0060000000000002</v>
      </c>
      <c r="IM21" s="83">
        <v>0</v>
      </c>
      <c r="IN21" s="83">
        <v>0</v>
      </c>
      <c r="IO21" s="83">
        <v>0</v>
      </c>
      <c r="IP21" s="83">
        <v>0</v>
      </c>
      <c r="IQ21" s="83">
        <v>19.027999999999999</v>
      </c>
      <c r="IR21" s="83">
        <v>0</v>
      </c>
      <c r="IS21" s="83">
        <v>185.98400000000001</v>
      </c>
      <c r="IT21" s="83">
        <v>0</v>
      </c>
      <c r="IU21" s="83">
        <v>0</v>
      </c>
      <c r="IV21" s="84">
        <v>0</v>
      </c>
      <c r="IW21" s="81">
        <v>0</v>
      </c>
      <c r="IX21" s="81">
        <v>0</v>
      </c>
      <c r="IY21" s="81">
        <v>0</v>
      </c>
      <c r="IZ21" s="81">
        <v>0</v>
      </c>
      <c r="JA21" s="81">
        <v>0</v>
      </c>
      <c r="JB21" s="81">
        <v>0</v>
      </c>
      <c r="JC21" s="81">
        <v>0</v>
      </c>
      <c r="JD21" s="81">
        <v>0</v>
      </c>
      <c r="JE21" s="81">
        <v>7</v>
      </c>
      <c r="JF21" s="81">
        <v>1</v>
      </c>
      <c r="JG21" s="81">
        <v>3</v>
      </c>
      <c r="JH21" s="81">
        <v>0</v>
      </c>
      <c r="JI21" s="81">
        <v>0</v>
      </c>
      <c r="JJ21" s="81">
        <v>0</v>
      </c>
      <c r="JK21" s="81">
        <v>0</v>
      </c>
      <c r="JL21" s="81">
        <v>26</v>
      </c>
      <c r="JM21" s="81">
        <v>2</v>
      </c>
      <c r="JN21" s="81">
        <v>5</v>
      </c>
      <c r="JO21" s="81">
        <v>2</v>
      </c>
      <c r="JP21" s="81">
        <v>0</v>
      </c>
      <c r="JQ21" s="81">
        <v>2</v>
      </c>
      <c r="JR21" s="81">
        <v>0</v>
      </c>
      <c r="JS21" s="81">
        <v>1</v>
      </c>
      <c r="JT21" s="81">
        <v>0</v>
      </c>
      <c r="JU21" s="81">
        <v>1</v>
      </c>
      <c r="JV21" s="81">
        <v>1</v>
      </c>
      <c r="JW21" s="81">
        <v>1</v>
      </c>
      <c r="JX21" s="81">
        <v>1</v>
      </c>
      <c r="JY21" s="81">
        <v>1</v>
      </c>
      <c r="JZ21" s="81">
        <v>0</v>
      </c>
      <c r="KA21" s="81">
        <v>2</v>
      </c>
      <c r="KB21" s="81">
        <v>0</v>
      </c>
      <c r="KC21" s="81">
        <v>4</v>
      </c>
      <c r="KD21" s="81">
        <v>1</v>
      </c>
      <c r="KE21" s="81">
        <v>0</v>
      </c>
      <c r="KF21" s="81">
        <v>2</v>
      </c>
      <c r="KG21" s="81">
        <v>1</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3</v>
      </c>
      <c r="LA21" s="81">
        <v>0</v>
      </c>
      <c r="LB21" s="81">
        <v>0</v>
      </c>
      <c r="LC21" s="81">
        <v>0</v>
      </c>
      <c r="LD21" s="81">
        <v>0</v>
      </c>
      <c r="LE21" s="81">
        <v>0</v>
      </c>
      <c r="LF21" s="81">
        <v>0</v>
      </c>
      <c r="LG21" s="81">
        <v>0</v>
      </c>
      <c r="LH21" s="81">
        <v>0</v>
      </c>
      <c r="LI21" s="81">
        <v>0</v>
      </c>
      <c r="LJ21" s="81">
        <v>0</v>
      </c>
      <c r="LK21" s="81">
        <v>0</v>
      </c>
      <c r="LL21" s="81">
        <v>0</v>
      </c>
      <c r="LM21" s="81">
        <v>1</v>
      </c>
      <c r="LN21" s="81">
        <v>0</v>
      </c>
      <c r="LO21" s="81">
        <v>0</v>
      </c>
      <c r="LP21" s="81">
        <v>0</v>
      </c>
      <c r="LQ21" s="81">
        <v>0</v>
      </c>
      <c r="LR21" s="81">
        <v>0</v>
      </c>
      <c r="LS21" s="81">
        <v>0</v>
      </c>
      <c r="LT21" s="81">
        <v>0</v>
      </c>
      <c r="LU21" s="81">
        <v>0</v>
      </c>
      <c r="LV21" s="81">
        <v>0</v>
      </c>
      <c r="LW21" s="81">
        <v>0</v>
      </c>
      <c r="LX21" s="81">
        <v>0</v>
      </c>
      <c r="LY21" s="81">
        <v>0</v>
      </c>
      <c r="LZ21" s="81">
        <v>0</v>
      </c>
      <c r="MA21" s="81">
        <v>3</v>
      </c>
      <c r="MB21" s="81">
        <v>0</v>
      </c>
      <c r="MC21" s="81">
        <v>0</v>
      </c>
      <c r="MD21" s="81">
        <v>0</v>
      </c>
      <c r="ME21" s="81">
        <v>0</v>
      </c>
      <c r="MF21" s="81">
        <v>2</v>
      </c>
      <c r="MG21" s="81">
        <v>0</v>
      </c>
      <c r="MH21" s="81">
        <v>0</v>
      </c>
      <c r="MI21" s="81">
        <v>0</v>
      </c>
      <c r="MJ21" s="81">
        <v>2</v>
      </c>
      <c r="MK21" s="81">
        <v>0</v>
      </c>
      <c r="ML21" s="81">
        <v>0</v>
      </c>
      <c r="MM21" s="81">
        <v>1</v>
      </c>
      <c r="MN21" s="81">
        <v>0</v>
      </c>
      <c r="MO21" s="81">
        <v>0</v>
      </c>
      <c r="MP21" s="81">
        <v>0</v>
      </c>
      <c r="MQ21" s="81">
        <v>0</v>
      </c>
      <c r="MR21" s="81">
        <v>2</v>
      </c>
      <c r="MS21" s="81">
        <v>0</v>
      </c>
      <c r="MT21" s="81">
        <v>4</v>
      </c>
      <c r="MU21" s="81">
        <v>0</v>
      </c>
      <c r="MV21" s="81">
        <v>1</v>
      </c>
      <c r="MW21" s="81">
        <v>0</v>
      </c>
      <c r="MX21" s="81">
        <v>0</v>
      </c>
      <c r="MY21" s="81">
        <v>0</v>
      </c>
      <c r="MZ21" s="81">
        <v>0</v>
      </c>
      <c r="NA21" s="81">
        <v>0</v>
      </c>
      <c r="NB21" s="81">
        <v>0</v>
      </c>
      <c r="NC21" s="81">
        <v>0</v>
      </c>
      <c r="ND21" s="81">
        <v>0</v>
      </c>
      <c r="NE21" s="81">
        <v>0</v>
      </c>
      <c r="NF21" s="81">
        <v>7</v>
      </c>
      <c r="NG21" s="81">
        <v>1</v>
      </c>
      <c r="NH21" s="81">
        <v>3</v>
      </c>
      <c r="NI21" s="81">
        <v>0</v>
      </c>
      <c r="NJ21" s="81">
        <v>0</v>
      </c>
      <c r="NK21" s="81">
        <v>0</v>
      </c>
      <c r="NL21" s="81">
        <v>0</v>
      </c>
      <c r="NM21" s="81">
        <v>26</v>
      </c>
      <c r="NN21" s="81">
        <v>0</v>
      </c>
      <c r="NO21" s="81">
        <v>5</v>
      </c>
      <c r="NP21" s="81">
        <v>2</v>
      </c>
      <c r="NQ21" s="81">
        <v>0</v>
      </c>
      <c r="NR21" s="81">
        <v>2</v>
      </c>
      <c r="NS21" s="81">
        <v>0</v>
      </c>
      <c r="NT21" s="81">
        <v>1</v>
      </c>
      <c r="NU21" s="81">
        <v>0</v>
      </c>
      <c r="NV21" s="81">
        <v>1</v>
      </c>
      <c r="NW21" s="81">
        <v>1</v>
      </c>
      <c r="NX21" s="81">
        <v>1</v>
      </c>
      <c r="NY21" s="81">
        <v>1</v>
      </c>
      <c r="NZ21" s="81">
        <v>1</v>
      </c>
      <c r="OA21" s="81">
        <v>0</v>
      </c>
      <c r="OB21" s="81">
        <v>2</v>
      </c>
      <c r="OC21" s="81">
        <v>0</v>
      </c>
      <c r="OD21" s="81">
        <v>0</v>
      </c>
      <c r="OE21" s="81">
        <v>0</v>
      </c>
      <c r="OF21" s="81">
        <v>0</v>
      </c>
      <c r="OG21" s="81">
        <v>2</v>
      </c>
      <c r="OH21" s="81">
        <v>1</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3</v>
      </c>
      <c r="PB21" s="81">
        <v>0</v>
      </c>
      <c r="PC21" s="81">
        <v>0</v>
      </c>
      <c r="PD21" s="81">
        <v>0</v>
      </c>
      <c r="PE21" s="81">
        <v>0</v>
      </c>
      <c r="PF21" s="81">
        <v>0</v>
      </c>
      <c r="PG21" s="81">
        <v>0</v>
      </c>
      <c r="PH21" s="81">
        <v>0</v>
      </c>
      <c r="PI21" s="81">
        <v>0</v>
      </c>
      <c r="PJ21" s="81">
        <v>0</v>
      </c>
      <c r="PK21" s="81">
        <v>0</v>
      </c>
      <c r="PL21" s="81">
        <v>0</v>
      </c>
      <c r="PM21" s="81">
        <v>0</v>
      </c>
      <c r="PN21" s="81">
        <v>1</v>
      </c>
      <c r="PO21" s="81">
        <v>0</v>
      </c>
      <c r="PP21" s="81">
        <v>0</v>
      </c>
      <c r="PQ21" s="81">
        <v>0</v>
      </c>
      <c r="PR21" s="81">
        <v>0</v>
      </c>
      <c r="PS21" s="81">
        <v>0</v>
      </c>
      <c r="PT21" s="81">
        <v>0</v>
      </c>
      <c r="PU21" s="81">
        <v>0</v>
      </c>
      <c r="PV21" s="81">
        <v>0</v>
      </c>
      <c r="PW21" s="81">
        <v>0</v>
      </c>
      <c r="PX21" s="81">
        <v>0</v>
      </c>
      <c r="PY21" s="81">
        <v>0</v>
      </c>
      <c r="PZ21" s="81">
        <v>0</v>
      </c>
      <c r="QA21" s="81">
        <v>0</v>
      </c>
      <c r="QB21" s="81">
        <v>3</v>
      </c>
      <c r="QC21" s="81">
        <v>0</v>
      </c>
      <c r="QD21" s="81">
        <v>0</v>
      </c>
      <c r="QE21" s="81">
        <v>0</v>
      </c>
      <c r="QF21" s="81">
        <v>0</v>
      </c>
      <c r="QG21" s="81">
        <v>2</v>
      </c>
      <c r="QH21" s="81">
        <v>0</v>
      </c>
      <c r="QI21" s="81">
        <v>0</v>
      </c>
      <c r="QJ21" s="81">
        <v>0</v>
      </c>
      <c r="QK21" s="81">
        <v>2</v>
      </c>
      <c r="QL21" s="81">
        <v>0</v>
      </c>
      <c r="QM21" s="81">
        <v>0</v>
      </c>
      <c r="QN21" s="81">
        <v>1</v>
      </c>
      <c r="QO21" s="81">
        <v>0</v>
      </c>
      <c r="QP21" s="81">
        <v>0</v>
      </c>
      <c r="QQ21" s="81">
        <v>0</v>
      </c>
      <c r="QR21" s="81">
        <v>0</v>
      </c>
      <c r="QS21" s="81">
        <v>7</v>
      </c>
      <c r="QT21" s="81">
        <v>0</v>
      </c>
      <c r="QU21" s="81">
        <v>0</v>
      </c>
      <c r="QV21" s="81">
        <v>0</v>
      </c>
      <c r="QW21" s="81">
        <v>0</v>
      </c>
      <c r="QX21" s="81">
        <v>54</v>
      </c>
      <c r="QY21" s="81">
        <v>2</v>
      </c>
      <c r="QZ21" s="81">
        <v>1</v>
      </c>
      <c r="RA21" s="81">
        <v>0</v>
      </c>
      <c r="RB21" s="81">
        <v>3</v>
      </c>
      <c r="RC21" s="81">
        <v>0</v>
      </c>
      <c r="RD21" s="81">
        <v>1</v>
      </c>
      <c r="RE21" s="81">
        <v>0</v>
      </c>
      <c r="RF21" s="81">
        <v>0</v>
      </c>
      <c r="RG21" s="81">
        <v>0</v>
      </c>
      <c r="RH21" s="81">
        <v>0</v>
      </c>
      <c r="RI21" s="81">
        <v>3</v>
      </c>
      <c r="RJ21" s="81">
        <v>0</v>
      </c>
      <c r="RK21" s="81">
        <v>5</v>
      </c>
      <c r="RL21" s="81">
        <v>0</v>
      </c>
      <c r="RM21" s="81">
        <v>0</v>
      </c>
      <c r="RN21" s="81">
        <v>7</v>
      </c>
      <c r="RO21" s="81">
        <v>0</v>
      </c>
      <c r="RP21" s="81">
        <v>0</v>
      </c>
      <c r="RQ21" s="81">
        <v>0</v>
      </c>
      <c r="RR21" s="81">
        <v>0</v>
      </c>
      <c r="RS21" s="81">
        <v>56</v>
      </c>
      <c r="RT21" s="81">
        <v>7</v>
      </c>
      <c r="RU21" s="81">
        <v>1</v>
      </c>
      <c r="RV21" s="81">
        <v>0</v>
      </c>
      <c r="RW21" s="81">
        <v>3</v>
      </c>
      <c r="RX21" s="81">
        <v>0</v>
      </c>
      <c r="RY21" s="81">
        <v>1</v>
      </c>
      <c r="RZ21" s="81">
        <v>0</v>
      </c>
      <c r="SA21" s="81">
        <v>0</v>
      </c>
      <c r="SB21" s="81">
        <v>0</v>
      </c>
      <c r="SC21" s="81">
        <v>0</v>
      </c>
      <c r="SD21" s="81">
        <v>3</v>
      </c>
      <c r="SE21" s="81">
        <v>0</v>
      </c>
      <c r="SF21" s="81">
        <v>5</v>
      </c>
      <c r="SG21" s="81">
        <v>0</v>
      </c>
      <c r="SH21" s="81">
        <v>0</v>
      </c>
    </row>
    <row r="22" spans="1:502">
      <c r="A22" s="18" t="s">
        <v>2135</v>
      </c>
      <c r="B22" s="80">
        <v>14</v>
      </c>
      <c r="C22" s="80">
        <v>14</v>
      </c>
      <c r="D22" s="80">
        <v>1</v>
      </c>
      <c r="E22" s="80">
        <v>2017</v>
      </c>
      <c r="F22" s="80" t="s">
        <v>71</v>
      </c>
      <c r="G22" s="182" t="s">
        <v>2121</v>
      </c>
      <c r="H22" s="80" t="s">
        <v>2122</v>
      </c>
      <c r="I22" s="173"/>
      <c r="J22" s="83">
        <v>0</v>
      </c>
      <c r="K22" s="83">
        <v>0</v>
      </c>
      <c r="L22" s="83">
        <v>0</v>
      </c>
      <c r="M22" s="83">
        <v>0</v>
      </c>
      <c r="N22" s="83">
        <v>0</v>
      </c>
      <c r="O22" s="83">
        <v>0</v>
      </c>
      <c r="P22" s="83">
        <v>0</v>
      </c>
      <c r="Q22" s="83">
        <v>0</v>
      </c>
      <c r="R22" s="83">
        <v>106.996</v>
      </c>
      <c r="S22" s="83">
        <v>11.132999999999999</v>
      </c>
      <c r="T22" s="83">
        <v>54.284999999999997</v>
      </c>
      <c r="U22" s="83">
        <v>0</v>
      </c>
      <c r="V22" s="83">
        <v>0</v>
      </c>
      <c r="W22" s="83">
        <v>0</v>
      </c>
      <c r="X22" s="83">
        <v>0</v>
      </c>
      <c r="Y22" s="83">
        <v>4294.5379999999996</v>
      </c>
      <c r="Z22" s="83">
        <v>2325.4720000000002</v>
      </c>
      <c r="AA22" s="83">
        <v>32.683999999999997</v>
      </c>
      <c r="AB22" s="83">
        <v>10.545</v>
      </c>
      <c r="AC22" s="83">
        <v>0</v>
      </c>
      <c r="AD22" s="83">
        <v>11.794</v>
      </c>
      <c r="AE22" s="83">
        <v>0</v>
      </c>
      <c r="AF22" s="83">
        <v>8.5500000000000007</v>
      </c>
      <c r="AG22" s="83">
        <v>0</v>
      </c>
      <c r="AH22" s="83">
        <v>8.7110000000000003</v>
      </c>
      <c r="AI22" s="83">
        <v>8.9890000000000008</v>
      </c>
      <c r="AJ22" s="83">
        <v>17.468</v>
      </c>
      <c r="AK22" s="83">
        <v>1440.422</v>
      </c>
      <c r="AL22" s="83">
        <v>4.0579999999999998</v>
      </c>
      <c r="AM22" s="83">
        <v>0</v>
      </c>
      <c r="AN22" s="83">
        <v>15.503</v>
      </c>
      <c r="AO22" s="83">
        <v>102.667</v>
      </c>
      <c r="AP22" s="83">
        <v>243.70099999999999</v>
      </c>
      <c r="AQ22" s="83">
        <v>6.5860000000000003</v>
      </c>
      <c r="AR22" s="83">
        <v>0</v>
      </c>
      <c r="AS22" s="83">
        <v>14.288</v>
      </c>
      <c r="AT22" s="83">
        <v>2.7170000000000001</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15.867000000000001</v>
      </c>
      <c r="BN22" s="83">
        <v>0</v>
      </c>
      <c r="BO22" s="83">
        <v>0</v>
      </c>
      <c r="BP22" s="83">
        <v>0</v>
      </c>
      <c r="BQ22" s="83">
        <v>0</v>
      </c>
      <c r="BR22" s="83">
        <v>0</v>
      </c>
      <c r="BS22" s="83">
        <v>0</v>
      </c>
      <c r="BT22" s="83">
        <v>0</v>
      </c>
      <c r="BU22" s="83">
        <v>0</v>
      </c>
      <c r="BV22" s="83">
        <v>0</v>
      </c>
      <c r="BW22" s="83">
        <v>0</v>
      </c>
      <c r="BX22" s="83">
        <v>0</v>
      </c>
      <c r="BY22" s="83">
        <v>0</v>
      </c>
      <c r="BZ22" s="83">
        <v>5.8259999999999996</v>
      </c>
      <c r="CA22" s="83">
        <v>0</v>
      </c>
      <c r="CB22" s="83">
        <v>0</v>
      </c>
      <c r="CC22" s="83">
        <v>0</v>
      </c>
      <c r="CD22" s="83">
        <v>0</v>
      </c>
      <c r="CE22" s="83">
        <v>0</v>
      </c>
      <c r="CF22" s="83">
        <v>0</v>
      </c>
      <c r="CG22" s="83">
        <v>0</v>
      </c>
      <c r="CH22" s="83">
        <v>0</v>
      </c>
      <c r="CI22" s="83">
        <v>0</v>
      </c>
      <c r="CJ22" s="83">
        <v>0</v>
      </c>
      <c r="CK22" s="83">
        <v>0</v>
      </c>
      <c r="CL22" s="83">
        <v>0</v>
      </c>
      <c r="CM22" s="83">
        <v>0</v>
      </c>
      <c r="CN22" s="83">
        <v>18.356999999999999</v>
      </c>
      <c r="CO22" s="83">
        <v>0</v>
      </c>
      <c r="CP22" s="83">
        <v>0</v>
      </c>
      <c r="CQ22" s="83">
        <v>0</v>
      </c>
      <c r="CR22" s="83">
        <v>0</v>
      </c>
      <c r="CS22" s="83">
        <v>61.448999999999998</v>
      </c>
      <c r="CT22" s="83">
        <v>0</v>
      </c>
      <c r="CU22" s="83">
        <v>0</v>
      </c>
      <c r="CV22" s="83">
        <v>0</v>
      </c>
      <c r="CW22" s="83">
        <v>37.043999999999997</v>
      </c>
      <c r="CX22" s="83">
        <v>0</v>
      </c>
      <c r="CY22" s="83">
        <v>0</v>
      </c>
      <c r="CZ22" s="83">
        <v>0</v>
      </c>
      <c r="DA22" s="83">
        <v>0</v>
      </c>
      <c r="DB22" s="83">
        <v>0</v>
      </c>
      <c r="DC22" s="83">
        <v>0</v>
      </c>
      <c r="DD22" s="83">
        <v>0</v>
      </c>
      <c r="DE22" s="83">
        <v>2325.4720000000002</v>
      </c>
      <c r="DF22" s="83">
        <v>0</v>
      </c>
      <c r="DG22" s="83">
        <v>243.70099999999999</v>
      </c>
      <c r="DH22" s="83">
        <v>0</v>
      </c>
      <c r="DI22" s="83">
        <v>6.5860000000000003</v>
      </c>
      <c r="DJ22" s="83">
        <v>0</v>
      </c>
      <c r="DK22" s="83">
        <v>0</v>
      </c>
      <c r="DL22" s="83">
        <v>0</v>
      </c>
      <c r="DM22" s="83">
        <v>0</v>
      </c>
      <c r="DN22" s="83">
        <v>0</v>
      </c>
      <c r="DO22" s="83">
        <v>0</v>
      </c>
      <c r="DP22" s="83">
        <v>0</v>
      </c>
      <c r="DQ22" s="83">
        <v>0</v>
      </c>
      <c r="DR22" s="83">
        <v>0</v>
      </c>
      <c r="DS22" s="83">
        <v>106.996</v>
      </c>
      <c r="DT22" s="83">
        <v>11.132999999999999</v>
      </c>
      <c r="DU22" s="83">
        <v>54.284999999999997</v>
      </c>
      <c r="DV22" s="83">
        <v>0</v>
      </c>
      <c r="DW22" s="83">
        <v>0</v>
      </c>
      <c r="DX22" s="83">
        <v>0</v>
      </c>
      <c r="DY22" s="83">
        <v>0</v>
      </c>
      <c r="DZ22" s="83">
        <v>4294.5379999999996</v>
      </c>
      <c r="EA22" s="83">
        <v>0</v>
      </c>
      <c r="EB22" s="83">
        <v>32.683999999999997</v>
      </c>
      <c r="EC22" s="83">
        <v>10.545</v>
      </c>
      <c r="ED22" s="83">
        <v>0</v>
      </c>
      <c r="EE22" s="83">
        <v>11.794</v>
      </c>
      <c r="EF22" s="83">
        <v>0</v>
      </c>
      <c r="EG22" s="83">
        <v>8.5500000000000007</v>
      </c>
      <c r="EH22" s="83">
        <v>0</v>
      </c>
      <c r="EI22" s="83">
        <v>8.7110000000000003</v>
      </c>
      <c r="EJ22" s="83">
        <v>8.9890000000000008</v>
      </c>
      <c r="EK22" s="83">
        <v>17.468</v>
      </c>
      <c r="EL22" s="83">
        <v>1440.422</v>
      </c>
      <c r="EM22" s="83">
        <v>4.0579999999999998</v>
      </c>
      <c r="EN22" s="83">
        <v>0</v>
      </c>
      <c r="EO22" s="83">
        <v>15.503</v>
      </c>
      <c r="EP22" s="83">
        <v>102.667</v>
      </c>
      <c r="EQ22" s="83">
        <v>0</v>
      </c>
      <c r="ER22" s="83">
        <v>0</v>
      </c>
      <c r="ES22" s="83">
        <v>0</v>
      </c>
      <c r="ET22" s="83">
        <v>14.288</v>
      </c>
      <c r="EU22" s="83">
        <v>2.7170000000000001</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15.867000000000001</v>
      </c>
      <c r="FO22" s="83">
        <v>0</v>
      </c>
      <c r="FP22" s="83">
        <v>0</v>
      </c>
      <c r="FQ22" s="83">
        <v>0</v>
      </c>
      <c r="FR22" s="83">
        <v>0</v>
      </c>
      <c r="FS22" s="83">
        <v>0</v>
      </c>
      <c r="FT22" s="83">
        <v>0</v>
      </c>
      <c r="FU22" s="83">
        <v>0</v>
      </c>
      <c r="FV22" s="83">
        <v>0</v>
      </c>
      <c r="FW22" s="83">
        <v>0</v>
      </c>
      <c r="FX22" s="83">
        <v>0</v>
      </c>
      <c r="FY22" s="83">
        <v>0</v>
      </c>
      <c r="FZ22" s="83">
        <v>0</v>
      </c>
      <c r="GA22" s="83">
        <v>5.8259999999999996</v>
      </c>
      <c r="GB22" s="83">
        <v>0</v>
      </c>
      <c r="GC22" s="83">
        <v>0</v>
      </c>
      <c r="GD22" s="83">
        <v>0</v>
      </c>
      <c r="GE22" s="83">
        <v>0</v>
      </c>
      <c r="GF22" s="83">
        <v>0</v>
      </c>
      <c r="GG22" s="83">
        <v>0</v>
      </c>
      <c r="GH22" s="83">
        <v>0</v>
      </c>
      <c r="GI22" s="83">
        <v>0</v>
      </c>
      <c r="GJ22" s="83">
        <v>0</v>
      </c>
      <c r="GK22" s="83">
        <v>0</v>
      </c>
      <c r="GL22" s="83">
        <v>0</v>
      </c>
      <c r="GM22" s="83">
        <v>0</v>
      </c>
      <c r="GN22" s="83">
        <v>0</v>
      </c>
      <c r="GO22" s="83">
        <v>18.356999999999999</v>
      </c>
      <c r="GP22" s="83">
        <v>0</v>
      </c>
      <c r="GQ22" s="83">
        <v>0</v>
      </c>
      <c r="GR22" s="83">
        <v>0</v>
      </c>
      <c r="GS22" s="83">
        <v>0</v>
      </c>
      <c r="GT22" s="83">
        <v>61.448999999999998</v>
      </c>
      <c r="GU22" s="83">
        <v>0</v>
      </c>
      <c r="GV22" s="83">
        <v>0</v>
      </c>
      <c r="GW22" s="83">
        <v>0</v>
      </c>
      <c r="GX22" s="83">
        <v>37.043999999999997</v>
      </c>
      <c r="GY22" s="83">
        <v>0</v>
      </c>
      <c r="GZ22" s="83">
        <v>0</v>
      </c>
      <c r="HA22" s="83">
        <v>0</v>
      </c>
      <c r="HB22" s="83">
        <v>0</v>
      </c>
      <c r="HC22" s="83">
        <v>0</v>
      </c>
      <c r="HD22" s="83">
        <v>0</v>
      </c>
      <c r="HE22" s="83">
        <v>0</v>
      </c>
      <c r="HF22" s="83">
        <v>2575.759</v>
      </c>
      <c r="HG22" s="83">
        <v>0</v>
      </c>
      <c r="HH22" s="83">
        <v>0</v>
      </c>
      <c r="HI22" s="83">
        <v>0</v>
      </c>
      <c r="HJ22" s="83">
        <v>0</v>
      </c>
      <c r="HK22" s="83">
        <v>6128.3429999999998</v>
      </c>
      <c r="HL22" s="83">
        <v>14.288</v>
      </c>
      <c r="HM22" s="83">
        <v>2.7170000000000001</v>
      </c>
      <c r="HN22" s="83">
        <v>0</v>
      </c>
      <c r="HO22" s="83">
        <v>15.867000000000001</v>
      </c>
      <c r="HP22" s="83">
        <v>0</v>
      </c>
      <c r="HQ22" s="83">
        <v>5.8259999999999996</v>
      </c>
      <c r="HR22" s="83">
        <v>0</v>
      </c>
      <c r="HS22" s="83">
        <v>0</v>
      </c>
      <c r="HT22" s="83">
        <v>0</v>
      </c>
      <c r="HU22" s="83">
        <v>0</v>
      </c>
      <c r="HV22" s="83">
        <v>18.356999999999999</v>
      </c>
      <c r="HW22" s="83">
        <v>0</v>
      </c>
      <c r="HX22" s="83">
        <v>98.492999999999995</v>
      </c>
      <c r="HY22" s="83">
        <v>0</v>
      </c>
      <c r="HZ22" s="83">
        <v>0</v>
      </c>
      <c r="IA22" s="83">
        <v>2575.759</v>
      </c>
      <c r="IB22" s="83">
        <v>0</v>
      </c>
      <c r="IC22" s="83">
        <v>0</v>
      </c>
      <c r="ID22" s="83">
        <v>0</v>
      </c>
      <c r="IE22" s="83">
        <v>0</v>
      </c>
      <c r="IF22" s="83">
        <v>8453.8150000000005</v>
      </c>
      <c r="IG22" s="83">
        <v>264.57499999999999</v>
      </c>
      <c r="IH22" s="83">
        <v>2.7170000000000001</v>
      </c>
      <c r="II22" s="83">
        <v>0</v>
      </c>
      <c r="IJ22" s="83">
        <v>15.867000000000001</v>
      </c>
      <c r="IK22" s="83">
        <v>0</v>
      </c>
      <c r="IL22" s="83">
        <v>5.8259999999999996</v>
      </c>
      <c r="IM22" s="83">
        <v>0</v>
      </c>
      <c r="IN22" s="83">
        <v>0</v>
      </c>
      <c r="IO22" s="83">
        <v>0</v>
      </c>
      <c r="IP22" s="83">
        <v>0</v>
      </c>
      <c r="IQ22" s="83">
        <v>18.356999999999999</v>
      </c>
      <c r="IR22" s="83">
        <v>0</v>
      </c>
      <c r="IS22" s="83">
        <v>98.492999999999995</v>
      </c>
      <c r="IT22" s="83">
        <v>0</v>
      </c>
      <c r="IU22" s="83">
        <v>0</v>
      </c>
      <c r="IV22" s="84">
        <v>0</v>
      </c>
      <c r="IW22" s="81">
        <v>0</v>
      </c>
      <c r="IX22" s="81">
        <v>0</v>
      </c>
      <c r="IY22" s="81">
        <v>0</v>
      </c>
      <c r="IZ22" s="81">
        <v>0</v>
      </c>
      <c r="JA22" s="81">
        <v>0</v>
      </c>
      <c r="JB22" s="81">
        <v>0</v>
      </c>
      <c r="JC22" s="81">
        <v>0</v>
      </c>
      <c r="JD22" s="81">
        <v>0</v>
      </c>
      <c r="JE22" s="81">
        <v>7</v>
      </c>
      <c r="JF22" s="81">
        <v>1</v>
      </c>
      <c r="JG22" s="81">
        <v>3</v>
      </c>
      <c r="JH22" s="81">
        <v>0</v>
      </c>
      <c r="JI22" s="81">
        <v>0</v>
      </c>
      <c r="JJ22" s="81">
        <v>0</v>
      </c>
      <c r="JK22" s="81">
        <v>0</v>
      </c>
      <c r="JL22" s="81">
        <v>29</v>
      </c>
      <c r="JM22" s="81">
        <v>2</v>
      </c>
      <c r="JN22" s="81">
        <v>5</v>
      </c>
      <c r="JO22" s="81">
        <v>2</v>
      </c>
      <c r="JP22" s="81">
        <v>0</v>
      </c>
      <c r="JQ22" s="81">
        <v>2</v>
      </c>
      <c r="JR22" s="81">
        <v>0</v>
      </c>
      <c r="JS22" s="81">
        <v>1</v>
      </c>
      <c r="JT22" s="81">
        <v>0</v>
      </c>
      <c r="JU22" s="81">
        <v>1</v>
      </c>
      <c r="JV22" s="81">
        <v>1</v>
      </c>
      <c r="JW22" s="81">
        <v>1</v>
      </c>
      <c r="JX22" s="81">
        <v>2</v>
      </c>
      <c r="JY22" s="81">
        <v>1</v>
      </c>
      <c r="JZ22" s="81">
        <v>0</v>
      </c>
      <c r="KA22" s="81">
        <v>2</v>
      </c>
      <c r="KB22" s="81">
        <v>1</v>
      </c>
      <c r="KC22" s="81">
        <v>4</v>
      </c>
      <c r="KD22" s="81">
        <v>1</v>
      </c>
      <c r="KE22" s="81">
        <v>0</v>
      </c>
      <c r="KF22" s="81">
        <v>2</v>
      </c>
      <c r="KG22" s="81">
        <v>1</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3</v>
      </c>
      <c r="LA22" s="81">
        <v>0</v>
      </c>
      <c r="LB22" s="81">
        <v>0</v>
      </c>
      <c r="LC22" s="81">
        <v>0</v>
      </c>
      <c r="LD22" s="81">
        <v>0</v>
      </c>
      <c r="LE22" s="81">
        <v>0</v>
      </c>
      <c r="LF22" s="81">
        <v>0</v>
      </c>
      <c r="LG22" s="81">
        <v>0</v>
      </c>
      <c r="LH22" s="81">
        <v>0</v>
      </c>
      <c r="LI22" s="81">
        <v>0</v>
      </c>
      <c r="LJ22" s="81">
        <v>0</v>
      </c>
      <c r="LK22" s="81">
        <v>0</v>
      </c>
      <c r="LL22" s="81">
        <v>0</v>
      </c>
      <c r="LM22" s="81">
        <v>1</v>
      </c>
      <c r="LN22" s="81">
        <v>0</v>
      </c>
      <c r="LO22" s="81">
        <v>0</v>
      </c>
      <c r="LP22" s="81">
        <v>0</v>
      </c>
      <c r="LQ22" s="81">
        <v>0</v>
      </c>
      <c r="LR22" s="81">
        <v>0</v>
      </c>
      <c r="LS22" s="81">
        <v>0</v>
      </c>
      <c r="LT22" s="81">
        <v>0</v>
      </c>
      <c r="LU22" s="81">
        <v>0</v>
      </c>
      <c r="LV22" s="81">
        <v>0</v>
      </c>
      <c r="LW22" s="81">
        <v>0</v>
      </c>
      <c r="LX22" s="81">
        <v>0</v>
      </c>
      <c r="LY22" s="81">
        <v>0</v>
      </c>
      <c r="LZ22" s="81">
        <v>0</v>
      </c>
      <c r="MA22" s="81">
        <v>3</v>
      </c>
      <c r="MB22" s="81">
        <v>0</v>
      </c>
      <c r="MC22" s="81">
        <v>0</v>
      </c>
      <c r="MD22" s="81">
        <v>0</v>
      </c>
      <c r="ME22" s="81">
        <v>0</v>
      </c>
      <c r="MF22" s="81">
        <v>1</v>
      </c>
      <c r="MG22" s="81">
        <v>0</v>
      </c>
      <c r="MH22" s="81">
        <v>0</v>
      </c>
      <c r="MI22" s="81">
        <v>0</v>
      </c>
      <c r="MJ22" s="81">
        <v>2</v>
      </c>
      <c r="MK22" s="81">
        <v>0</v>
      </c>
      <c r="ML22" s="81">
        <v>0</v>
      </c>
      <c r="MM22" s="81">
        <v>0</v>
      </c>
      <c r="MN22" s="81">
        <v>0</v>
      </c>
      <c r="MO22" s="81">
        <v>0</v>
      </c>
      <c r="MP22" s="81">
        <v>0</v>
      </c>
      <c r="MQ22" s="81">
        <v>0</v>
      </c>
      <c r="MR22" s="81">
        <v>2</v>
      </c>
      <c r="MS22" s="81">
        <v>0</v>
      </c>
      <c r="MT22" s="81">
        <v>4</v>
      </c>
      <c r="MU22" s="81">
        <v>0</v>
      </c>
      <c r="MV22" s="81">
        <v>1</v>
      </c>
      <c r="MW22" s="81">
        <v>0</v>
      </c>
      <c r="MX22" s="81">
        <v>0</v>
      </c>
      <c r="MY22" s="81">
        <v>0</v>
      </c>
      <c r="MZ22" s="81">
        <v>0</v>
      </c>
      <c r="NA22" s="81">
        <v>0</v>
      </c>
      <c r="NB22" s="81">
        <v>0</v>
      </c>
      <c r="NC22" s="81">
        <v>0</v>
      </c>
      <c r="ND22" s="81">
        <v>0</v>
      </c>
      <c r="NE22" s="81">
        <v>0</v>
      </c>
      <c r="NF22" s="81">
        <v>7</v>
      </c>
      <c r="NG22" s="81">
        <v>1</v>
      </c>
      <c r="NH22" s="81">
        <v>3</v>
      </c>
      <c r="NI22" s="81">
        <v>0</v>
      </c>
      <c r="NJ22" s="81">
        <v>0</v>
      </c>
      <c r="NK22" s="81">
        <v>0</v>
      </c>
      <c r="NL22" s="81">
        <v>0</v>
      </c>
      <c r="NM22" s="81">
        <v>29</v>
      </c>
      <c r="NN22" s="81">
        <v>0</v>
      </c>
      <c r="NO22" s="81">
        <v>5</v>
      </c>
      <c r="NP22" s="81">
        <v>2</v>
      </c>
      <c r="NQ22" s="81">
        <v>0</v>
      </c>
      <c r="NR22" s="81">
        <v>2</v>
      </c>
      <c r="NS22" s="81">
        <v>0</v>
      </c>
      <c r="NT22" s="81">
        <v>1</v>
      </c>
      <c r="NU22" s="81">
        <v>0</v>
      </c>
      <c r="NV22" s="81">
        <v>1</v>
      </c>
      <c r="NW22" s="81">
        <v>1</v>
      </c>
      <c r="NX22" s="81">
        <v>1</v>
      </c>
      <c r="NY22" s="81">
        <v>2</v>
      </c>
      <c r="NZ22" s="81">
        <v>1</v>
      </c>
      <c r="OA22" s="81">
        <v>0</v>
      </c>
      <c r="OB22" s="81">
        <v>2</v>
      </c>
      <c r="OC22" s="81">
        <v>1</v>
      </c>
      <c r="OD22" s="81">
        <v>0</v>
      </c>
      <c r="OE22" s="81">
        <v>0</v>
      </c>
      <c r="OF22" s="81">
        <v>0</v>
      </c>
      <c r="OG22" s="81">
        <v>2</v>
      </c>
      <c r="OH22" s="81">
        <v>1</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3</v>
      </c>
      <c r="PB22" s="81">
        <v>0</v>
      </c>
      <c r="PC22" s="81">
        <v>0</v>
      </c>
      <c r="PD22" s="81">
        <v>0</v>
      </c>
      <c r="PE22" s="81">
        <v>0</v>
      </c>
      <c r="PF22" s="81">
        <v>0</v>
      </c>
      <c r="PG22" s="81">
        <v>0</v>
      </c>
      <c r="PH22" s="81">
        <v>0</v>
      </c>
      <c r="PI22" s="81">
        <v>0</v>
      </c>
      <c r="PJ22" s="81">
        <v>0</v>
      </c>
      <c r="PK22" s="81">
        <v>0</v>
      </c>
      <c r="PL22" s="81">
        <v>0</v>
      </c>
      <c r="PM22" s="81">
        <v>0</v>
      </c>
      <c r="PN22" s="81">
        <v>1</v>
      </c>
      <c r="PO22" s="81">
        <v>0</v>
      </c>
      <c r="PP22" s="81">
        <v>0</v>
      </c>
      <c r="PQ22" s="81">
        <v>0</v>
      </c>
      <c r="PR22" s="81">
        <v>0</v>
      </c>
      <c r="PS22" s="81">
        <v>0</v>
      </c>
      <c r="PT22" s="81">
        <v>0</v>
      </c>
      <c r="PU22" s="81">
        <v>0</v>
      </c>
      <c r="PV22" s="81">
        <v>0</v>
      </c>
      <c r="PW22" s="81">
        <v>0</v>
      </c>
      <c r="PX22" s="81">
        <v>0</v>
      </c>
      <c r="PY22" s="81">
        <v>0</v>
      </c>
      <c r="PZ22" s="81">
        <v>0</v>
      </c>
      <c r="QA22" s="81">
        <v>0</v>
      </c>
      <c r="QB22" s="81">
        <v>3</v>
      </c>
      <c r="QC22" s="81">
        <v>0</v>
      </c>
      <c r="QD22" s="81">
        <v>0</v>
      </c>
      <c r="QE22" s="81">
        <v>0</v>
      </c>
      <c r="QF22" s="81">
        <v>0</v>
      </c>
      <c r="QG22" s="81">
        <v>1</v>
      </c>
      <c r="QH22" s="81">
        <v>0</v>
      </c>
      <c r="QI22" s="81">
        <v>0</v>
      </c>
      <c r="QJ22" s="81">
        <v>0</v>
      </c>
      <c r="QK22" s="81">
        <v>2</v>
      </c>
      <c r="QL22" s="81">
        <v>0</v>
      </c>
      <c r="QM22" s="81">
        <v>0</v>
      </c>
      <c r="QN22" s="81">
        <v>0</v>
      </c>
      <c r="QO22" s="81">
        <v>0</v>
      </c>
      <c r="QP22" s="81">
        <v>0</v>
      </c>
      <c r="QQ22" s="81">
        <v>0</v>
      </c>
      <c r="QR22" s="81">
        <v>0</v>
      </c>
      <c r="QS22" s="81">
        <v>7</v>
      </c>
      <c r="QT22" s="81">
        <v>0</v>
      </c>
      <c r="QU22" s="81">
        <v>0</v>
      </c>
      <c r="QV22" s="81">
        <v>0</v>
      </c>
      <c r="QW22" s="81">
        <v>0</v>
      </c>
      <c r="QX22" s="81">
        <v>59</v>
      </c>
      <c r="QY22" s="81">
        <v>2</v>
      </c>
      <c r="QZ22" s="81">
        <v>1</v>
      </c>
      <c r="RA22" s="81">
        <v>0</v>
      </c>
      <c r="RB22" s="81">
        <v>3</v>
      </c>
      <c r="RC22" s="81">
        <v>0</v>
      </c>
      <c r="RD22" s="81">
        <v>1</v>
      </c>
      <c r="RE22" s="81">
        <v>0</v>
      </c>
      <c r="RF22" s="81">
        <v>0</v>
      </c>
      <c r="RG22" s="81">
        <v>0</v>
      </c>
      <c r="RH22" s="81">
        <v>0</v>
      </c>
      <c r="RI22" s="81">
        <v>3</v>
      </c>
      <c r="RJ22" s="81">
        <v>0</v>
      </c>
      <c r="RK22" s="81">
        <v>3</v>
      </c>
      <c r="RL22" s="81">
        <v>0</v>
      </c>
      <c r="RM22" s="81">
        <v>0</v>
      </c>
      <c r="RN22" s="81">
        <v>7</v>
      </c>
      <c r="RO22" s="81">
        <v>0</v>
      </c>
      <c r="RP22" s="81">
        <v>0</v>
      </c>
      <c r="RQ22" s="81">
        <v>0</v>
      </c>
      <c r="RR22" s="81">
        <v>0</v>
      </c>
      <c r="RS22" s="81">
        <v>61</v>
      </c>
      <c r="RT22" s="81">
        <v>7</v>
      </c>
      <c r="RU22" s="81">
        <v>1</v>
      </c>
      <c r="RV22" s="81">
        <v>0</v>
      </c>
      <c r="RW22" s="81">
        <v>3</v>
      </c>
      <c r="RX22" s="81">
        <v>0</v>
      </c>
      <c r="RY22" s="81">
        <v>1</v>
      </c>
      <c r="RZ22" s="81">
        <v>0</v>
      </c>
      <c r="SA22" s="81">
        <v>0</v>
      </c>
      <c r="SB22" s="81">
        <v>0</v>
      </c>
      <c r="SC22" s="81">
        <v>0</v>
      </c>
      <c r="SD22" s="81">
        <v>3</v>
      </c>
      <c r="SE22" s="81">
        <v>0</v>
      </c>
      <c r="SF22" s="81">
        <v>3</v>
      </c>
      <c r="SG22" s="81">
        <v>0</v>
      </c>
      <c r="SH22" s="81">
        <v>0</v>
      </c>
    </row>
    <row r="23" spans="1:502">
      <c r="A23" s="18" t="s">
        <v>2136</v>
      </c>
      <c r="B23" s="80">
        <v>15</v>
      </c>
      <c r="C23" s="80">
        <v>15</v>
      </c>
      <c r="D23" s="80">
        <v>1</v>
      </c>
      <c r="E23" s="80">
        <v>2018</v>
      </c>
      <c r="F23" s="80" t="s">
        <v>93</v>
      </c>
      <c r="G23" s="182" t="s">
        <v>2121</v>
      </c>
      <c r="H23" s="80" t="s">
        <v>2122</v>
      </c>
      <c r="I23" s="173"/>
      <c r="J23" s="83">
        <v>0</v>
      </c>
      <c r="K23" s="83">
        <v>0</v>
      </c>
      <c r="L23" s="83">
        <v>0</v>
      </c>
      <c r="M23" s="83">
        <v>0</v>
      </c>
      <c r="N23" s="83">
        <v>0</v>
      </c>
      <c r="O23" s="83">
        <v>0</v>
      </c>
      <c r="P23" s="83">
        <v>0</v>
      </c>
      <c r="Q23" s="83">
        <v>0</v>
      </c>
      <c r="R23" s="83">
        <v>108.78</v>
      </c>
      <c r="S23" s="83">
        <v>11.332000000000001</v>
      </c>
      <c r="T23" s="83">
        <v>39.398000000000003</v>
      </c>
      <c r="U23" s="83">
        <v>0</v>
      </c>
      <c r="V23" s="83">
        <v>0</v>
      </c>
      <c r="W23" s="83">
        <v>0</v>
      </c>
      <c r="X23" s="83">
        <v>0</v>
      </c>
      <c r="Y23" s="83">
        <v>4255.9560000000001</v>
      </c>
      <c r="Z23" s="83">
        <v>2387.8330000000001</v>
      </c>
      <c r="AA23" s="83">
        <v>33.74</v>
      </c>
      <c r="AB23" s="83">
        <v>10.865</v>
      </c>
      <c r="AC23" s="83">
        <v>0</v>
      </c>
      <c r="AD23" s="83">
        <v>10.933999999999999</v>
      </c>
      <c r="AE23" s="83">
        <v>0</v>
      </c>
      <c r="AF23" s="83">
        <v>7.7210000000000001</v>
      </c>
      <c r="AG23" s="83">
        <v>0</v>
      </c>
      <c r="AH23" s="83">
        <v>8.2899999999999991</v>
      </c>
      <c r="AI23" s="83">
        <v>8.6880000000000006</v>
      </c>
      <c r="AJ23" s="83">
        <v>17.693000000000001</v>
      </c>
      <c r="AK23" s="83">
        <v>1881.2929999999999</v>
      </c>
      <c r="AL23" s="83">
        <v>3.9990000000000001</v>
      </c>
      <c r="AM23" s="83">
        <v>0</v>
      </c>
      <c r="AN23" s="83">
        <v>13.994</v>
      </c>
      <c r="AO23" s="83">
        <v>122.334</v>
      </c>
      <c r="AP23" s="83">
        <v>348.82100000000003</v>
      </c>
      <c r="AQ23" s="83">
        <v>9.3650000000000002</v>
      </c>
      <c r="AR23" s="83">
        <v>0</v>
      </c>
      <c r="AS23" s="83">
        <v>10.715999999999999</v>
      </c>
      <c r="AT23" s="83">
        <v>2.6110000000000002</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15.228</v>
      </c>
      <c r="BN23" s="83">
        <v>0</v>
      </c>
      <c r="BO23" s="83">
        <v>0</v>
      </c>
      <c r="BP23" s="83">
        <v>0</v>
      </c>
      <c r="BQ23" s="83">
        <v>0</v>
      </c>
      <c r="BR23" s="83">
        <v>0</v>
      </c>
      <c r="BS23" s="83">
        <v>0</v>
      </c>
      <c r="BT23" s="83">
        <v>0</v>
      </c>
      <c r="BU23" s="83">
        <v>0</v>
      </c>
      <c r="BV23" s="83">
        <v>0</v>
      </c>
      <c r="BW23" s="83">
        <v>0</v>
      </c>
      <c r="BX23" s="83">
        <v>0</v>
      </c>
      <c r="BY23" s="83">
        <v>0</v>
      </c>
      <c r="BZ23" s="83">
        <v>6.1520000000000001</v>
      </c>
      <c r="CA23" s="83">
        <v>0</v>
      </c>
      <c r="CB23" s="83">
        <v>0</v>
      </c>
      <c r="CC23" s="83">
        <v>0</v>
      </c>
      <c r="CD23" s="83">
        <v>0</v>
      </c>
      <c r="CE23" s="83">
        <v>0</v>
      </c>
      <c r="CF23" s="83">
        <v>0</v>
      </c>
      <c r="CG23" s="83">
        <v>0</v>
      </c>
      <c r="CH23" s="83">
        <v>0</v>
      </c>
      <c r="CI23" s="83">
        <v>0</v>
      </c>
      <c r="CJ23" s="83">
        <v>0</v>
      </c>
      <c r="CK23" s="83">
        <v>0</v>
      </c>
      <c r="CL23" s="83">
        <v>0</v>
      </c>
      <c r="CM23" s="83">
        <v>0</v>
      </c>
      <c r="CN23" s="83">
        <v>17.416</v>
      </c>
      <c r="CO23" s="83">
        <v>0</v>
      </c>
      <c r="CP23" s="83">
        <v>0</v>
      </c>
      <c r="CQ23" s="83">
        <v>0</v>
      </c>
      <c r="CR23" s="83">
        <v>0</v>
      </c>
      <c r="CS23" s="83">
        <v>58.061</v>
      </c>
      <c r="CT23" s="83">
        <v>0</v>
      </c>
      <c r="CU23" s="83">
        <v>0</v>
      </c>
      <c r="CV23" s="83">
        <v>0</v>
      </c>
      <c r="CW23" s="83">
        <v>43.097000000000001</v>
      </c>
      <c r="CX23" s="83">
        <v>0</v>
      </c>
      <c r="CY23" s="83">
        <v>0</v>
      </c>
      <c r="CZ23" s="83">
        <v>0</v>
      </c>
      <c r="DA23" s="83">
        <v>0</v>
      </c>
      <c r="DB23" s="83">
        <v>0</v>
      </c>
      <c r="DC23" s="83">
        <v>0</v>
      </c>
      <c r="DD23" s="83">
        <v>0</v>
      </c>
      <c r="DE23" s="83">
        <v>2387.8330000000001</v>
      </c>
      <c r="DF23" s="83">
        <v>0</v>
      </c>
      <c r="DG23" s="83">
        <v>348.82100000000003</v>
      </c>
      <c r="DH23" s="83">
        <v>0</v>
      </c>
      <c r="DI23" s="83">
        <v>9.3650000000000002</v>
      </c>
      <c r="DJ23" s="83">
        <v>0</v>
      </c>
      <c r="DK23" s="83">
        <v>0</v>
      </c>
      <c r="DL23" s="83">
        <v>0</v>
      </c>
      <c r="DM23" s="83">
        <v>0</v>
      </c>
      <c r="DN23" s="83">
        <v>0</v>
      </c>
      <c r="DO23" s="83">
        <v>0</v>
      </c>
      <c r="DP23" s="83">
        <v>0</v>
      </c>
      <c r="DQ23" s="83">
        <v>0</v>
      </c>
      <c r="DR23" s="83">
        <v>0</v>
      </c>
      <c r="DS23" s="83">
        <v>108.78</v>
      </c>
      <c r="DT23" s="83">
        <v>11.332000000000001</v>
      </c>
      <c r="DU23" s="83">
        <v>39.398000000000003</v>
      </c>
      <c r="DV23" s="83">
        <v>0</v>
      </c>
      <c r="DW23" s="83">
        <v>0</v>
      </c>
      <c r="DX23" s="83">
        <v>0</v>
      </c>
      <c r="DY23" s="83">
        <v>0</v>
      </c>
      <c r="DZ23" s="83">
        <v>4255.9560000000001</v>
      </c>
      <c r="EA23" s="83">
        <v>0</v>
      </c>
      <c r="EB23" s="83">
        <v>33.74</v>
      </c>
      <c r="EC23" s="83">
        <v>10.865</v>
      </c>
      <c r="ED23" s="83">
        <v>0</v>
      </c>
      <c r="EE23" s="83">
        <v>10.933999999999999</v>
      </c>
      <c r="EF23" s="83">
        <v>0</v>
      </c>
      <c r="EG23" s="83">
        <v>7.7210000000000001</v>
      </c>
      <c r="EH23" s="83">
        <v>0</v>
      </c>
      <c r="EI23" s="83">
        <v>8.2899999999999991</v>
      </c>
      <c r="EJ23" s="83">
        <v>8.6880000000000006</v>
      </c>
      <c r="EK23" s="83">
        <v>17.693000000000001</v>
      </c>
      <c r="EL23" s="83">
        <v>1881.2929999999999</v>
      </c>
      <c r="EM23" s="83">
        <v>3.9990000000000001</v>
      </c>
      <c r="EN23" s="83">
        <v>0</v>
      </c>
      <c r="EO23" s="83">
        <v>13.994</v>
      </c>
      <c r="EP23" s="83">
        <v>122.334</v>
      </c>
      <c r="EQ23" s="83">
        <v>0</v>
      </c>
      <c r="ER23" s="83">
        <v>0</v>
      </c>
      <c r="ES23" s="83">
        <v>0</v>
      </c>
      <c r="ET23" s="83">
        <v>10.715999999999999</v>
      </c>
      <c r="EU23" s="83">
        <v>2.6110000000000002</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15.228</v>
      </c>
      <c r="FO23" s="83">
        <v>0</v>
      </c>
      <c r="FP23" s="83">
        <v>0</v>
      </c>
      <c r="FQ23" s="83">
        <v>0</v>
      </c>
      <c r="FR23" s="83">
        <v>0</v>
      </c>
      <c r="FS23" s="83">
        <v>0</v>
      </c>
      <c r="FT23" s="83">
        <v>0</v>
      </c>
      <c r="FU23" s="83">
        <v>0</v>
      </c>
      <c r="FV23" s="83">
        <v>0</v>
      </c>
      <c r="FW23" s="83">
        <v>0</v>
      </c>
      <c r="FX23" s="83">
        <v>0</v>
      </c>
      <c r="FY23" s="83">
        <v>0</v>
      </c>
      <c r="FZ23" s="83">
        <v>0</v>
      </c>
      <c r="GA23" s="83">
        <v>6.1520000000000001</v>
      </c>
      <c r="GB23" s="83">
        <v>0</v>
      </c>
      <c r="GC23" s="83">
        <v>0</v>
      </c>
      <c r="GD23" s="83">
        <v>0</v>
      </c>
      <c r="GE23" s="83">
        <v>0</v>
      </c>
      <c r="GF23" s="83">
        <v>0</v>
      </c>
      <c r="GG23" s="83">
        <v>0</v>
      </c>
      <c r="GH23" s="83">
        <v>0</v>
      </c>
      <c r="GI23" s="83">
        <v>0</v>
      </c>
      <c r="GJ23" s="83">
        <v>0</v>
      </c>
      <c r="GK23" s="83">
        <v>0</v>
      </c>
      <c r="GL23" s="83">
        <v>0</v>
      </c>
      <c r="GM23" s="83">
        <v>0</v>
      </c>
      <c r="GN23" s="83">
        <v>0</v>
      </c>
      <c r="GO23" s="83">
        <v>17.416</v>
      </c>
      <c r="GP23" s="83">
        <v>0</v>
      </c>
      <c r="GQ23" s="83">
        <v>0</v>
      </c>
      <c r="GR23" s="83">
        <v>0</v>
      </c>
      <c r="GS23" s="83">
        <v>0</v>
      </c>
      <c r="GT23" s="83">
        <v>58.061</v>
      </c>
      <c r="GU23" s="83">
        <v>0</v>
      </c>
      <c r="GV23" s="83">
        <v>0</v>
      </c>
      <c r="GW23" s="83">
        <v>0</v>
      </c>
      <c r="GX23" s="83">
        <v>43.097000000000001</v>
      </c>
      <c r="GY23" s="83">
        <v>0</v>
      </c>
      <c r="GZ23" s="83">
        <v>0</v>
      </c>
      <c r="HA23" s="83">
        <v>0</v>
      </c>
      <c r="HB23" s="83">
        <v>0</v>
      </c>
      <c r="HC23" s="83">
        <v>0</v>
      </c>
      <c r="HD23" s="83">
        <v>0</v>
      </c>
      <c r="HE23" s="83">
        <v>0</v>
      </c>
      <c r="HF23" s="83">
        <v>2746.0189999999998</v>
      </c>
      <c r="HG23" s="83">
        <v>0</v>
      </c>
      <c r="HH23" s="83">
        <v>0</v>
      </c>
      <c r="HI23" s="83">
        <v>0</v>
      </c>
      <c r="HJ23" s="83">
        <v>0</v>
      </c>
      <c r="HK23" s="83">
        <v>6535.0169999999998</v>
      </c>
      <c r="HL23" s="83">
        <v>10.715999999999999</v>
      </c>
      <c r="HM23" s="83">
        <v>2.6110000000000002</v>
      </c>
      <c r="HN23" s="83">
        <v>0</v>
      </c>
      <c r="HO23" s="83">
        <v>15.228</v>
      </c>
      <c r="HP23" s="83">
        <v>0</v>
      </c>
      <c r="HQ23" s="83">
        <v>6.1520000000000001</v>
      </c>
      <c r="HR23" s="83">
        <v>0</v>
      </c>
      <c r="HS23" s="83">
        <v>0</v>
      </c>
      <c r="HT23" s="83">
        <v>0</v>
      </c>
      <c r="HU23" s="83">
        <v>0</v>
      </c>
      <c r="HV23" s="83">
        <v>17.416</v>
      </c>
      <c r="HW23" s="83">
        <v>0</v>
      </c>
      <c r="HX23" s="83">
        <v>101.158</v>
      </c>
      <c r="HY23" s="83">
        <v>0</v>
      </c>
      <c r="HZ23" s="83">
        <v>0</v>
      </c>
      <c r="IA23" s="83">
        <v>2746.0189999999998</v>
      </c>
      <c r="IB23" s="83">
        <v>0</v>
      </c>
      <c r="IC23" s="83">
        <v>0</v>
      </c>
      <c r="ID23" s="83">
        <v>0</v>
      </c>
      <c r="IE23" s="83">
        <v>0</v>
      </c>
      <c r="IF23" s="83">
        <v>8922.85</v>
      </c>
      <c r="IG23" s="83">
        <v>368.90199999999999</v>
      </c>
      <c r="IH23" s="83">
        <v>2.6110000000000002</v>
      </c>
      <c r="II23" s="83">
        <v>0</v>
      </c>
      <c r="IJ23" s="83">
        <v>15.228</v>
      </c>
      <c r="IK23" s="83">
        <v>0</v>
      </c>
      <c r="IL23" s="83">
        <v>6.1520000000000001</v>
      </c>
      <c r="IM23" s="83">
        <v>0</v>
      </c>
      <c r="IN23" s="83">
        <v>0</v>
      </c>
      <c r="IO23" s="83">
        <v>0</v>
      </c>
      <c r="IP23" s="83">
        <v>0</v>
      </c>
      <c r="IQ23" s="83">
        <v>17.416</v>
      </c>
      <c r="IR23" s="83">
        <v>0</v>
      </c>
      <c r="IS23" s="83">
        <v>101.158</v>
      </c>
      <c r="IT23" s="83">
        <v>0</v>
      </c>
      <c r="IU23" s="83">
        <v>0</v>
      </c>
      <c r="IV23" s="84">
        <v>0</v>
      </c>
      <c r="IW23" s="81">
        <v>0</v>
      </c>
      <c r="IX23" s="81">
        <v>0</v>
      </c>
      <c r="IY23" s="81">
        <v>0</v>
      </c>
      <c r="IZ23" s="81">
        <v>0</v>
      </c>
      <c r="JA23" s="81">
        <v>0</v>
      </c>
      <c r="JB23" s="81">
        <v>0</v>
      </c>
      <c r="JC23" s="81">
        <v>0</v>
      </c>
      <c r="JD23" s="81">
        <v>0</v>
      </c>
      <c r="JE23" s="81">
        <v>7</v>
      </c>
      <c r="JF23" s="81">
        <v>1</v>
      </c>
      <c r="JG23" s="81">
        <v>3</v>
      </c>
      <c r="JH23" s="81">
        <v>0</v>
      </c>
      <c r="JI23" s="81">
        <v>0</v>
      </c>
      <c r="JJ23" s="81">
        <v>0</v>
      </c>
      <c r="JK23" s="81">
        <v>0</v>
      </c>
      <c r="JL23" s="81">
        <v>29</v>
      </c>
      <c r="JM23" s="81">
        <v>2</v>
      </c>
      <c r="JN23" s="81">
        <v>5</v>
      </c>
      <c r="JO23" s="81">
        <v>2</v>
      </c>
      <c r="JP23" s="81">
        <v>0</v>
      </c>
      <c r="JQ23" s="81">
        <v>2</v>
      </c>
      <c r="JR23" s="81">
        <v>0</v>
      </c>
      <c r="JS23" s="81">
        <v>1</v>
      </c>
      <c r="JT23" s="81">
        <v>0</v>
      </c>
      <c r="JU23" s="81">
        <v>1</v>
      </c>
      <c r="JV23" s="81">
        <v>1</v>
      </c>
      <c r="JW23" s="81">
        <v>1</v>
      </c>
      <c r="JX23" s="81">
        <v>1</v>
      </c>
      <c r="JY23" s="81">
        <v>1</v>
      </c>
      <c r="JZ23" s="81">
        <v>0</v>
      </c>
      <c r="KA23" s="81">
        <v>2</v>
      </c>
      <c r="KB23" s="81">
        <v>1</v>
      </c>
      <c r="KC23" s="81">
        <v>4</v>
      </c>
      <c r="KD23" s="81">
        <v>1</v>
      </c>
      <c r="KE23" s="81">
        <v>0</v>
      </c>
      <c r="KF23" s="81">
        <v>2</v>
      </c>
      <c r="KG23" s="81">
        <v>1</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3</v>
      </c>
      <c r="LA23" s="81">
        <v>0</v>
      </c>
      <c r="LB23" s="81">
        <v>0</v>
      </c>
      <c r="LC23" s="81">
        <v>0</v>
      </c>
      <c r="LD23" s="81">
        <v>0</v>
      </c>
      <c r="LE23" s="81">
        <v>0</v>
      </c>
      <c r="LF23" s="81">
        <v>0</v>
      </c>
      <c r="LG23" s="81">
        <v>0</v>
      </c>
      <c r="LH23" s="81">
        <v>0</v>
      </c>
      <c r="LI23" s="81">
        <v>0</v>
      </c>
      <c r="LJ23" s="81">
        <v>0</v>
      </c>
      <c r="LK23" s="81">
        <v>0</v>
      </c>
      <c r="LL23" s="81">
        <v>0</v>
      </c>
      <c r="LM23" s="81">
        <v>1</v>
      </c>
      <c r="LN23" s="81">
        <v>0</v>
      </c>
      <c r="LO23" s="81">
        <v>0</v>
      </c>
      <c r="LP23" s="81">
        <v>0</v>
      </c>
      <c r="LQ23" s="81">
        <v>0</v>
      </c>
      <c r="LR23" s="81">
        <v>0</v>
      </c>
      <c r="LS23" s="81">
        <v>0</v>
      </c>
      <c r="LT23" s="81">
        <v>0</v>
      </c>
      <c r="LU23" s="81">
        <v>0</v>
      </c>
      <c r="LV23" s="81">
        <v>0</v>
      </c>
      <c r="LW23" s="81">
        <v>0</v>
      </c>
      <c r="LX23" s="81">
        <v>0</v>
      </c>
      <c r="LY23" s="81">
        <v>0</v>
      </c>
      <c r="LZ23" s="81">
        <v>0</v>
      </c>
      <c r="MA23" s="81">
        <v>3</v>
      </c>
      <c r="MB23" s="81">
        <v>0</v>
      </c>
      <c r="MC23" s="81">
        <v>0</v>
      </c>
      <c r="MD23" s="81">
        <v>0</v>
      </c>
      <c r="ME23" s="81">
        <v>0</v>
      </c>
      <c r="MF23" s="81">
        <v>1</v>
      </c>
      <c r="MG23" s="81">
        <v>0</v>
      </c>
      <c r="MH23" s="81">
        <v>0</v>
      </c>
      <c r="MI23" s="81">
        <v>0</v>
      </c>
      <c r="MJ23" s="81">
        <v>2</v>
      </c>
      <c r="MK23" s="81">
        <v>0</v>
      </c>
      <c r="ML23" s="81">
        <v>0</v>
      </c>
      <c r="MM23" s="81">
        <v>0</v>
      </c>
      <c r="MN23" s="81">
        <v>0</v>
      </c>
      <c r="MO23" s="81">
        <v>0</v>
      </c>
      <c r="MP23" s="81">
        <v>0</v>
      </c>
      <c r="MQ23" s="81">
        <v>0</v>
      </c>
      <c r="MR23" s="81">
        <v>2</v>
      </c>
      <c r="MS23" s="81">
        <v>0</v>
      </c>
      <c r="MT23" s="81">
        <v>4</v>
      </c>
      <c r="MU23" s="81">
        <v>0</v>
      </c>
      <c r="MV23" s="81">
        <v>1</v>
      </c>
      <c r="MW23" s="81">
        <v>0</v>
      </c>
      <c r="MX23" s="81">
        <v>0</v>
      </c>
      <c r="MY23" s="81">
        <v>0</v>
      </c>
      <c r="MZ23" s="81">
        <v>0</v>
      </c>
      <c r="NA23" s="81">
        <v>0</v>
      </c>
      <c r="NB23" s="81">
        <v>0</v>
      </c>
      <c r="NC23" s="81">
        <v>0</v>
      </c>
      <c r="ND23" s="81">
        <v>0</v>
      </c>
      <c r="NE23" s="81">
        <v>0</v>
      </c>
      <c r="NF23" s="81">
        <v>7</v>
      </c>
      <c r="NG23" s="81">
        <v>1</v>
      </c>
      <c r="NH23" s="81">
        <v>3</v>
      </c>
      <c r="NI23" s="81">
        <v>0</v>
      </c>
      <c r="NJ23" s="81">
        <v>0</v>
      </c>
      <c r="NK23" s="81">
        <v>0</v>
      </c>
      <c r="NL23" s="81">
        <v>0</v>
      </c>
      <c r="NM23" s="81">
        <v>29</v>
      </c>
      <c r="NN23" s="81">
        <v>0</v>
      </c>
      <c r="NO23" s="81">
        <v>5</v>
      </c>
      <c r="NP23" s="81">
        <v>2</v>
      </c>
      <c r="NQ23" s="81">
        <v>0</v>
      </c>
      <c r="NR23" s="81">
        <v>2</v>
      </c>
      <c r="NS23" s="81">
        <v>0</v>
      </c>
      <c r="NT23" s="81">
        <v>1</v>
      </c>
      <c r="NU23" s="81">
        <v>0</v>
      </c>
      <c r="NV23" s="81">
        <v>1</v>
      </c>
      <c r="NW23" s="81">
        <v>1</v>
      </c>
      <c r="NX23" s="81">
        <v>1</v>
      </c>
      <c r="NY23" s="81">
        <v>1</v>
      </c>
      <c r="NZ23" s="81">
        <v>1</v>
      </c>
      <c r="OA23" s="81">
        <v>0</v>
      </c>
      <c r="OB23" s="81">
        <v>2</v>
      </c>
      <c r="OC23" s="81">
        <v>1</v>
      </c>
      <c r="OD23" s="81">
        <v>0</v>
      </c>
      <c r="OE23" s="81">
        <v>0</v>
      </c>
      <c r="OF23" s="81">
        <v>0</v>
      </c>
      <c r="OG23" s="81">
        <v>2</v>
      </c>
      <c r="OH23" s="81">
        <v>1</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3</v>
      </c>
      <c r="PB23" s="81">
        <v>0</v>
      </c>
      <c r="PC23" s="81">
        <v>0</v>
      </c>
      <c r="PD23" s="81">
        <v>0</v>
      </c>
      <c r="PE23" s="81">
        <v>0</v>
      </c>
      <c r="PF23" s="81">
        <v>0</v>
      </c>
      <c r="PG23" s="81">
        <v>0</v>
      </c>
      <c r="PH23" s="81">
        <v>0</v>
      </c>
      <c r="PI23" s="81">
        <v>0</v>
      </c>
      <c r="PJ23" s="81">
        <v>0</v>
      </c>
      <c r="PK23" s="81">
        <v>0</v>
      </c>
      <c r="PL23" s="81">
        <v>0</v>
      </c>
      <c r="PM23" s="81">
        <v>0</v>
      </c>
      <c r="PN23" s="81">
        <v>1</v>
      </c>
      <c r="PO23" s="81">
        <v>0</v>
      </c>
      <c r="PP23" s="81">
        <v>0</v>
      </c>
      <c r="PQ23" s="81">
        <v>0</v>
      </c>
      <c r="PR23" s="81">
        <v>0</v>
      </c>
      <c r="PS23" s="81">
        <v>0</v>
      </c>
      <c r="PT23" s="81">
        <v>0</v>
      </c>
      <c r="PU23" s="81">
        <v>0</v>
      </c>
      <c r="PV23" s="81">
        <v>0</v>
      </c>
      <c r="PW23" s="81">
        <v>0</v>
      </c>
      <c r="PX23" s="81">
        <v>0</v>
      </c>
      <c r="PY23" s="81">
        <v>0</v>
      </c>
      <c r="PZ23" s="81">
        <v>0</v>
      </c>
      <c r="QA23" s="81">
        <v>0</v>
      </c>
      <c r="QB23" s="81">
        <v>3</v>
      </c>
      <c r="QC23" s="81">
        <v>0</v>
      </c>
      <c r="QD23" s="81">
        <v>0</v>
      </c>
      <c r="QE23" s="81">
        <v>0</v>
      </c>
      <c r="QF23" s="81">
        <v>0</v>
      </c>
      <c r="QG23" s="81">
        <v>1</v>
      </c>
      <c r="QH23" s="81">
        <v>0</v>
      </c>
      <c r="QI23" s="81">
        <v>0</v>
      </c>
      <c r="QJ23" s="81">
        <v>0</v>
      </c>
      <c r="QK23" s="81">
        <v>2</v>
      </c>
      <c r="QL23" s="81">
        <v>0</v>
      </c>
      <c r="QM23" s="81">
        <v>0</v>
      </c>
      <c r="QN23" s="81">
        <v>0</v>
      </c>
      <c r="QO23" s="81">
        <v>0</v>
      </c>
      <c r="QP23" s="81">
        <v>0</v>
      </c>
      <c r="QQ23" s="81">
        <v>0</v>
      </c>
      <c r="QR23" s="81">
        <v>0</v>
      </c>
      <c r="QS23" s="81">
        <v>7</v>
      </c>
      <c r="QT23" s="81">
        <v>0</v>
      </c>
      <c r="QU23" s="81">
        <v>0</v>
      </c>
      <c r="QV23" s="81">
        <v>0</v>
      </c>
      <c r="QW23" s="81">
        <v>0</v>
      </c>
      <c r="QX23" s="81">
        <v>58</v>
      </c>
      <c r="QY23" s="81">
        <v>2</v>
      </c>
      <c r="QZ23" s="81">
        <v>1</v>
      </c>
      <c r="RA23" s="81">
        <v>0</v>
      </c>
      <c r="RB23" s="81">
        <v>3</v>
      </c>
      <c r="RC23" s="81">
        <v>0</v>
      </c>
      <c r="RD23" s="81">
        <v>1</v>
      </c>
      <c r="RE23" s="81">
        <v>0</v>
      </c>
      <c r="RF23" s="81">
        <v>0</v>
      </c>
      <c r="RG23" s="81">
        <v>0</v>
      </c>
      <c r="RH23" s="81">
        <v>0</v>
      </c>
      <c r="RI23" s="81">
        <v>3</v>
      </c>
      <c r="RJ23" s="81">
        <v>0</v>
      </c>
      <c r="RK23" s="81">
        <v>3</v>
      </c>
      <c r="RL23" s="81">
        <v>0</v>
      </c>
      <c r="RM23" s="81">
        <v>0</v>
      </c>
      <c r="RN23" s="81">
        <v>7</v>
      </c>
      <c r="RO23" s="81">
        <v>0</v>
      </c>
      <c r="RP23" s="81">
        <v>0</v>
      </c>
      <c r="RQ23" s="81">
        <v>0</v>
      </c>
      <c r="RR23" s="81">
        <v>0</v>
      </c>
      <c r="RS23" s="81">
        <v>60</v>
      </c>
      <c r="RT23" s="81">
        <v>7</v>
      </c>
      <c r="RU23" s="81">
        <v>1</v>
      </c>
      <c r="RV23" s="81">
        <v>0</v>
      </c>
      <c r="RW23" s="81">
        <v>3</v>
      </c>
      <c r="RX23" s="81">
        <v>0</v>
      </c>
      <c r="RY23" s="81">
        <v>1</v>
      </c>
      <c r="RZ23" s="81">
        <v>0</v>
      </c>
      <c r="SA23" s="81">
        <v>0</v>
      </c>
      <c r="SB23" s="81">
        <v>0</v>
      </c>
      <c r="SC23" s="81">
        <v>0</v>
      </c>
      <c r="SD23" s="81">
        <v>3</v>
      </c>
      <c r="SE23" s="81">
        <v>0</v>
      </c>
      <c r="SF23" s="81">
        <v>3</v>
      </c>
      <c r="SG23" s="81">
        <v>0</v>
      </c>
      <c r="SH23" s="81">
        <v>0</v>
      </c>
    </row>
    <row r="24" spans="1:502">
      <c r="A24" s="18" t="s">
        <v>2137</v>
      </c>
      <c r="B24" s="80">
        <v>16</v>
      </c>
      <c r="C24" s="80">
        <v>16</v>
      </c>
      <c r="D24" s="80">
        <v>1</v>
      </c>
      <c r="E24" s="80">
        <v>2019</v>
      </c>
      <c r="F24" s="80" t="s">
        <v>73</v>
      </c>
      <c r="G24" s="182" t="s">
        <v>2121</v>
      </c>
      <c r="H24" s="80" t="s">
        <v>2122</v>
      </c>
      <c r="I24" s="173"/>
      <c r="J24" s="83">
        <v>0</v>
      </c>
      <c r="K24" s="83">
        <v>0</v>
      </c>
      <c r="L24" s="83">
        <v>0</v>
      </c>
      <c r="M24" s="83">
        <v>0</v>
      </c>
      <c r="N24" s="83">
        <v>0</v>
      </c>
      <c r="O24" s="83">
        <v>0</v>
      </c>
      <c r="P24" s="83">
        <v>0</v>
      </c>
      <c r="Q24" s="83">
        <v>0</v>
      </c>
      <c r="R24" s="83">
        <v>105.098</v>
      </c>
      <c r="S24" s="83">
        <v>11.531000000000001</v>
      </c>
      <c r="T24" s="83">
        <v>36.131999999999998</v>
      </c>
      <c r="U24" s="83">
        <v>0</v>
      </c>
      <c r="V24" s="83">
        <v>0</v>
      </c>
      <c r="W24" s="83">
        <v>0</v>
      </c>
      <c r="X24" s="83">
        <v>0</v>
      </c>
      <c r="Y24" s="83">
        <v>3937.973</v>
      </c>
      <c r="Z24" s="83">
        <v>2548.9229999999998</v>
      </c>
      <c r="AA24" s="83">
        <v>28.524999999999999</v>
      </c>
      <c r="AB24" s="83">
        <v>10.694000000000001</v>
      </c>
      <c r="AC24" s="83">
        <v>0</v>
      </c>
      <c r="AD24" s="83">
        <v>10.15</v>
      </c>
      <c r="AE24" s="83">
        <v>0</v>
      </c>
      <c r="AF24" s="83">
        <v>167.68700000000001</v>
      </c>
      <c r="AG24" s="83">
        <v>0</v>
      </c>
      <c r="AH24" s="83">
        <v>7.3150000000000004</v>
      </c>
      <c r="AI24" s="83">
        <v>46.223999999999997</v>
      </c>
      <c r="AJ24" s="83">
        <v>0</v>
      </c>
      <c r="AK24" s="83">
        <v>1936.1659999999999</v>
      </c>
      <c r="AL24" s="83">
        <v>20.731999999999999</v>
      </c>
      <c r="AM24" s="83">
        <v>16.725999999999999</v>
      </c>
      <c r="AN24" s="83">
        <v>12.505000000000001</v>
      </c>
      <c r="AO24" s="83">
        <v>125.307</v>
      </c>
      <c r="AP24" s="83">
        <v>39.298000000000002</v>
      </c>
      <c r="AQ24" s="83">
        <v>14.397</v>
      </c>
      <c r="AR24" s="83">
        <v>0</v>
      </c>
      <c r="AS24" s="83">
        <v>5.9770000000000003</v>
      </c>
      <c r="AT24" s="83">
        <v>2.3330000000000002</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14.037000000000001</v>
      </c>
      <c r="BN24" s="83">
        <v>0</v>
      </c>
      <c r="BO24" s="83">
        <v>0</v>
      </c>
      <c r="BP24" s="83">
        <v>0</v>
      </c>
      <c r="BQ24" s="83">
        <v>0</v>
      </c>
      <c r="BR24" s="83">
        <v>0</v>
      </c>
      <c r="BS24" s="83">
        <v>0</v>
      </c>
      <c r="BT24" s="83">
        <v>0</v>
      </c>
      <c r="BU24" s="83">
        <v>0</v>
      </c>
      <c r="BV24" s="83">
        <v>0</v>
      </c>
      <c r="BW24" s="83">
        <v>0</v>
      </c>
      <c r="BX24" s="83">
        <v>0</v>
      </c>
      <c r="BY24" s="83">
        <v>0</v>
      </c>
      <c r="BZ24" s="83">
        <v>5.8689999999999998</v>
      </c>
      <c r="CA24" s="83">
        <v>0</v>
      </c>
      <c r="CB24" s="83">
        <v>0</v>
      </c>
      <c r="CC24" s="83">
        <v>0</v>
      </c>
      <c r="CD24" s="83">
        <v>0</v>
      </c>
      <c r="CE24" s="83">
        <v>0</v>
      </c>
      <c r="CF24" s="83">
        <v>0</v>
      </c>
      <c r="CG24" s="83">
        <v>0</v>
      </c>
      <c r="CH24" s="83">
        <v>0</v>
      </c>
      <c r="CI24" s="83">
        <v>0</v>
      </c>
      <c r="CJ24" s="83">
        <v>0</v>
      </c>
      <c r="CK24" s="83">
        <v>0</v>
      </c>
      <c r="CL24" s="83">
        <v>0</v>
      </c>
      <c r="CM24" s="83">
        <v>0</v>
      </c>
      <c r="CN24" s="83">
        <v>15.46</v>
      </c>
      <c r="CO24" s="83">
        <v>0</v>
      </c>
      <c r="CP24" s="83">
        <v>0</v>
      </c>
      <c r="CQ24" s="83">
        <v>0</v>
      </c>
      <c r="CR24" s="83">
        <v>0</v>
      </c>
      <c r="CS24" s="83">
        <v>59.618000000000002</v>
      </c>
      <c r="CT24" s="83">
        <v>0</v>
      </c>
      <c r="CU24" s="83">
        <v>0</v>
      </c>
      <c r="CV24" s="83">
        <v>0</v>
      </c>
      <c r="CW24" s="83">
        <v>4.093</v>
      </c>
      <c r="CX24" s="83">
        <v>0</v>
      </c>
      <c r="CY24" s="83">
        <v>0</v>
      </c>
      <c r="CZ24" s="83">
        <v>0</v>
      </c>
      <c r="DA24" s="83">
        <v>0</v>
      </c>
      <c r="DB24" s="83">
        <v>0</v>
      </c>
      <c r="DC24" s="83">
        <v>3.984</v>
      </c>
      <c r="DD24" s="83">
        <v>0</v>
      </c>
      <c r="DE24" s="83">
        <v>2548.9229999999998</v>
      </c>
      <c r="DF24" s="83">
        <v>0</v>
      </c>
      <c r="DG24" s="83">
        <v>39.298000000000002</v>
      </c>
      <c r="DH24" s="83">
        <v>0</v>
      </c>
      <c r="DI24" s="83">
        <v>14.397</v>
      </c>
      <c r="DJ24" s="83">
        <v>0</v>
      </c>
      <c r="DK24" s="83">
        <v>0</v>
      </c>
      <c r="DL24" s="83">
        <v>0</v>
      </c>
      <c r="DM24" s="83">
        <v>0</v>
      </c>
      <c r="DN24" s="83">
        <v>0</v>
      </c>
      <c r="DO24" s="83">
        <v>0</v>
      </c>
      <c r="DP24" s="83">
        <v>0</v>
      </c>
      <c r="DQ24" s="83">
        <v>0</v>
      </c>
      <c r="DR24" s="83">
        <v>0</v>
      </c>
      <c r="DS24" s="83">
        <v>105.098</v>
      </c>
      <c r="DT24" s="83">
        <v>11.531000000000001</v>
      </c>
      <c r="DU24" s="83">
        <v>36.131999999999998</v>
      </c>
      <c r="DV24" s="83">
        <v>0</v>
      </c>
      <c r="DW24" s="83">
        <v>0</v>
      </c>
      <c r="DX24" s="83">
        <v>0</v>
      </c>
      <c r="DY24" s="83">
        <v>0</v>
      </c>
      <c r="DZ24" s="83">
        <v>3937.973</v>
      </c>
      <c r="EA24" s="83">
        <v>0</v>
      </c>
      <c r="EB24" s="83">
        <v>28.524999999999999</v>
      </c>
      <c r="EC24" s="83">
        <v>10.694000000000001</v>
      </c>
      <c r="ED24" s="83">
        <v>0</v>
      </c>
      <c r="EE24" s="83">
        <v>10.15</v>
      </c>
      <c r="EF24" s="83">
        <v>0</v>
      </c>
      <c r="EG24" s="83">
        <v>167.68700000000001</v>
      </c>
      <c r="EH24" s="83">
        <v>0</v>
      </c>
      <c r="EI24" s="83">
        <v>7.3150000000000004</v>
      </c>
      <c r="EJ24" s="83">
        <v>46.223999999999997</v>
      </c>
      <c r="EK24" s="83">
        <v>0</v>
      </c>
      <c r="EL24" s="83">
        <v>1936.1659999999999</v>
      </c>
      <c r="EM24" s="83">
        <v>20.731999999999999</v>
      </c>
      <c r="EN24" s="83">
        <v>16.725999999999999</v>
      </c>
      <c r="EO24" s="83">
        <v>12.505000000000001</v>
      </c>
      <c r="EP24" s="83">
        <v>125.307</v>
      </c>
      <c r="EQ24" s="83">
        <v>0</v>
      </c>
      <c r="ER24" s="83">
        <v>0</v>
      </c>
      <c r="ES24" s="83">
        <v>0</v>
      </c>
      <c r="ET24" s="83">
        <v>5.9770000000000003</v>
      </c>
      <c r="EU24" s="83">
        <v>2.3330000000000002</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14.037000000000001</v>
      </c>
      <c r="FO24" s="83">
        <v>0</v>
      </c>
      <c r="FP24" s="83">
        <v>0</v>
      </c>
      <c r="FQ24" s="83">
        <v>0</v>
      </c>
      <c r="FR24" s="83">
        <v>0</v>
      </c>
      <c r="FS24" s="83">
        <v>0</v>
      </c>
      <c r="FT24" s="83">
        <v>0</v>
      </c>
      <c r="FU24" s="83">
        <v>0</v>
      </c>
      <c r="FV24" s="83">
        <v>0</v>
      </c>
      <c r="FW24" s="83">
        <v>0</v>
      </c>
      <c r="FX24" s="83">
        <v>0</v>
      </c>
      <c r="FY24" s="83">
        <v>0</v>
      </c>
      <c r="FZ24" s="83">
        <v>0</v>
      </c>
      <c r="GA24" s="83">
        <v>5.8689999999999998</v>
      </c>
      <c r="GB24" s="83">
        <v>0</v>
      </c>
      <c r="GC24" s="83">
        <v>0</v>
      </c>
      <c r="GD24" s="83">
        <v>0</v>
      </c>
      <c r="GE24" s="83">
        <v>0</v>
      </c>
      <c r="GF24" s="83">
        <v>0</v>
      </c>
      <c r="GG24" s="83">
        <v>0</v>
      </c>
      <c r="GH24" s="83">
        <v>0</v>
      </c>
      <c r="GI24" s="83">
        <v>0</v>
      </c>
      <c r="GJ24" s="83">
        <v>0</v>
      </c>
      <c r="GK24" s="83">
        <v>0</v>
      </c>
      <c r="GL24" s="83">
        <v>0</v>
      </c>
      <c r="GM24" s="83">
        <v>0</v>
      </c>
      <c r="GN24" s="83">
        <v>0</v>
      </c>
      <c r="GO24" s="83">
        <v>15.46</v>
      </c>
      <c r="GP24" s="83">
        <v>0</v>
      </c>
      <c r="GQ24" s="83">
        <v>0</v>
      </c>
      <c r="GR24" s="83">
        <v>0</v>
      </c>
      <c r="GS24" s="83">
        <v>0</v>
      </c>
      <c r="GT24" s="83">
        <v>59.618000000000002</v>
      </c>
      <c r="GU24" s="83">
        <v>0</v>
      </c>
      <c r="GV24" s="83">
        <v>0</v>
      </c>
      <c r="GW24" s="83">
        <v>0</v>
      </c>
      <c r="GX24" s="83">
        <v>4.093</v>
      </c>
      <c r="GY24" s="83">
        <v>0</v>
      </c>
      <c r="GZ24" s="83">
        <v>0</v>
      </c>
      <c r="HA24" s="83">
        <v>0</v>
      </c>
      <c r="HB24" s="83">
        <v>0</v>
      </c>
      <c r="HC24" s="83">
        <v>0</v>
      </c>
      <c r="HD24" s="83">
        <v>3.984</v>
      </c>
      <c r="HE24" s="83">
        <v>0</v>
      </c>
      <c r="HF24" s="83">
        <v>2602.6179999999999</v>
      </c>
      <c r="HG24" s="83">
        <v>0</v>
      </c>
      <c r="HH24" s="83">
        <v>0</v>
      </c>
      <c r="HI24" s="83">
        <v>0</v>
      </c>
      <c r="HJ24" s="83">
        <v>0</v>
      </c>
      <c r="HK24" s="83">
        <v>6472.7650000000003</v>
      </c>
      <c r="HL24" s="83">
        <v>5.9770000000000003</v>
      </c>
      <c r="HM24" s="83">
        <v>2.3330000000000002</v>
      </c>
      <c r="HN24" s="83">
        <v>0</v>
      </c>
      <c r="HO24" s="83">
        <v>14.037000000000001</v>
      </c>
      <c r="HP24" s="83">
        <v>0</v>
      </c>
      <c r="HQ24" s="83">
        <v>5.8689999999999998</v>
      </c>
      <c r="HR24" s="83">
        <v>0</v>
      </c>
      <c r="HS24" s="83">
        <v>0</v>
      </c>
      <c r="HT24" s="83">
        <v>0</v>
      </c>
      <c r="HU24" s="83">
        <v>0</v>
      </c>
      <c r="HV24" s="83">
        <v>15.46</v>
      </c>
      <c r="HW24" s="83">
        <v>0</v>
      </c>
      <c r="HX24" s="83">
        <v>63.710999999999999</v>
      </c>
      <c r="HY24" s="83">
        <v>3.984</v>
      </c>
      <c r="HZ24" s="83">
        <v>0</v>
      </c>
      <c r="IA24" s="83">
        <v>2602.6179999999999</v>
      </c>
      <c r="IB24" s="83">
        <v>0</v>
      </c>
      <c r="IC24" s="83">
        <v>0</v>
      </c>
      <c r="ID24" s="83">
        <v>0</v>
      </c>
      <c r="IE24" s="83">
        <v>0</v>
      </c>
      <c r="IF24" s="83">
        <v>9021.6880000000001</v>
      </c>
      <c r="IG24" s="83">
        <v>59.671999999999997</v>
      </c>
      <c r="IH24" s="83">
        <v>2.3330000000000002</v>
      </c>
      <c r="II24" s="83">
        <v>0</v>
      </c>
      <c r="IJ24" s="83">
        <v>14.037000000000001</v>
      </c>
      <c r="IK24" s="83">
        <v>0</v>
      </c>
      <c r="IL24" s="83">
        <v>5.8689999999999998</v>
      </c>
      <c r="IM24" s="83">
        <v>0</v>
      </c>
      <c r="IN24" s="83">
        <v>0</v>
      </c>
      <c r="IO24" s="83">
        <v>0</v>
      </c>
      <c r="IP24" s="83">
        <v>0</v>
      </c>
      <c r="IQ24" s="83">
        <v>15.46</v>
      </c>
      <c r="IR24" s="83">
        <v>0</v>
      </c>
      <c r="IS24" s="83">
        <v>63.710999999999999</v>
      </c>
      <c r="IT24" s="83">
        <v>3.984</v>
      </c>
      <c r="IU24" s="83">
        <v>0</v>
      </c>
      <c r="IV24" s="84">
        <v>0</v>
      </c>
      <c r="IW24" s="81">
        <v>0</v>
      </c>
      <c r="IX24" s="81">
        <v>0</v>
      </c>
      <c r="IY24" s="81">
        <v>0</v>
      </c>
      <c r="IZ24" s="81">
        <v>0</v>
      </c>
      <c r="JA24" s="81">
        <v>0</v>
      </c>
      <c r="JB24" s="81">
        <v>0</v>
      </c>
      <c r="JC24" s="81">
        <v>0</v>
      </c>
      <c r="JD24" s="81">
        <v>0</v>
      </c>
      <c r="JE24" s="81">
        <v>6</v>
      </c>
      <c r="JF24" s="81">
        <v>1</v>
      </c>
      <c r="JG24" s="81">
        <v>3</v>
      </c>
      <c r="JH24" s="81">
        <v>0</v>
      </c>
      <c r="JI24" s="81">
        <v>0</v>
      </c>
      <c r="JJ24" s="81">
        <v>0</v>
      </c>
      <c r="JK24" s="81">
        <v>0</v>
      </c>
      <c r="JL24" s="81">
        <v>27</v>
      </c>
      <c r="JM24" s="81">
        <v>3</v>
      </c>
      <c r="JN24" s="81">
        <v>4</v>
      </c>
      <c r="JO24" s="81">
        <v>2</v>
      </c>
      <c r="JP24" s="81">
        <v>0</v>
      </c>
      <c r="JQ24" s="81">
        <v>2</v>
      </c>
      <c r="JR24" s="81">
        <v>0</v>
      </c>
      <c r="JS24" s="81">
        <v>2</v>
      </c>
      <c r="JT24" s="81">
        <v>0</v>
      </c>
      <c r="JU24" s="81">
        <v>1</v>
      </c>
      <c r="JV24" s="81">
        <v>2</v>
      </c>
      <c r="JW24" s="81">
        <v>0</v>
      </c>
      <c r="JX24" s="81">
        <v>1</v>
      </c>
      <c r="JY24" s="81">
        <v>2</v>
      </c>
      <c r="JZ24" s="81">
        <v>2</v>
      </c>
      <c r="KA24" s="81">
        <v>2</v>
      </c>
      <c r="KB24" s="81">
        <v>1</v>
      </c>
      <c r="KC24" s="81">
        <v>2</v>
      </c>
      <c r="KD24" s="81">
        <v>1</v>
      </c>
      <c r="KE24" s="81">
        <v>0</v>
      </c>
      <c r="KF24" s="81">
        <v>1</v>
      </c>
      <c r="KG24" s="81">
        <v>1</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3</v>
      </c>
      <c r="LA24" s="81">
        <v>0</v>
      </c>
      <c r="LB24" s="81">
        <v>0</v>
      </c>
      <c r="LC24" s="81">
        <v>0</v>
      </c>
      <c r="LD24" s="81">
        <v>0</v>
      </c>
      <c r="LE24" s="81">
        <v>0</v>
      </c>
      <c r="LF24" s="81">
        <v>0</v>
      </c>
      <c r="LG24" s="81">
        <v>0</v>
      </c>
      <c r="LH24" s="81">
        <v>0</v>
      </c>
      <c r="LI24" s="81">
        <v>0</v>
      </c>
      <c r="LJ24" s="81">
        <v>0</v>
      </c>
      <c r="LK24" s="81">
        <v>0</v>
      </c>
      <c r="LL24" s="81">
        <v>0</v>
      </c>
      <c r="LM24" s="81">
        <v>1</v>
      </c>
      <c r="LN24" s="81">
        <v>0</v>
      </c>
      <c r="LO24" s="81">
        <v>0</v>
      </c>
      <c r="LP24" s="81">
        <v>0</v>
      </c>
      <c r="LQ24" s="81">
        <v>0</v>
      </c>
      <c r="LR24" s="81">
        <v>0</v>
      </c>
      <c r="LS24" s="81">
        <v>0</v>
      </c>
      <c r="LT24" s="81">
        <v>0</v>
      </c>
      <c r="LU24" s="81">
        <v>0</v>
      </c>
      <c r="LV24" s="81">
        <v>0</v>
      </c>
      <c r="LW24" s="81">
        <v>0</v>
      </c>
      <c r="LX24" s="81">
        <v>0</v>
      </c>
      <c r="LY24" s="81">
        <v>0</v>
      </c>
      <c r="LZ24" s="81">
        <v>0</v>
      </c>
      <c r="MA24" s="81">
        <v>3</v>
      </c>
      <c r="MB24" s="81">
        <v>0</v>
      </c>
      <c r="MC24" s="81">
        <v>0</v>
      </c>
      <c r="MD24" s="81">
        <v>0</v>
      </c>
      <c r="ME24" s="81">
        <v>0</v>
      </c>
      <c r="MF24" s="81">
        <v>1</v>
      </c>
      <c r="MG24" s="81">
        <v>0</v>
      </c>
      <c r="MH24" s="81">
        <v>0</v>
      </c>
      <c r="MI24" s="81">
        <v>0</v>
      </c>
      <c r="MJ24" s="81">
        <v>1</v>
      </c>
      <c r="MK24" s="81">
        <v>0</v>
      </c>
      <c r="ML24" s="81">
        <v>0</v>
      </c>
      <c r="MM24" s="81">
        <v>0</v>
      </c>
      <c r="MN24" s="81">
        <v>0</v>
      </c>
      <c r="MO24" s="81">
        <v>0</v>
      </c>
      <c r="MP24" s="81">
        <v>1</v>
      </c>
      <c r="MQ24" s="81">
        <v>0</v>
      </c>
      <c r="MR24" s="81">
        <v>3</v>
      </c>
      <c r="MS24" s="81">
        <v>0</v>
      </c>
      <c r="MT24" s="81">
        <v>2</v>
      </c>
      <c r="MU24" s="81">
        <v>0</v>
      </c>
      <c r="MV24" s="81">
        <v>1</v>
      </c>
      <c r="MW24" s="81">
        <v>0</v>
      </c>
      <c r="MX24" s="81">
        <v>0</v>
      </c>
      <c r="MY24" s="81">
        <v>0</v>
      </c>
      <c r="MZ24" s="81">
        <v>0</v>
      </c>
      <c r="NA24" s="81">
        <v>0</v>
      </c>
      <c r="NB24" s="81">
        <v>0</v>
      </c>
      <c r="NC24" s="81">
        <v>0</v>
      </c>
      <c r="ND24" s="81">
        <v>0</v>
      </c>
      <c r="NE24" s="81">
        <v>0</v>
      </c>
      <c r="NF24" s="81">
        <v>6</v>
      </c>
      <c r="NG24" s="81">
        <v>1</v>
      </c>
      <c r="NH24" s="81">
        <v>3</v>
      </c>
      <c r="NI24" s="81">
        <v>0</v>
      </c>
      <c r="NJ24" s="81">
        <v>0</v>
      </c>
      <c r="NK24" s="81">
        <v>0</v>
      </c>
      <c r="NL24" s="81">
        <v>0</v>
      </c>
      <c r="NM24" s="81">
        <v>27</v>
      </c>
      <c r="NN24" s="81">
        <v>0</v>
      </c>
      <c r="NO24" s="81">
        <v>4</v>
      </c>
      <c r="NP24" s="81">
        <v>2</v>
      </c>
      <c r="NQ24" s="81">
        <v>0</v>
      </c>
      <c r="NR24" s="81">
        <v>2</v>
      </c>
      <c r="NS24" s="81">
        <v>0</v>
      </c>
      <c r="NT24" s="81">
        <v>2</v>
      </c>
      <c r="NU24" s="81">
        <v>0</v>
      </c>
      <c r="NV24" s="81">
        <v>1</v>
      </c>
      <c r="NW24" s="81">
        <v>2</v>
      </c>
      <c r="NX24" s="81">
        <v>0</v>
      </c>
      <c r="NY24" s="81">
        <v>1</v>
      </c>
      <c r="NZ24" s="81">
        <v>2</v>
      </c>
      <c r="OA24" s="81">
        <v>2</v>
      </c>
      <c r="OB24" s="81">
        <v>2</v>
      </c>
      <c r="OC24" s="81">
        <v>1</v>
      </c>
      <c r="OD24" s="81">
        <v>0</v>
      </c>
      <c r="OE24" s="81">
        <v>0</v>
      </c>
      <c r="OF24" s="81">
        <v>0</v>
      </c>
      <c r="OG24" s="81">
        <v>1</v>
      </c>
      <c r="OH24" s="81">
        <v>1</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3</v>
      </c>
      <c r="PB24" s="81">
        <v>0</v>
      </c>
      <c r="PC24" s="81">
        <v>0</v>
      </c>
      <c r="PD24" s="81">
        <v>0</v>
      </c>
      <c r="PE24" s="81">
        <v>0</v>
      </c>
      <c r="PF24" s="81">
        <v>0</v>
      </c>
      <c r="PG24" s="81">
        <v>0</v>
      </c>
      <c r="PH24" s="81">
        <v>0</v>
      </c>
      <c r="PI24" s="81">
        <v>0</v>
      </c>
      <c r="PJ24" s="81">
        <v>0</v>
      </c>
      <c r="PK24" s="81">
        <v>0</v>
      </c>
      <c r="PL24" s="81">
        <v>0</v>
      </c>
      <c r="PM24" s="81">
        <v>0</v>
      </c>
      <c r="PN24" s="81">
        <v>1</v>
      </c>
      <c r="PO24" s="81">
        <v>0</v>
      </c>
      <c r="PP24" s="81">
        <v>0</v>
      </c>
      <c r="PQ24" s="81">
        <v>0</v>
      </c>
      <c r="PR24" s="81">
        <v>0</v>
      </c>
      <c r="PS24" s="81">
        <v>0</v>
      </c>
      <c r="PT24" s="81">
        <v>0</v>
      </c>
      <c r="PU24" s="81">
        <v>0</v>
      </c>
      <c r="PV24" s="81">
        <v>0</v>
      </c>
      <c r="PW24" s="81">
        <v>0</v>
      </c>
      <c r="PX24" s="81">
        <v>0</v>
      </c>
      <c r="PY24" s="81">
        <v>0</v>
      </c>
      <c r="PZ24" s="81">
        <v>0</v>
      </c>
      <c r="QA24" s="81">
        <v>0</v>
      </c>
      <c r="QB24" s="81">
        <v>3</v>
      </c>
      <c r="QC24" s="81">
        <v>0</v>
      </c>
      <c r="QD24" s="81">
        <v>0</v>
      </c>
      <c r="QE24" s="81">
        <v>0</v>
      </c>
      <c r="QF24" s="81">
        <v>0</v>
      </c>
      <c r="QG24" s="81">
        <v>1</v>
      </c>
      <c r="QH24" s="81">
        <v>0</v>
      </c>
      <c r="QI24" s="81">
        <v>0</v>
      </c>
      <c r="QJ24" s="81">
        <v>0</v>
      </c>
      <c r="QK24" s="81">
        <v>1</v>
      </c>
      <c r="QL24" s="81">
        <v>0</v>
      </c>
      <c r="QM24" s="81">
        <v>0</v>
      </c>
      <c r="QN24" s="81">
        <v>0</v>
      </c>
      <c r="QO24" s="81">
        <v>0</v>
      </c>
      <c r="QP24" s="81">
        <v>0</v>
      </c>
      <c r="QQ24" s="81">
        <v>1</v>
      </c>
      <c r="QR24" s="81">
        <v>0</v>
      </c>
      <c r="QS24" s="81">
        <v>6</v>
      </c>
      <c r="QT24" s="81">
        <v>0</v>
      </c>
      <c r="QU24" s="81">
        <v>0</v>
      </c>
      <c r="QV24" s="81">
        <v>0</v>
      </c>
      <c r="QW24" s="81">
        <v>0</v>
      </c>
      <c r="QX24" s="81">
        <v>58</v>
      </c>
      <c r="QY24" s="81">
        <v>1</v>
      </c>
      <c r="QZ24" s="81">
        <v>1</v>
      </c>
      <c r="RA24" s="81">
        <v>0</v>
      </c>
      <c r="RB24" s="81">
        <v>3</v>
      </c>
      <c r="RC24" s="81">
        <v>0</v>
      </c>
      <c r="RD24" s="81">
        <v>1</v>
      </c>
      <c r="RE24" s="81">
        <v>0</v>
      </c>
      <c r="RF24" s="81">
        <v>0</v>
      </c>
      <c r="RG24" s="81">
        <v>0</v>
      </c>
      <c r="RH24" s="81">
        <v>0</v>
      </c>
      <c r="RI24" s="81">
        <v>3</v>
      </c>
      <c r="RJ24" s="81">
        <v>0</v>
      </c>
      <c r="RK24" s="81">
        <v>2</v>
      </c>
      <c r="RL24" s="81">
        <v>1</v>
      </c>
      <c r="RM24" s="81">
        <v>0</v>
      </c>
      <c r="RN24" s="81">
        <v>6</v>
      </c>
      <c r="RO24" s="81">
        <v>0</v>
      </c>
      <c r="RP24" s="81">
        <v>0</v>
      </c>
      <c r="RQ24" s="81">
        <v>0</v>
      </c>
      <c r="RR24" s="81">
        <v>0</v>
      </c>
      <c r="RS24" s="81">
        <v>61</v>
      </c>
      <c r="RT24" s="81">
        <v>4</v>
      </c>
      <c r="RU24" s="81">
        <v>1</v>
      </c>
      <c r="RV24" s="81">
        <v>0</v>
      </c>
      <c r="RW24" s="81">
        <v>3</v>
      </c>
      <c r="RX24" s="81">
        <v>0</v>
      </c>
      <c r="RY24" s="81">
        <v>1</v>
      </c>
      <c r="RZ24" s="81">
        <v>0</v>
      </c>
      <c r="SA24" s="81">
        <v>0</v>
      </c>
      <c r="SB24" s="81">
        <v>0</v>
      </c>
      <c r="SC24" s="81">
        <v>0</v>
      </c>
      <c r="SD24" s="81">
        <v>3</v>
      </c>
      <c r="SE24" s="81">
        <v>0</v>
      </c>
      <c r="SF24" s="81">
        <v>2</v>
      </c>
      <c r="SG24" s="81">
        <v>1</v>
      </c>
      <c r="SH24" s="81">
        <v>0</v>
      </c>
    </row>
    <row r="25" spans="1:502">
      <c r="A25" s="18" t="s">
        <v>2138</v>
      </c>
      <c r="B25" s="80">
        <v>17</v>
      </c>
      <c r="C25" s="80">
        <v>17</v>
      </c>
      <c r="D25" s="80">
        <v>1</v>
      </c>
      <c r="E25" s="80">
        <v>2020</v>
      </c>
      <c r="F25" s="80" t="s">
        <v>218</v>
      </c>
      <c r="G25" s="182" t="s">
        <v>2121</v>
      </c>
      <c r="H25" s="80" t="s">
        <v>2122</v>
      </c>
      <c r="I25" s="173"/>
      <c r="J25" s="83">
        <v>0</v>
      </c>
      <c r="K25" s="83">
        <v>0</v>
      </c>
      <c r="L25" s="83">
        <v>0</v>
      </c>
      <c r="M25" s="83">
        <v>0</v>
      </c>
      <c r="N25" s="83">
        <v>0</v>
      </c>
      <c r="O25" s="83">
        <v>0</v>
      </c>
      <c r="P25" s="83">
        <v>0</v>
      </c>
      <c r="Q25" s="83">
        <v>0</v>
      </c>
      <c r="R25" s="83">
        <v>109.794</v>
      </c>
      <c r="S25" s="83">
        <v>11.429</v>
      </c>
      <c r="T25" s="83">
        <v>41.503</v>
      </c>
      <c r="U25" s="83">
        <v>0</v>
      </c>
      <c r="V25" s="83">
        <v>0</v>
      </c>
      <c r="W25" s="83">
        <v>0</v>
      </c>
      <c r="X25" s="83">
        <v>0</v>
      </c>
      <c r="Y25" s="83">
        <v>3731.76</v>
      </c>
      <c r="Z25" s="83">
        <v>2247.433</v>
      </c>
      <c r="AA25" s="83">
        <v>25.291</v>
      </c>
      <c r="AB25" s="83">
        <v>9.2850000000000001</v>
      </c>
      <c r="AC25" s="83">
        <v>0</v>
      </c>
      <c r="AD25" s="83">
        <v>9.7200000000000006</v>
      </c>
      <c r="AE25" s="83">
        <v>0</v>
      </c>
      <c r="AF25" s="83">
        <v>5.0510000000000002</v>
      </c>
      <c r="AG25" s="83">
        <v>0</v>
      </c>
      <c r="AH25" s="83">
        <v>7.1150000000000002</v>
      </c>
      <c r="AI25" s="83">
        <v>5.7759999999999998</v>
      </c>
      <c r="AJ25" s="83">
        <v>12.98</v>
      </c>
      <c r="AK25" s="83">
        <v>2000.6990000000001</v>
      </c>
      <c r="AL25" s="83">
        <v>0</v>
      </c>
      <c r="AM25" s="83">
        <v>0</v>
      </c>
      <c r="AN25" s="83">
        <v>18.45</v>
      </c>
      <c r="AO25" s="83">
        <v>127.72499999999999</v>
      </c>
      <c r="AP25" s="83">
        <v>212.791</v>
      </c>
      <c r="AQ25" s="83">
        <v>37.225999999999999</v>
      </c>
      <c r="AR25" s="83">
        <v>0</v>
      </c>
      <c r="AS25" s="83">
        <v>9.375</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12.42</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15.773999999999999</v>
      </c>
      <c r="CO25" s="83">
        <v>0</v>
      </c>
      <c r="CP25" s="83">
        <v>0</v>
      </c>
      <c r="CQ25" s="83">
        <v>0</v>
      </c>
      <c r="CR25" s="83">
        <v>0</v>
      </c>
      <c r="CS25" s="83">
        <v>57.902000000000001</v>
      </c>
      <c r="CT25" s="83">
        <v>0</v>
      </c>
      <c r="CU25" s="83">
        <v>0</v>
      </c>
      <c r="CV25" s="83">
        <v>0</v>
      </c>
      <c r="CW25" s="83">
        <v>41.295000000000002</v>
      </c>
      <c r="CX25" s="83">
        <v>0</v>
      </c>
      <c r="CY25" s="83">
        <v>0</v>
      </c>
      <c r="CZ25" s="83">
        <v>0</v>
      </c>
      <c r="DA25" s="83">
        <v>0</v>
      </c>
      <c r="DB25" s="83">
        <v>0</v>
      </c>
      <c r="DC25" s="83">
        <v>0</v>
      </c>
      <c r="DD25" s="83">
        <v>0</v>
      </c>
      <c r="DE25" s="83">
        <v>2247.433</v>
      </c>
      <c r="DF25" s="83">
        <v>0</v>
      </c>
      <c r="DG25" s="83">
        <v>212.791</v>
      </c>
      <c r="DH25" s="83">
        <v>0</v>
      </c>
      <c r="DI25" s="83">
        <v>37.225999999999999</v>
      </c>
      <c r="DJ25" s="83">
        <v>0</v>
      </c>
      <c r="DK25" s="83">
        <v>0</v>
      </c>
      <c r="DL25" s="83">
        <v>0</v>
      </c>
      <c r="DM25" s="83">
        <v>0</v>
      </c>
      <c r="DN25" s="83">
        <v>0</v>
      </c>
      <c r="DO25" s="83">
        <v>0</v>
      </c>
      <c r="DP25" s="83">
        <v>0</v>
      </c>
      <c r="DQ25" s="83">
        <v>0</v>
      </c>
      <c r="DR25" s="83">
        <v>0</v>
      </c>
      <c r="DS25" s="83">
        <v>109.794</v>
      </c>
      <c r="DT25" s="83">
        <v>11.429</v>
      </c>
      <c r="DU25" s="83">
        <v>41.503</v>
      </c>
      <c r="DV25" s="83">
        <v>0</v>
      </c>
      <c r="DW25" s="83">
        <v>0</v>
      </c>
      <c r="DX25" s="83">
        <v>0</v>
      </c>
      <c r="DY25" s="83">
        <v>0</v>
      </c>
      <c r="DZ25" s="83">
        <v>3731.76</v>
      </c>
      <c r="EA25" s="83">
        <v>0</v>
      </c>
      <c r="EB25" s="83">
        <v>25.291</v>
      </c>
      <c r="EC25" s="83">
        <v>9.2850000000000001</v>
      </c>
      <c r="ED25" s="83">
        <v>0</v>
      </c>
      <c r="EE25" s="83">
        <v>9.7200000000000006</v>
      </c>
      <c r="EF25" s="83">
        <v>0</v>
      </c>
      <c r="EG25" s="83">
        <v>5.0510000000000002</v>
      </c>
      <c r="EH25" s="83">
        <v>0</v>
      </c>
      <c r="EI25" s="83">
        <v>7.1150000000000002</v>
      </c>
      <c r="EJ25" s="83">
        <v>5.7759999999999998</v>
      </c>
      <c r="EK25" s="83">
        <v>12.98</v>
      </c>
      <c r="EL25" s="83">
        <v>2000.6990000000001</v>
      </c>
      <c r="EM25" s="83">
        <v>0</v>
      </c>
      <c r="EN25" s="83">
        <v>0</v>
      </c>
      <c r="EO25" s="83">
        <v>18.45</v>
      </c>
      <c r="EP25" s="83">
        <v>127.72499999999999</v>
      </c>
      <c r="EQ25" s="83">
        <v>0</v>
      </c>
      <c r="ER25" s="83">
        <v>0</v>
      </c>
      <c r="ES25" s="83">
        <v>0</v>
      </c>
      <c r="ET25" s="83">
        <v>9.375</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12.42</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15.773999999999999</v>
      </c>
      <c r="GP25" s="83">
        <v>0</v>
      </c>
      <c r="GQ25" s="83">
        <v>0</v>
      </c>
      <c r="GR25" s="83">
        <v>0</v>
      </c>
      <c r="GS25" s="83">
        <v>0</v>
      </c>
      <c r="GT25" s="83">
        <v>57.902000000000001</v>
      </c>
      <c r="GU25" s="83">
        <v>0</v>
      </c>
      <c r="GV25" s="83">
        <v>0</v>
      </c>
      <c r="GW25" s="83">
        <v>0</v>
      </c>
      <c r="GX25" s="83">
        <v>41.295000000000002</v>
      </c>
      <c r="GY25" s="83">
        <v>0</v>
      </c>
      <c r="GZ25" s="83">
        <v>0</v>
      </c>
      <c r="HA25" s="83">
        <v>0</v>
      </c>
      <c r="HB25" s="83">
        <v>0</v>
      </c>
      <c r="HC25" s="83">
        <v>0</v>
      </c>
      <c r="HD25" s="83">
        <v>0</v>
      </c>
      <c r="HE25" s="83">
        <v>0</v>
      </c>
      <c r="HF25" s="83">
        <v>2497.4499999999998</v>
      </c>
      <c r="HG25" s="83">
        <v>0</v>
      </c>
      <c r="HH25" s="83">
        <v>0</v>
      </c>
      <c r="HI25" s="83">
        <v>0</v>
      </c>
      <c r="HJ25" s="83">
        <v>0</v>
      </c>
      <c r="HK25" s="83">
        <v>6116.5780000000004</v>
      </c>
      <c r="HL25" s="83">
        <v>9.375</v>
      </c>
      <c r="HM25" s="83">
        <v>0</v>
      </c>
      <c r="HN25" s="83">
        <v>0</v>
      </c>
      <c r="HO25" s="83">
        <v>12.42</v>
      </c>
      <c r="HP25" s="83">
        <v>0</v>
      </c>
      <c r="HQ25" s="83">
        <v>0</v>
      </c>
      <c r="HR25" s="83">
        <v>0</v>
      </c>
      <c r="HS25" s="83">
        <v>0</v>
      </c>
      <c r="HT25" s="83">
        <v>0</v>
      </c>
      <c r="HU25" s="83">
        <v>0</v>
      </c>
      <c r="HV25" s="83">
        <v>15.773999999999999</v>
      </c>
      <c r="HW25" s="83">
        <v>0</v>
      </c>
      <c r="HX25" s="83">
        <v>99.197000000000003</v>
      </c>
      <c r="HY25" s="83">
        <v>0</v>
      </c>
      <c r="HZ25" s="83">
        <v>0</v>
      </c>
      <c r="IA25" s="83">
        <v>2497.4499999999998</v>
      </c>
      <c r="IB25" s="83">
        <v>0</v>
      </c>
      <c r="IC25" s="83">
        <v>0</v>
      </c>
      <c r="ID25" s="83">
        <v>0</v>
      </c>
      <c r="IE25" s="83">
        <v>0</v>
      </c>
      <c r="IF25" s="83">
        <v>8364.0110000000004</v>
      </c>
      <c r="IG25" s="83">
        <v>259.392</v>
      </c>
      <c r="IH25" s="83">
        <v>0</v>
      </c>
      <c r="II25" s="83">
        <v>0</v>
      </c>
      <c r="IJ25" s="83">
        <v>12.42</v>
      </c>
      <c r="IK25" s="83">
        <v>0</v>
      </c>
      <c r="IL25" s="83">
        <v>0</v>
      </c>
      <c r="IM25" s="83">
        <v>0</v>
      </c>
      <c r="IN25" s="83">
        <v>0</v>
      </c>
      <c r="IO25" s="83">
        <v>0</v>
      </c>
      <c r="IP25" s="83">
        <v>0</v>
      </c>
      <c r="IQ25" s="83">
        <v>15.773999999999999</v>
      </c>
      <c r="IR25" s="83">
        <v>0</v>
      </c>
      <c r="IS25" s="83">
        <v>99.197000000000003</v>
      </c>
      <c r="IT25" s="83">
        <v>0</v>
      </c>
      <c r="IU25" s="83">
        <v>0</v>
      </c>
      <c r="IV25" s="84">
        <v>0</v>
      </c>
      <c r="IW25" s="81">
        <v>0</v>
      </c>
      <c r="IX25" s="81">
        <v>0</v>
      </c>
      <c r="IY25" s="81">
        <v>0</v>
      </c>
      <c r="IZ25" s="81">
        <v>0</v>
      </c>
      <c r="JA25" s="81">
        <v>0</v>
      </c>
      <c r="JB25" s="81">
        <v>0</v>
      </c>
      <c r="JC25" s="81">
        <v>0</v>
      </c>
      <c r="JD25" s="81">
        <v>0</v>
      </c>
      <c r="JE25" s="81">
        <v>5</v>
      </c>
      <c r="JF25" s="81">
        <v>1</v>
      </c>
      <c r="JG25" s="81">
        <v>3</v>
      </c>
      <c r="JH25" s="81">
        <v>0</v>
      </c>
      <c r="JI25" s="81">
        <v>0</v>
      </c>
      <c r="JJ25" s="81">
        <v>0</v>
      </c>
      <c r="JK25" s="81">
        <v>0</v>
      </c>
      <c r="JL25" s="81">
        <v>31</v>
      </c>
      <c r="JM25" s="81">
        <v>2</v>
      </c>
      <c r="JN25" s="81">
        <v>4</v>
      </c>
      <c r="JO25" s="81">
        <v>2</v>
      </c>
      <c r="JP25" s="81">
        <v>0</v>
      </c>
      <c r="JQ25" s="81">
        <v>2</v>
      </c>
      <c r="JR25" s="81">
        <v>0</v>
      </c>
      <c r="JS25" s="81">
        <v>1</v>
      </c>
      <c r="JT25" s="81">
        <v>0</v>
      </c>
      <c r="JU25" s="81">
        <v>1</v>
      </c>
      <c r="JV25" s="81">
        <v>1</v>
      </c>
      <c r="JW25" s="81">
        <v>1</v>
      </c>
      <c r="JX25" s="81">
        <v>1</v>
      </c>
      <c r="JY25" s="81">
        <v>0</v>
      </c>
      <c r="JZ25" s="81">
        <v>0</v>
      </c>
      <c r="KA25" s="81">
        <v>3</v>
      </c>
      <c r="KB25" s="81">
        <v>1</v>
      </c>
      <c r="KC25" s="81">
        <v>3</v>
      </c>
      <c r="KD25" s="81">
        <v>2</v>
      </c>
      <c r="KE25" s="81">
        <v>0</v>
      </c>
      <c r="KF25" s="81">
        <v>2</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3</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3</v>
      </c>
      <c r="MB25" s="81">
        <v>0</v>
      </c>
      <c r="MC25" s="81">
        <v>0</v>
      </c>
      <c r="MD25" s="81">
        <v>0</v>
      </c>
      <c r="ME25" s="81">
        <v>0</v>
      </c>
      <c r="MF25" s="81">
        <v>1</v>
      </c>
      <c r="MG25" s="81">
        <v>0</v>
      </c>
      <c r="MH25" s="81">
        <v>0</v>
      </c>
      <c r="MI25" s="81">
        <v>0</v>
      </c>
      <c r="MJ25" s="81">
        <v>2</v>
      </c>
      <c r="MK25" s="81">
        <v>0</v>
      </c>
      <c r="ML25" s="81">
        <v>0</v>
      </c>
      <c r="MM25" s="81">
        <v>0</v>
      </c>
      <c r="MN25" s="81">
        <v>0</v>
      </c>
      <c r="MO25" s="81">
        <v>0</v>
      </c>
      <c r="MP25" s="81">
        <v>0</v>
      </c>
      <c r="MQ25" s="81">
        <v>0</v>
      </c>
      <c r="MR25" s="81">
        <v>2</v>
      </c>
      <c r="MS25" s="81">
        <v>0</v>
      </c>
      <c r="MT25" s="81">
        <v>3</v>
      </c>
      <c r="MU25" s="81">
        <v>0</v>
      </c>
      <c r="MV25" s="81">
        <v>2</v>
      </c>
      <c r="MW25" s="81">
        <v>0</v>
      </c>
      <c r="MX25" s="81">
        <v>0</v>
      </c>
      <c r="MY25" s="81">
        <v>0</v>
      </c>
      <c r="MZ25" s="81">
        <v>0</v>
      </c>
      <c r="NA25" s="81">
        <v>0</v>
      </c>
      <c r="NB25" s="81">
        <v>0</v>
      </c>
      <c r="NC25" s="81">
        <v>0</v>
      </c>
      <c r="ND25" s="81">
        <v>0</v>
      </c>
      <c r="NE25" s="81">
        <v>0</v>
      </c>
      <c r="NF25" s="81">
        <v>5</v>
      </c>
      <c r="NG25" s="81">
        <v>1</v>
      </c>
      <c r="NH25" s="81">
        <v>3</v>
      </c>
      <c r="NI25" s="81">
        <v>0</v>
      </c>
      <c r="NJ25" s="81">
        <v>0</v>
      </c>
      <c r="NK25" s="81">
        <v>0</v>
      </c>
      <c r="NL25" s="81">
        <v>0</v>
      </c>
      <c r="NM25" s="81">
        <v>31</v>
      </c>
      <c r="NN25" s="81">
        <v>0</v>
      </c>
      <c r="NO25" s="81">
        <v>4</v>
      </c>
      <c r="NP25" s="81">
        <v>2</v>
      </c>
      <c r="NQ25" s="81">
        <v>0</v>
      </c>
      <c r="NR25" s="81">
        <v>2</v>
      </c>
      <c r="NS25" s="81">
        <v>0</v>
      </c>
      <c r="NT25" s="81">
        <v>1</v>
      </c>
      <c r="NU25" s="81">
        <v>0</v>
      </c>
      <c r="NV25" s="81">
        <v>1</v>
      </c>
      <c r="NW25" s="81">
        <v>1</v>
      </c>
      <c r="NX25" s="81">
        <v>1</v>
      </c>
      <c r="NY25" s="81">
        <v>1</v>
      </c>
      <c r="NZ25" s="81">
        <v>0</v>
      </c>
      <c r="OA25" s="81">
        <v>0</v>
      </c>
      <c r="OB25" s="81">
        <v>3</v>
      </c>
      <c r="OC25" s="81">
        <v>1</v>
      </c>
      <c r="OD25" s="81">
        <v>0</v>
      </c>
      <c r="OE25" s="81">
        <v>0</v>
      </c>
      <c r="OF25" s="81">
        <v>0</v>
      </c>
      <c r="OG25" s="81">
        <v>2</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3</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3</v>
      </c>
      <c r="QC25" s="81">
        <v>0</v>
      </c>
      <c r="QD25" s="81">
        <v>0</v>
      </c>
      <c r="QE25" s="81">
        <v>0</v>
      </c>
      <c r="QF25" s="81">
        <v>0</v>
      </c>
      <c r="QG25" s="81">
        <v>1</v>
      </c>
      <c r="QH25" s="81">
        <v>0</v>
      </c>
      <c r="QI25" s="81">
        <v>0</v>
      </c>
      <c r="QJ25" s="81">
        <v>0</v>
      </c>
      <c r="QK25" s="81">
        <v>2</v>
      </c>
      <c r="QL25" s="81">
        <v>0</v>
      </c>
      <c r="QM25" s="81">
        <v>0</v>
      </c>
      <c r="QN25" s="81">
        <v>0</v>
      </c>
      <c r="QO25" s="81">
        <v>0</v>
      </c>
      <c r="QP25" s="81">
        <v>0</v>
      </c>
      <c r="QQ25" s="81">
        <v>0</v>
      </c>
      <c r="QR25" s="81">
        <v>0</v>
      </c>
      <c r="QS25" s="81">
        <v>7</v>
      </c>
      <c r="QT25" s="81">
        <v>0</v>
      </c>
      <c r="QU25" s="81">
        <v>0</v>
      </c>
      <c r="QV25" s="81">
        <v>0</v>
      </c>
      <c r="QW25" s="81">
        <v>0</v>
      </c>
      <c r="QX25" s="81">
        <v>57</v>
      </c>
      <c r="QY25" s="81">
        <v>2</v>
      </c>
      <c r="QZ25" s="81">
        <v>0</v>
      </c>
      <c r="RA25" s="81">
        <v>0</v>
      </c>
      <c r="RB25" s="81">
        <v>3</v>
      </c>
      <c r="RC25" s="81">
        <v>0</v>
      </c>
      <c r="RD25" s="81">
        <v>0</v>
      </c>
      <c r="RE25" s="81">
        <v>0</v>
      </c>
      <c r="RF25" s="81">
        <v>0</v>
      </c>
      <c r="RG25" s="81">
        <v>0</v>
      </c>
      <c r="RH25" s="81">
        <v>0</v>
      </c>
      <c r="RI25" s="81">
        <v>3</v>
      </c>
      <c r="RJ25" s="81">
        <v>0</v>
      </c>
      <c r="RK25" s="81">
        <v>3</v>
      </c>
      <c r="RL25" s="81">
        <v>0</v>
      </c>
      <c r="RM25" s="81">
        <v>0</v>
      </c>
      <c r="RN25" s="81">
        <v>7</v>
      </c>
      <c r="RO25" s="81">
        <v>0</v>
      </c>
      <c r="RP25" s="81">
        <v>0</v>
      </c>
      <c r="RQ25" s="81">
        <v>0</v>
      </c>
      <c r="RR25" s="81">
        <v>0</v>
      </c>
      <c r="RS25" s="81">
        <v>59</v>
      </c>
      <c r="RT25" s="81">
        <v>7</v>
      </c>
      <c r="RU25" s="81">
        <v>0</v>
      </c>
      <c r="RV25" s="81">
        <v>0</v>
      </c>
      <c r="RW25" s="81">
        <v>3</v>
      </c>
      <c r="RX25" s="81">
        <v>0</v>
      </c>
      <c r="RY25" s="81">
        <v>0</v>
      </c>
      <c r="RZ25" s="81">
        <v>0</v>
      </c>
      <c r="SA25" s="81">
        <v>0</v>
      </c>
      <c r="SB25" s="81">
        <v>0</v>
      </c>
      <c r="SC25" s="81">
        <v>0</v>
      </c>
      <c r="SD25" s="81">
        <v>3</v>
      </c>
      <c r="SE25" s="81">
        <v>0</v>
      </c>
      <c r="SF25" s="81">
        <v>3</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2334</v>
      </c>
      <c r="B10" s="80">
        <v>2</v>
      </c>
      <c r="C10" s="80">
        <v>18</v>
      </c>
      <c r="D10" s="80">
        <v>2</v>
      </c>
      <c r="E10" s="80">
        <v>2022</v>
      </c>
      <c r="F10" s="80" t="s">
        <v>568</v>
      </c>
      <c r="G10" s="182" t="s">
        <v>2332</v>
      </c>
      <c r="H10" s="80" t="s">
        <v>2319</v>
      </c>
      <c r="I10" s="173"/>
      <c r="J10" s="83">
        <v>48196</v>
      </c>
      <c r="K10" s="81">
        <v>58423096</v>
      </c>
      <c r="L10" s="81">
        <v>17714</v>
      </c>
      <c r="M10" s="81">
        <v>21482399</v>
      </c>
      <c r="N10" s="81">
        <v>0</v>
      </c>
      <c r="O10" s="81">
        <v>0</v>
      </c>
      <c r="P10" s="81">
        <v>0</v>
      </c>
      <c r="Q10" s="81">
        <v>0</v>
      </c>
      <c r="R10" s="81">
        <v>0</v>
      </c>
      <c r="S10" s="81">
        <v>0</v>
      </c>
      <c r="T10" s="81">
        <v>0</v>
      </c>
      <c r="U10" s="81">
        <v>0</v>
      </c>
      <c r="V10" s="81">
        <v>0</v>
      </c>
      <c r="W10" s="81">
        <v>0</v>
      </c>
      <c r="X10" s="81">
        <v>0</v>
      </c>
      <c r="Y10" s="81">
        <v>0</v>
      </c>
      <c r="Z10" s="81">
        <v>79905495</v>
      </c>
      <c r="AA10" s="81">
        <v>106735531</v>
      </c>
      <c r="AB10" s="81">
        <v>714834263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2366</v>
      </c>
      <c r="B11" s="80">
        <v>3</v>
      </c>
      <c r="C11" s="80">
        <v>18</v>
      </c>
      <c r="D11" s="80">
        <v>3</v>
      </c>
      <c r="E11" s="80">
        <v>2022</v>
      </c>
      <c r="F11" s="80" t="s">
        <v>568</v>
      </c>
      <c r="G11" s="182" t="s">
        <v>2363</v>
      </c>
      <c r="H11" s="80" t="s">
        <v>2364</v>
      </c>
      <c r="I11" s="173"/>
      <c r="J11" s="83">
        <v>697532</v>
      </c>
      <c r="K11" s="81">
        <v>910401585</v>
      </c>
      <c r="L11" s="81">
        <v>1836640</v>
      </c>
      <c r="M11" s="81">
        <v>2392302456</v>
      </c>
      <c r="N11" s="81">
        <v>773900</v>
      </c>
      <c r="O11" s="81">
        <v>2140380518</v>
      </c>
      <c r="P11" s="81">
        <v>1288</v>
      </c>
      <c r="Q11" s="81">
        <v>6525600.0000000009</v>
      </c>
      <c r="R11" s="81">
        <v>44.860449999999993</v>
      </c>
      <c r="S11" s="81">
        <v>373597.85694999999</v>
      </c>
      <c r="T11" s="81">
        <v>0</v>
      </c>
      <c r="U11" s="81">
        <v>0</v>
      </c>
      <c r="V11" s="81">
        <v>0</v>
      </c>
      <c r="W11" s="81">
        <v>0</v>
      </c>
      <c r="X11" s="81">
        <v>0</v>
      </c>
      <c r="Y11" s="81">
        <v>0</v>
      </c>
      <c r="Z11" s="81">
        <v>5449983756.8569498</v>
      </c>
      <c r="AA11" s="81">
        <v>2091779442</v>
      </c>
      <c r="AB11" s="81">
        <v>6933702895</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2278</v>
      </c>
      <c r="B12" s="80">
        <v>4</v>
      </c>
      <c r="C12" s="80">
        <v>18</v>
      </c>
      <c r="D12" s="80">
        <v>4</v>
      </c>
      <c r="E12" s="80">
        <v>2022</v>
      </c>
      <c r="F12" s="80" t="s">
        <v>568</v>
      </c>
      <c r="G12" s="182" t="s">
        <v>2275</v>
      </c>
      <c r="H12" s="80" t="s">
        <v>2276</v>
      </c>
      <c r="I12" s="173"/>
      <c r="J12" s="83">
        <v>555889</v>
      </c>
      <c r="K12" s="81">
        <v>766187056</v>
      </c>
      <c r="L12" s="81">
        <v>532985</v>
      </c>
      <c r="M12" s="81">
        <v>730688166</v>
      </c>
      <c r="N12" s="81">
        <v>213500</v>
      </c>
      <c r="O12" s="81">
        <v>618062284</v>
      </c>
      <c r="P12" s="81">
        <v>30</v>
      </c>
      <c r="Q12" s="81">
        <v>180197</v>
      </c>
      <c r="R12" s="81">
        <v>0</v>
      </c>
      <c r="S12" s="81">
        <v>0</v>
      </c>
      <c r="T12" s="81">
        <v>0</v>
      </c>
      <c r="U12" s="81">
        <v>0</v>
      </c>
      <c r="V12" s="81">
        <v>0</v>
      </c>
      <c r="W12" s="81">
        <v>0</v>
      </c>
      <c r="X12" s="81">
        <v>0</v>
      </c>
      <c r="Y12" s="81">
        <v>0</v>
      </c>
      <c r="Z12" s="81">
        <v>2115117703.0000002</v>
      </c>
      <c r="AA12" s="81">
        <v>1617405969</v>
      </c>
      <c r="AB12" s="81">
        <v>6106660122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2318</v>
      </c>
      <c r="B13" s="80">
        <v>5</v>
      </c>
      <c r="C13" s="80">
        <v>18</v>
      </c>
      <c r="D13" s="80">
        <v>5</v>
      </c>
      <c r="E13" s="80">
        <v>2022</v>
      </c>
      <c r="F13" s="80" t="s">
        <v>568</v>
      </c>
      <c r="G13" s="182" t="s">
        <v>2315</v>
      </c>
      <c r="H13" s="80" t="s">
        <v>2316</v>
      </c>
      <c r="I13" s="173"/>
      <c r="J13" s="83">
        <v>357157</v>
      </c>
      <c r="K13" s="81">
        <v>485660726</v>
      </c>
      <c r="L13" s="81">
        <v>766302</v>
      </c>
      <c r="M13" s="81">
        <v>1038432787.9999999</v>
      </c>
      <c r="N13" s="81">
        <v>230400</v>
      </c>
      <c r="O13" s="81">
        <v>725118652</v>
      </c>
      <c r="P13" s="81">
        <v>356</v>
      </c>
      <c r="Q13" s="81">
        <v>1963327</v>
      </c>
      <c r="R13" s="81">
        <v>49.868589999999998</v>
      </c>
      <c r="S13" s="81">
        <v>415305.52341000002</v>
      </c>
      <c r="T13" s="81">
        <v>0</v>
      </c>
      <c r="U13" s="81">
        <v>0</v>
      </c>
      <c r="V13" s="81">
        <v>0</v>
      </c>
      <c r="W13" s="81">
        <v>0</v>
      </c>
      <c r="X13" s="81">
        <v>0</v>
      </c>
      <c r="Y13" s="81">
        <v>0</v>
      </c>
      <c r="Z13" s="81">
        <v>2251590798.5234098</v>
      </c>
      <c r="AA13" s="81">
        <v>927485798.99999988</v>
      </c>
      <c r="AB13" s="81">
        <v>3176101759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2339</v>
      </c>
      <c r="B14" s="80">
        <v>6</v>
      </c>
      <c r="C14" s="80">
        <v>18</v>
      </c>
      <c r="D14" s="80">
        <v>6</v>
      </c>
      <c r="E14" s="80">
        <v>2022</v>
      </c>
      <c r="F14" s="80" t="s">
        <v>568</v>
      </c>
      <c r="G14" s="182" t="s">
        <v>2336</v>
      </c>
      <c r="H14" s="80" t="s">
        <v>2337</v>
      </c>
      <c r="I14" s="173"/>
      <c r="J14" s="83">
        <v>87749</v>
      </c>
      <c r="K14" s="81">
        <v>116113244.99999999</v>
      </c>
      <c r="L14" s="81">
        <v>74543</v>
      </c>
      <c r="M14" s="81">
        <v>98319039.999999985</v>
      </c>
      <c r="N14" s="81">
        <v>236900</v>
      </c>
      <c r="O14" s="81">
        <v>640588842</v>
      </c>
      <c r="P14" s="81">
        <v>14822</v>
      </c>
      <c r="Q14" s="81">
        <v>87646167</v>
      </c>
      <c r="R14" s="81">
        <v>1181.89265</v>
      </c>
      <c r="S14" s="81">
        <v>6092277.3881600006</v>
      </c>
      <c r="T14" s="81">
        <v>0</v>
      </c>
      <c r="U14" s="81">
        <v>0</v>
      </c>
      <c r="V14" s="81">
        <v>0</v>
      </c>
      <c r="W14" s="81">
        <v>0</v>
      </c>
      <c r="X14" s="81">
        <v>0</v>
      </c>
      <c r="Y14" s="81">
        <v>0</v>
      </c>
      <c r="Z14" s="81">
        <v>948759571.38815999</v>
      </c>
      <c r="AA14" s="81">
        <v>58737852</v>
      </c>
      <c r="AB14" s="81">
        <v>482679266</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2358</v>
      </c>
      <c r="B15" s="80">
        <v>7</v>
      </c>
      <c r="C15" s="80">
        <v>18</v>
      </c>
      <c r="D15" s="80">
        <v>7</v>
      </c>
      <c r="E15" s="80">
        <v>2022</v>
      </c>
      <c r="F15" s="80" t="s">
        <v>568</v>
      </c>
      <c r="G15" s="182" t="s">
        <v>2355</v>
      </c>
      <c r="H15" s="80" t="s">
        <v>2356</v>
      </c>
      <c r="I15" s="173"/>
      <c r="J15" s="83">
        <v>108558</v>
      </c>
      <c r="K15" s="81">
        <v>146392172</v>
      </c>
      <c r="L15" s="81">
        <v>13036</v>
      </c>
      <c r="M15" s="81">
        <v>17453625</v>
      </c>
      <c r="N15" s="81">
        <v>60700</v>
      </c>
      <c r="O15" s="81">
        <v>136129234</v>
      </c>
      <c r="P15" s="81">
        <v>4272</v>
      </c>
      <c r="Q15" s="81">
        <v>25244561</v>
      </c>
      <c r="R15" s="81">
        <v>0</v>
      </c>
      <c r="S15" s="81">
        <v>0</v>
      </c>
      <c r="T15" s="81">
        <v>0</v>
      </c>
      <c r="U15" s="81">
        <v>0</v>
      </c>
      <c r="V15" s="81">
        <v>0</v>
      </c>
      <c r="W15" s="81">
        <v>0</v>
      </c>
      <c r="X15" s="81">
        <v>0</v>
      </c>
      <c r="Y15" s="81">
        <v>0</v>
      </c>
      <c r="Z15" s="81">
        <v>325219591.99999994</v>
      </c>
      <c r="AA15" s="81">
        <v>280026574</v>
      </c>
      <c r="AB15" s="81">
        <v>1062346010.0000001</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2362</v>
      </c>
      <c r="B16" s="80">
        <v>8</v>
      </c>
      <c r="C16" s="80">
        <v>18</v>
      </c>
      <c r="D16" s="80">
        <v>8</v>
      </c>
      <c r="E16" s="80">
        <v>2022</v>
      </c>
      <c r="F16" s="80" t="s">
        <v>568</v>
      </c>
      <c r="G16" s="182" t="s">
        <v>2359</v>
      </c>
      <c r="H16" s="80" t="s">
        <v>2360</v>
      </c>
      <c r="I16" s="173"/>
      <c r="J16" s="83">
        <v>299737</v>
      </c>
      <c r="K16" s="81">
        <v>405864729</v>
      </c>
      <c r="L16" s="81">
        <v>390085</v>
      </c>
      <c r="M16" s="81">
        <v>526618920</v>
      </c>
      <c r="N16" s="81">
        <v>331700</v>
      </c>
      <c r="O16" s="81">
        <v>1004858936</v>
      </c>
      <c r="P16" s="81">
        <v>172</v>
      </c>
      <c r="Q16" s="81">
        <v>947154</v>
      </c>
      <c r="R16" s="81">
        <v>0</v>
      </c>
      <c r="S16" s="81">
        <v>0</v>
      </c>
      <c r="T16" s="81">
        <v>0</v>
      </c>
      <c r="U16" s="81">
        <v>0</v>
      </c>
      <c r="V16" s="81">
        <v>0</v>
      </c>
      <c r="W16" s="81">
        <v>0</v>
      </c>
      <c r="X16" s="81">
        <v>0</v>
      </c>
      <c r="Y16" s="81">
        <v>0</v>
      </c>
      <c r="Z16" s="81">
        <v>1938289738.9999998</v>
      </c>
      <c r="AA16" s="81">
        <v>798900711</v>
      </c>
      <c r="AB16" s="81">
        <v>2911657120</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2306</v>
      </c>
      <c r="B17" s="80">
        <v>9</v>
      </c>
      <c r="C17" s="80">
        <v>18</v>
      </c>
      <c r="D17" s="80">
        <v>9</v>
      </c>
      <c r="E17" s="80">
        <v>2022</v>
      </c>
      <c r="F17" s="80" t="s">
        <v>568</v>
      </c>
      <c r="G17" s="182" t="s">
        <v>2303</v>
      </c>
      <c r="H17" s="80" t="s">
        <v>2304</v>
      </c>
      <c r="I17" s="173"/>
      <c r="J17" s="83">
        <v>75248</v>
      </c>
      <c r="K17" s="81">
        <v>103485921</v>
      </c>
      <c r="L17" s="81">
        <v>7801</v>
      </c>
      <c r="M17" s="81">
        <v>10699630</v>
      </c>
      <c r="N17" s="81">
        <v>0</v>
      </c>
      <c r="O17" s="81">
        <v>0</v>
      </c>
      <c r="P17" s="81">
        <v>0</v>
      </c>
      <c r="Q17" s="81">
        <v>0</v>
      </c>
      <c r="R17" s="81">
        <v>0</v>
      </c>
      <c r="S17" s="81">
        <v>0</v>
      </c>
      <c r="T17" s="81">
        <v>0</v>
      </c>
      <c r="U17" s="81">
        <v>0</v>
      </c>
      <c r="V17" s="81">
        <v>0</v>
      </c>
      <c r="W17" s="81">
        <v>0</v>
      </c>
      <c r="X17" s="81">
        <v>0</v>
      </c>
      <c r="Y17" s="81">
        <v>0</v>
      </c>
      <c r="Z17" s="81">
        <v>114185551</v>
      </c>
      <c r="AA17" s="81">
        <v>205664115</v>
      </c>
      <c r="AB17" s="81">
        <v>1076574401</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2343</v>
      </c>
      <c r="B18" s="80">
        <v>10</v>
      </c>
      <c r="C18" s="80">
        <v>18</v>
      </c>
      <c r="D18" s="80">
        <v>10</v>
      </c>
      <c r="E18" s="80">
        <v>2022</v>
      </c>
      <c r="F18" s="80" t="s">
        <v>568</v>
      </c>
      <c r="G18" s="182" t="s">
        <v>2340</v>
      </c>
      <c r="H18" s="80" t="s">
        <v>2341</v>
      </c>
      <c r="I18" s="173"/>
      <c r="J18" s="83">
        <v>38300</v>
      </c>
      <c r="K18" s="81">
        <v>53291256.000000007</v>
      </c>
      <c r="L18" s="81">
        <v>127594</v>
      </c>
      <c r="M18" s="81">
        <v>176905254</v>
      </c>
      <c r="N18" s="81">
        <v>0</v>
      </c>
      <c r="O18" s="81">
        <v>0</v>
      </c>
      <c r="P18" s="81">
        <v>0</v>
      </c>
      <c r="Q18" s="81">
        <v>0</v>
      </c>
      <c r="R18" s="81">
        <v>0</v>
      </c>
      <c r="S18" s="81">
        <v>0</v>
      </c>
      <c r="T18" s="81">
        <v>0</v>
      </c>
      <c r="U18" s="81">
        <v>0</v>
      </c>
      <c r="V18" s="81">
        <v>0</v>
      </c>
      <c r="W18" s="81">
        <v>0</v>
      </c>
      <c r="X18" s="81">
        <v>0</v>
      </c>
      <c r="Y18" s="81">
        <v>0</v>
      </c>
      <c r="Z18" s="81">
        <v>230196509.99999997</v>
      </c>
      <c r="AA18" s="81">
        <v>100341797.00000001</v>
      </c>
      <c r="AB18" s="81">
        <v>8924841</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2327</v>
      </c>
      <c r="B19" s="80">
        <v>11</v>
      </c>
      <c r="C19" s="80">
        <v>18</v>
      </c>
      <c r="D19" s="80">
        <v>11</v>
      </c>
      <c r="E19" s="80">
        <v>2022</v>
      </c>
      <c r="F19" s="80" t="s">
        <v>568</v>
      </c>
      <c r="G19" s="182" t="s">
        <v>2324</v>
      </c>
      <c r="H19" s="80" t="s">
        <v>2325</v>
      </c>
      <c r="I19" s="173"/>
      <c r="J19" s="83">
        <v>64108.000000000007</v>
      </c>
      <c r="K19" s="81">
        <v>86341605</v>
      </c>
      <c r="L19" s="81">
        <v>64059</v>
      </c>
      <c r="M19" s="81">
        <v>85863614</v>
      </c>
      <c r="N19" s="81">
        <v>68800</v>
      </c>
      <c r="O19" s="81">
        <v>152874021</v>
      </c>
      <c r="P19" s="81">
        <v>574</v>
      </c>
      <c r="Q19" s="81">
        <v>3348059</v>
      </c>
      <c r="R19" s="81">
        <v>0</v>
      </c>
      <c r="S19" s="81">
        <v>0</v>
      </c>
      <c r="T19" s="81">
        <v>0</v>
      </c>
      <c r="U19" s="81">
        <v>0</v>
      </c>
      <c r="V19" s="81">
        <v>0</v>
      </c>
      <c r="W19" s="81">
        <v>0</v>
      </c>
      <c r="X19" s="81">
        <v>0</v>
      </c>
      <c r="Y19" s="81">
        <v>0</v>
      </c>
      <c r="Z19" s="81">
        <v>328427299</v>
      </c>
      <c r="AA19" s="81">
        <v>120337745</v>
      </c>
      <c r="AB19" s="81">
        <v>606181845</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2347</v>
      </c>
      <c r="B20" s="80">
        <v>12</v>
      </c>
      <c r="C20" s="80">
        <v>18</v>
      </c>
      <c r="D20" s="80">
        <v>12</v>
      </c>
      <c r="E20" s="80">
        <v>2022</v>
      </c>
      <c r="F20" s="80" t="s">
        <v>568</v>
      </c>
      <c r="G20" s="182" t="s">
        <v>2344</v>
      </c>
      <c r="H20" s="80" t="s">
        <v>2345</v>
      </c>
      <c r="I20" s="173"/>
      <c r="J20" s="83">
        <v>109536</v>
      </c>
      <c r="K20" s="81">
        <v>148096419</v>
      </c>
      <c r="L20" s="81">
        <v>46744</v>
      </c>
      <c r="M20" s="81">
        <v>62881781</v>
      </c>
      <c r="N20" s="81">
        <v>43200</v>
      </c>
      <c r="O20" s="81">
        <v>107010736.00000001</v>
      </c>
      <c r="P20" s="81">
        <v>9205</v>
      </c>
      <c r="Q20" s="81">
        <v>54432924</v>
      </c>
      <c r="R20" s="81">
        <v>0</v>
      </c>
      <c r="S20" s="81">
        <v>0</v>
      </c>
      <c r="T20" s="81">
        <v>0</v>
      </c>
      <c r="U20" s="81">
        <v>0</v>
      </c>
      <c r="V20" s="81">
        <v>0</v>
      </c>
      <c r="W20" s="81">
        <v>0</v>
      </c>
      <c r="X20" s="81">
        <v>0</v>
      </c>
      <c r="Y20" s="81">
        <v>0</v>
      </c>
      <c r="Z20" s="81">
        <v>372421860.00000006</v>
      </c>
      <c r="AA20" s="81">
        <v>130467925</v>
      </c>
      <c r="AB20" s="81">
        <v>770688255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2302</v>
      </c>
      <c r="B21" s="80">
        <v>13</v>
      </c>
      <c r="C21" s="80">
        <v>18</v>
      </c>
      <c r="D21" s="80">
        <v>13</v>
      </c>
      <c r="E21" s="80">
        <v>2022</v>
      </c>
      <c r="F21" s="80" t="s">
        <v>568</v>
      </c>
      <c r="G21" s="182" t="s">
        <v>2299</v>
      </c>
      <c r="H21" s="80" t="s">
        <v>2300</v>
      </c>
      <c r="I21" s="173"/>
      <c r="J21" s="83">
        <v>133994</v>
      </c>
      <c r="K21" s="81">
        <v>181788926</v>
      </c>
      <c r="L21" s="81">
        <v>98677</v>
      </c>
      <c r="M21" s="81">
        <v>133091780</v>
      </c>
      <c r="N21" s="81">
        <v>118900</v>
      </c>
      <c r="O21" s="81">
        <v>250678856</v>
      </c>
      <c r="P21" s="81">
        <v>6124</v>
      </c>
      <c r="Q21" s="81">
        <v>35920194</v>
      </c>
      <c r="R21" s="81">
        <v>0</v>
      </c>
      <c r="S21" s="81">
        <v>0</v>
      </c>
      <c r="T21" s="81">
        <v>0</v>
      </c>
      <c r="U21" s="81">
        <v>0</v>
      </c>
      <c r="V21" s="81">
        <v>0</v>
      </c>
      <c r="W21" s="81">
        <v>0</v>
      </c>
      <c r="X21" s="81">
        <v>0</v>
      </c>
      <c r="Y21" s="81">
        <v>0</v>
      </c>
      <c r="Z21" s="81">
        <v>601479756</v>
      </c>
      <c r="AA21" s="81">
        <v>279474635</v>
      </c>
      <c r="AB21" s="81">
        <v>1128747536</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2374</v>
      </c>
      <c r="B22" s="80">
        <v>14</v>
      </c>
      <c r="C22" s="80">
        <v>18</v>
      </c>
      <c r="D22" s="80">
        <v>14</v>
      </c>
      <c r="E22" s="80">
        <v>2022</v>
      </c>
      <c r="F22" s="80" t="s">
        <v>568</v>
      </c>
      <c r="G22" s="182" t="s">
        <v>2371</v>
      </c>
      <c r="H22" s="80" t="s">
        <v>2372</v>
      </c>
      <c r="I22" s="173"/>
      <c r="J22" s="83">
        <v>543342</v>
      </c>
      <c r="K22" s="81">
        <v>751885533</v>
      </c>
      <c r="L22" s="81">
        <v>331403</v>
      </c>
      <c r="M22" s="81">
        <v>456429071.99999994</v>
      </c>
      <c r="N22" s="81">
        <v>59400</v>
      </c>
      <c r="O22" s="81">
        <v>171797537</v>
      </c>
      <c r="P22" s="81">
        <v>91</v>
      </c>
      <c r="Q22" s="81">
        <v>502997.99999999994</v>
      </c>
      <c r="R22" s="81">
        <v>111.45556999999999</v>
      </c>
      <c r="S22" s="81">
        <v>928201.94446000003</v>
      </c>
      <c r="T22" s="81">
        <v>0</v>
      </c>
      <c r="U22" s="81">
        <v>0</v>
      </c>
      <c r="V22" s="81">
        <v>2</v>
      </c>
      <c r="W22" s="81">
        <v>0</v>
      </c>
      <c r="X22" s="81">
        <v>0</v>
      </c>
      <c r="Y22" s="81">
        <v>9321</v>
      </c>
      <c r="Z22" s="81">
        <v>1381552662.9444599</v>
      </c>
      <c r="AA22" s="81">
        <v>1505385937</v>
      </c>
      <c r="AB22" s="81">
        <v>5297041957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2370</v>
      </c>
      <c r="B23" s="80">
        <v>15</v>
      </c>
      <c r="C23" s="80">
        <v>18</v>
      </c>
      <c r="D23" s="80">
        <v>15</v>
      </c>
      <c r="E23" s="80">
        <v>2022</v>
      </c>
      <c r="F23" s="80" t="s">
        <v>568</v>
      </c>
      <c r="G23" s="182" t="s">
        <v>2367</v>
      </c>
      <c r="H23" s="80" t="s">
        <v>2368</v>
      </c>
      <c r="I23" s="173"/>
      <c r="J23" s="83">
        <v>218147</v>
      </c>
      <c r="K23" s="81">
        <v>290392751</v>
      </c>
      <c r="L23" s="81">
        <v>559579</v>
      </c>
      <c r="M23" s="81">
        <v>742422652</v>
      </c>
      <c r="N23" s="81">
        <v>64400.000000000007</v>
      </c>
      <c r="O23" s="81">
        <v>194915067.00000003</v>
      </c>
      <c r="P23" s="81">
        <v>767</v>
      </c>
      <c r="Q23" s="81">
        <v>4226801.9999999991</v>
      </c>
      <c r="R23" s="81">
        <v>0</v>
      </c>
      <c r="S23" s="81">
        <v>0</v>
      </c>
      <c r="T23" s="81">
        <v>0</v>
      </c>
      <c r="U23" s="81">
        <v>0</v>
      </c>
      <c r="V23" s="81">
        <v>0</v>
      </c>
      <c r="W23" s="81">
        <v>0</v>
      </c>
      <c r="X23" s="81">
        <v>0</v>
      </c>
      <c r="Y23" s="81">
        <v>0</v>
      </c>
      <c r="Z23" s="81">
        <v>1231957272</v>
      </c>
      <c r="AA23" s="81">
        <v>409925715.99999994</v>
      </c>
      <c r="AB23" s="81">
        <v>2080638069.9999998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2314</v>
      </c>
      <c r="B24" s="80">
        <v>16</v>
      </c>
      <c r="C24" s="80">
        <v>18</v>
      </c>
      <c r="D24" s="80">
        <v>16</v>
      </c>
      <c r="E24" s="80">
        <v>2022</v>
      </c>
      <c r="F24" s="80" t="s">
        <v>568</v>
      </c>
      <c r="G24" s="182" t="s">
        <v>2311</v>
      </c>
      <c r="H24" s="80" t="s">
        <v>2312</v>
      </c>
      <c r="I24" s="173"/>
      <c r="J24" s="83">
        <v>336831</v>
      </c>
      <c r="K24" s="81">
        <v>472954846.00000006</v>
      </c>
      <c r="L24" s="81">
        <v>268161</v>
      </c>
      <c r="M24" s="81">
        <v>374739936</v>
      </c>
      <c r="N24" s="81">
        <v>189000</v>
      </c>
      <c r="O24" s="81">
        <v>519229815.00000006</v>
      </c>
      <c r="P24" s="81">
        <v>0</v>
      </c>
      <c r="Q24" s="81">
        <v>0</v>
      </c>
      <c r="R24" s="81">
        <v>0</v>
      </c>
      <c r="S24" s="81">
        <v>0</v>
      </c>
      <c r="T24" s="81">
        <v>0</v>
      </c>
      <c r="U24" s="81">
        <v>0</v>
      </c>
      <c r="V24" s="81">
        <v>0</v>
      </c>
      <c r="W24" s="81">
        <v>0</v>
      </c>
      <c r="X24" s="81">
        <v>0</v>
      </c>
      <c r="Y24" s="81">
        <v>0</v>
      </c>
      <c r="Z24" s="81">
        <v>1366924597</v>
      </c>
      <c r="AA24" s="81">
        <v>976822046.99999988</v>
      </c>
      <c r="AB24" s="81">
        <v>3266498541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2354</v>
      </c>
      <c r="B25" s="80">
        <v>17</v>
      </c>
      <c r="C25" s="80">
        <v>18</v>
      </c>
      <c r="D25" s="80">
        <v>17</v>
      </c>
      <c r="E25" s="80">
        <v>2022</v>
      </c>
      <c r="F25" s="80" t="s">
        <v>568</v>
      </c>
      <c r="G25" s="182" t="s">
        <v>2351</v>
      </c>
      <c r="H25" s="80" t="s">
        <v>2352</v>
      </c>
      <c r="I25" s="173"/>
      <c r="J25" s="83">
        <v>880751</v>
      </c>
      <c r="K25" s="81">
        <v>1209973268</v>
      </c>
      <c r="L25" s="81">
        <v>1460461</v>
      </c>
      <c r="M25" s="81">
        <v>1997419447</v>
      </c>
      <c r="N25" s="81">
        <v>39300</v>
      </c>
      <c r="O25" s="81">
        <v>107761390</v>
      </c>
      <c r="P25" s="81">
        <v>344</v>
      </c>
      <c r="Q25" s="81">
        <v>1892776</v>
      </c>
      <c r="R25" s="81">
        <v>0</v>
      </c>
      <c r="S25" s="81">
        <v>0</v>
      </c>
      <c r="T25" s="81">
        <v>0</v>
      </c>
      <c r="U25" s="81">
        <v>0</v>
      </c>
      <c r="V25" s="81">
        <v>0</v>
      </c>
      <c r="W25" s="81">
        <v>0</v>
      </c>
      <c r="X25" s="81">
        <v>0</v>
      </c>
      <c r="Y25" s="81">
        <v>0</v>
      </c>
      <c r="Z25" s="81">
        <v>3317046881</v>
      </c>
      <c r="AA25" s="81">
        <v>2348831742</v>
      </c>
      <c r="AB25" s="81">
        <v>9242881350</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2298</v>
      </c>
      <c r="B26" s="80">
        <v>18</v>
      </c>
      <c r="C26" s="80">
        <v>18</v>
      </c>
      <c r="D26" s="80">
        <v>18</v>
      </c>
      <c r="E26" s="80">
        <v>2022</v>
      </c>
      <c r="F26" s="80" t="s">
        <v>568</v>
      </c>
      <c r="G26" s="182" t="s">
        <v>2295</v>
      </c>
      <c r="H26" s="80" t="s">
        <v>2296</v>
      </c>
      <c r="I26" s="173"/>
      <c r="J26" s="83">
        <v>80670</v>
      </c>
      <c r="K26" s="81">
        <v>107455146</v>
      </c>
      <c r="L26" s="81">
        <v>97603</v>
      </c>
      <c r="M26" s="81">
        <v>129586464</v>
      </c>
      <c r="N26" s="81">
        <v>161600</v>
      </c>
      <c r="O26" s="81">
        <v>393214379</v>
      </c>
      <c r="P26" s="81">
        <v>803</v>
      </c>
      <c r="Q26" s="81">
        <v>4747483</v>
      </c>
      <c r="R26" s="81">
        <v>0</v>
      </c>
      <c r="S26" s="81">
        <v>0</v>
      </c>
      <c r="T26" s="81">
        <v>0</v>
      </c>
      <c r="U26" s="81">
        <v>0</v>
      </c>
      <c r="V26" s="81">
        <v>0</v>
      </c>
      <c r="W26" s="81">
        <v>0</v>
      </c>
      <c r="X26" s="81">
        <v>0</v>
      </c>
      <c r="Y26" s="81">
        <v>0</v>
      </c>
      <c r="Z26" s="81">
        <v>635003472</v>
      </c>
      <c r="AA26" s="81">
        <v>42961388</v>
      </c>
      <c r="AB26" s="81">
        <v>491129092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2323</v>
      </c>
      <c r="B27" s="80">
        <v>19</v>
      </c>
      <c r="C27" s="80">
        <v>18</v>
      </c>
      <c r="D27" s="80">
        <v>19</v>
      </c>
      <c r="E27" s="80">
        <v>2022</v>
      </c>
      <c r="F27" s="80" t="s">
        <v>568</v>
      </c>
      <c r="G27" s="182" t="s">
        <v>2320</v>
      </c>
      <c r="H27" s="80" t="s">
        <v>2321</v>
      </c>
      <c r="I27" s="173"/>
      <c r="J27" s="83">
        <v>122957</v>
      </c>
      <c r="K27" s="81">
        <v>168688941</v>
      </c>
      <c r="L27" s="81">
        <v>392108</v>
      </c>
      <c r="M27" s="81">
        <v>536306800.99999994</v>
      </c>
      <c r="N27" s="81">
        <v>59200</v>
      </c>
      <c r="O27" s="81">
        <v>126523462</v>
      </c>
      <c r="P27" s="81">
        <v>34</v>
      </c>
      <c r="Q27" s="81">
        <v>197387</v>
      </c>
      <c r="R27" s="81">
        <v>505.24245000000002</v>
      </c>
      <c r="S27" s="81">
        <v>2604362.7309700004</v>
      </c>
      <c r="T27" s="81">
        <v>0</v>
      </c>
      <c r="U27" s="81">
        <v>0</v>
      </c>
      <c r="V27" s="81">
        <v>0</v>
      </c>
      <c r="W27" s="81">
        <v>0</v>
      </c>
      <c r="X27" s="81">
        <v>0</v>
      </c>
      <c r="Y27" s="81">
        <v>0</v>
      </c>
      <c r="Z27" s="81">
        <v>834320953.73097003</v>
      </c>
      <c r="AA27" s="81">
        <v>189943877</v>
      </c>
      <c r="AB27" s="81">
        <v>1065426879.9999999</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2310</v>
      </c>
      <c r="B28" s="80">
        <v>20</v>
      </c>
      <c r="C28" s="80">
        <v>18</v>
      </c>
      <c r="D28" s="80">
        <v>20</v>
      </c>
      <c r="E28" s="80">
        <v>2022</v>
      </c>
      <c r="F28" s="80" t="s">
        <v>568</v>
      </c>
      <c r="G28" s="182" t="s">
        <v>2307</v>
      </c>
      <c r="H28" s="80" t="s">
        <v>2308</v>
      </c>
      <c r="I28" s="173"/>
      <c r="J28" s="83">
        <v>90238</v>
      </c>
      <c r="K28" s="81">
        <v>125347101</v>
      </c>
      <c r="L28" s="81">
        <v>396125</v>
      </c>
      <c r="M28" s="81">
        <v>547985430.00000012</v>
      </c>
      <c r="N28" s="81">
        <v>21600</v>
      </c>
      <c r="O28" s="81">
        <v>54998237</v>
      </c>
      <c r="P28" s="81">
        <v>0</v>
      </c>
      <c r="Q28" s="81">
        <v>0</v>
      </c>
      <c r="R28" s="81">
        <v>0</v>
      </c>
      <c r="S28" s="81">
        <v>0</v>
      </c>
      <c r="T28" s="81">
        <v>0</v>
      </c>
      <c r="U28" s="81">
        <v>0</v>
      </c>
      <c r="V28" s="81">
        <v>0</v>
      </c>
      <c r="W28" s="81">
        <v>0</v>
      </c>
      <c r="X28" s="81">
        <v>0</v>
      </c>
      <c r="Y28" s="81">
        <v>0</v>
      </c>
      <c r="Z28" s="81">
        <v>728330768</v>
      </c>
      <c r="AA28" s="81">
        <v>263337630</v>
      </c>
      <c r="AB28" s="81">
        <v>1127230660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1640</v>
      </c>
      <c r="B29" s="80">
        <v>21</v>
      </c>
      <c r="C29" s="80">
        <v>18</v>
      </c>
      <c r="D29" s="80">
        <v>21</v>
      </c>
      <c r="E29" s="80">
        <v>2022</v>
      </c>
      <c r="F29" s="80" t="s">
        <v>568</v>
      </c>
      <c r="G29" s="182" t="s">
        <v>1637</v>
      </c>
      <c r="H29" s="80" t="s">
        <v>1638</v>
      </c>
      <c r="I29" s="173"/>
      <c r="J29" s="83">
        <v>1355874</v>
      </c>
      <c r="K29" s="81">
        <v>1873961860</v>
      </c>
      <c r="L29" s="81">
        <v>1832216</v>
      </c>
      <c r="M29" s="81">
        <v>2521858140.9999995</v>
      </c>
      <c r="N29" s="81">
        <v>846900</v>
      </c>
      <c r="O29" s="81">
        <v>2598887960</v>
      </c>
      <c r="P29" s="81">
        <v>773</v>
      </c>
      <c r="Q29" s="81">
        <v>4206302</v>
      </c>
      <c r="R29" s="81">
        <v>13.860390000000001</v>
      </c>
      <c r="S29" s="81">
        <v>97750.093240000002</v>
      </c>
      <c r="T29" s="81">
        <v>0</v>
      </c>
      <c r="U29" s="81">
        <v>0</v>
      </c>
      <c r="V29" s="81">
        <v>0</v>
      </c>
      <c r="W29" s="81">
        <v>0</v>
      </c>
      <c r="X29" s="81">
        <v>0</v>
      </c>
      <c r="Y29" s="81">
        <v>0</v>
      </c>
      <c r="Z29" s="81">
        <v>6999012013.0932398</v>
      </c>
      <c r="AA29" s="81">
        <v>3896664160.0000005</v>
      </c>
      <c r="AB29" s="81">
        <v>13705947633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2286</v>
      </c>
      <c r="B30" s="80">
        <v>22</v>
      </c>
      <c r="C30" s="80">
        <v>18</v>
      </c>
      <c r="D30" s="80">
        <v>22</v>
      </c>
      <c r="E30" s="80">
        <v>2022</v>
      </c>
      <c r="F30" s="80" t="s">
        <v>568</v>
      </c>
      <c r="G30" s="182" t="s">
        <v>2283</v>
      </c>
      <c r="H30" s="80" t="s">
        <v>2284</v>
      </c>
      <c r="I30" s="173"/>
      <c r="J30" s="83">
        <v>120630</v>
      </c>
      <c r="K30" s="81">
        <v>165413065</v>
      </c>
      <c r="L30" s="81">
        <v>204830</v>
      </c>
      <c r="M30" s="81">
        <v>279783396</v>
      </c>
      <c r="N30" s="81">
        <v>0</v>
      </c>
      <c r="O30" s="81">
        <v>0</v>
      </c>
      <c r="P30" s="81">
        <v>0</v>
      </c>
      <c r="Q30" s="81">
        <v>0</v>
      </c>
      <c r="R30" s="81">
        <v>838.49135999999987</v>
      </c>
      <c r="S30" s="81">
        <v>6982956.0277699996</v>
      </c>
      <c r="T30" s="81">
        <v>0</v>
      </c>
      <c r="U30" s="81">
        <v>0</v>
      </c>
      <c r="V30" s="81">
        <v>0</v>
      </c>
      <c r="W30" s="81">
        <v>0</v>
      </c>
      <c r="X30" s="81">
        <v>0</v>
      </c>
      <c r="Y30" s="81">
        <v>0</v>
      </c>
      <c r="Z30" s="81">
        <v>452179417.02777004</v>
      </c>
      <c r="AA30" s="81">
        <v>297781075</v>
      </c>
      <c r="AB30" s="81">
        <v>1216328800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2282</v>
      </c>
      <c r="B31" s="80">
        <v>23</v>
      </c>
      <c r="C31" s="80">
        <v>18</v>
      </c>
      <c r="D31" s="80">
        <v>23</v>
      </c>
      <c r="E31" s="80">
        <v>2022</v>
      </c>
      <c r="F31" s="80" t="s">
        <v>568</v>
      </c>
      <c r="G31" s="182" t="s">
        <v>2279</v>
      </c>
      <c r="H31" s="80" t="s">
        <v>2280</v>
      </c>
      <c r="I31" s="173"/>
      <c r="J31" s="83">
        <v>114254</v>
      </c>
      <c r="K31" s="81">
        <v>156362730</v>
      </c>
      <c r="L31" s="81">
        <v>75916</v>
      </c>
      <c r="M31" s="81">
        <v>103368319</v>
      </c>
      <c r="N31" s="81">
        <v>315300</v>
      </c>
      <c r="O31" s="81">
        <v>976210800.00000012</v>
      </c>
      <c r="P31" s="81">
        <v>0</v>
      </c>
      <c r="Q31" s="81">
        <v>0</v>
      </c>
      <c r="R31" s="81">
        <v>0</v>
      </c>
      <c r="S31" s="81">
        <v>0</v>
      </c>
      <c r="T31" s="81">
        <v>0</v>
      </c>
      <c r="U31" s="81">
        <v>0</v>
      </c>
      <c r="V31" s="81">
        <v>0</v>
      </c>
      <c r="W31" s="81">
        <v>0</v>
      </c>
      <c r="X31" s="81">
        <v>0</v>
      </c>
      <c r="Y31" s="81">
        <v>0</v>
      </c>
      <c r="Z31" s="81">
        <v>1235941849.0000002</v>
      </c>
      <c r="AA31" s="81">
        <v>408828298</v>
      </c>
      <c r="AB31" s="81">
        <v>1150724743</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2270</v>
      </c>
      <c r="B32" s="80">
        <v>24</v>
      </c>
      <c r="C32" s="80">
        <v>18</v>
      </c>
      <c r="D32" s="80">
        <v>24</v>
      </c>
      <c r="E32" s="80">
        <v>2022</v>
      </c>
      <c r="F32" s="80" t="s">
        <v>568</v>
      </c>
      <c r="G32" s="182" t="s">
        <v>2267</v>
      </c>
      <c r="H32" s="80" t="s">
        <v>2268</v>
      </c>
      <c r="I32" s="173"/>
      <c r="J32" s="83">
        <v>332767</v>
      </c>
      <c r="K32" s="81">
        <v>433286479</v>
      </c>
      <c r="L32" s="81">
        <v>240367</v>
      </c>
      <c r="M32" s="81">
        <v>312194806.99999994</v>
      </c>
      <c r="N32" s="81">
        <v>105400</v>
      </c>
      <c r="O32" s="81">
        <v>272721126.99999994</v>
      </c>
      <c r="P32" s="81">
        <v>2081</v>
      </c>
      <c r="Q32" s="81">
        <v>11455226</v>
      </c>
      <c r="R32" s="81">
        <v>0</v>
      </c>
      <c r="S32" s="81">
        <v>0</v>
      </c>
      <c r="T32" s="81">
        <v>0</v>
      </c>
      <c r="U32" s="81">
        <v>0</v>
      </c>
      <c r="V32" s="81">
        <v>0</v>
      </c>
      <c r="W32" s="81">
        <v>0</v>
      </c>
      <c r="X32" s="81">
        <v>0</v>
      </c>
      <c r="Y32" s="81">
        <v>0</v>
      </c>
      <c r="Z32" s="81">
        <v>1029657639</v>
      </c>
      <c r="AA32" s="81">
        <v>810718557</v>
      </c>
      <c r="AB32" s="81">
        <v>3297240886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2274</v>
      </c>
      <c r="B33" s="80">
        <v>25</v>
      </c>
      <c r="C33" s="80">
        <v>18</v>
      </c>
      <c r="D33" s="80">
        <v>25</v>
      </c>
      <c r="E33" s="80">
        <v>2022</v>
      </c>
      <c r="F33" s="80" t="s">
        <v>568</v>
      </c>
      <c r="G33" s="182" t="s">
        <v>2271</v>
      </c>
      <c r="H33" s="80" t="s">
        <v>2272</v>
      </c>
      <c r="I33" s="173"/>
      <c r="J33" s="83">
        <v>857909</v>
      </c>
      <c r="K33" s="81">
        <v>1165761593.0000002</v>
      </c>
      <c r="L33" s="81">
        <v>1299091</v>
      </c>
      <c r="M33" s="81">
        <v>1757639331</v>
      </c>
      <c r="N33" s="81">
        <v>520900</v>
      </c>
      <c r="O33" s="81">
        <v>1525613754.9999998</v>
      </c>
      <c r="P33" s="81">
        <v>7752</v>
      </c>
      <c r="Q33" s="81">
        <v>45261160.000000007</v>
      </c>
      <c r="R33" s="81">
        <v>426.69281999999998</v>
      </c>
      <c r="S33" s="81">
        <v>3330128.4062100006</v>
      </c>
      <c r="T33" s="81">
        <v>0</v>
      </c>
      <c r="U33" s="81">
        <v>0</v>
      </c>
      <c r="V33" s="81">
        <v>0</v>
      </c>
      <c r="W33" s="81">
        <v>0</v>
      </c>
      <c r="X33" s="81">
        <v>0</v>
      </c>
      <c r="Y33" s="81">
        <v>0</v>
      </c>
      <c r="Z33" s="81">
        <v>4497605967.4062099</v>
      </c>
      <c r="AA33" s="81">
        <v>2309323416</v>
      </c>
      <c r="AB33" s="81">
        <v>8860492829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2331</v>
      </c>
      <c r="B34" s="80">
        <v>26</v>
      </c>
      <c r="C34" s="80">
        <v>18</v>
      </c>
      <c r="D34" s="80">
        <v>26</v>
      </c>
      <c r="E34" s="80">
        <v>2022</v>
      </c>
      <c r="F34" s="80" t="s">
        <v>568</v>
      </c>
      <c r="G34" s="182" t="s">
        <v>2328</v>
      </c>
      <c r="H34" s="80" t="s">
        <v>2329</v>
      </c>
      <c r="I34" s="173"/>
      <c r="J34" s="83">
        <v>103115</v>
      </c>
      <c r="K34" s="81">
        <v>141850542</v>
      </c>
      <c r="L34" s="81">
        <v>107591</v>
      </c>
      <c r="M34" s="81">
        <v>147186193</v>
      </c>
      <c r="N34" s="81">
        <v>302900</v>
      </c>
      <c r="O34" s="81">
        <v>755156927</v>
      </c>
      <c r="P34" s="81">
        <v>312</v>
      </c>
      <c r="Q34" s="81">
        <v>1845899</v>
      </c>
      <c r="R34" s="81">
        <v>0</v>
      </c>
      <c r="S34" s="81">
        <v>0</v>
      </c>
      <c r="T34" s="81">
        <v>0</v>
      </c>
      <c r="U34" s="81">
        <v>0</v>
      </c>
      <c r="V34" s="81">
        <v>0</v>
      </c>
      <c r="W34" s="81">
        <v>0</v>
      </c>
      <c r="X34" s="81">
        <v>0</v>
      </c>
      <c r="Y34" s="81">
        <v>0</v>
      </c>
      <c r="Z34" s="81">
        <v>1046039561.0000001</v>
      </c>
      <c r="AA34" s="81">
        <v>89752894</v>
      </c>
      <c r="AB34" s="81">
        <v>680121232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2290</v>
      </c>
      <c r="B35" s="80">
        <v>27</v>
      </c>
      <c r="C35" s="80">
        <v>18</v>
      </c>
      <c r="D35" s="80">
        <v>27</v>
      </c>
      <c r="E35" s="80">
        <v>2022</v>
      </c>
      <c r="F35" s="80" t="s">
        <v>568</v>
      </c>
      <c r="G35" s="182" t="s">
        <v>2287</v>
      </c>
      <c r="H35" s="80" t="s">
        <v>2288</v>
      </c>
      <c r="I35" s="173"/>
      <c r="J35" s="83">
        <v>71254</v>
      </c>
      <c r="K35" s="81">
        <v>94494283</v>
      </c>
      <c r="L35" s="81">
        <v>284823</v>
      </c>
      <c r="M35" s="81">
        <v>375653639</v>
      </c>
      <c r="N35" s="81">
        <v>36900</v>
      </c>
      <c r="O35" s="81">
        <v>79009738</v>
      </c>
      <c r="P35" s="81">
        <v>533</v>
      </c>
      <c r="Q35" s="81">
        <v>3153505.9999999995</v>
      </c>
      <c r="R35" s="81">
        <v>0</v>
      </c>
      <c r="S35" s="81">
        <v>0</v>
      </c>
      <c r="T35" s="81">
        <v>0</v>
      </c>
      <c r="U35" s="81">
        <v>0</v>
      </c>
      <c r="V35" s="81">
        <v>0</v>
      </c>
      <c r="W35" s="81">
        <v>0</v>
      </c>
      <c r="X35" s="81">
        <v>0</v>
      </c>
      <c r="Y35" s="81">
        <v>0</v>
      </c>
      <c r="Z35" s="81">
        <v>552311166</v>
      </c>
      <c r="AA35" s="81">
        <v>139451043</v>
      </c>
      <c r="AB35" s="81">
        <v>482712056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2350</v>
      </c>
      <c r="B36" s="80">
        <v>28</v>
      </c>
      <c r="C36" s="80">
        <v>18</v>
      </c>
      <c r="D36" s="80">
        <v>28</v>
      </c>
      <c r="E36" s="80">
        <v>2022</v>
      </c>
      <c r="F36" s="80" t="s">
        <v>568</v>
      </c>
      <c r="G36" s="182" t="s">
        <v>2348</v>
      </c>
      <c r="H36" s="80" t="s">
        <v>2335</v>
      </c>
      <c r="I36" s="173"/>
      <c r="J36" s="83">
        <v>132706</v>
      </c>
      <c r="K36" s="81">
        <v>189246862</v>
      </c>
      <c r="L36" s="81">
        <v>403328</v>
      </c>
      <c r="M36" s="81">
        <v>570481364</v>
      </c>
      <c r="N36" s="81">
        <v>0</v>
      </c>
      <c r="O36" s="81">
        <v>0</v>
      </c>
      <c r="P36" s="81">
        <v>0</v>
      </c>
      <c r="Q36" s="81">
        <v>0</v>
      </c>
      <c r="R36" s="81">
        <v>0</v>
      </c>
      <c r="S36" s="81">
        <v>0</v>
      </c>
      <c r="T36" s="81">
        <v>0</v>
      </c>
      <c r="U36" s="81">
        <v>0</v>
      </c>
      <c r="V36" s="81">
        <v>0</v>
      </c>
      <c r="W36" s="81">
        <v>0</v>
      </c>
      <c r="X36" s="81">
        <v>0</v>
      </c>
      <c r="Y36" s="81">
        <v>0</v>
      </c>
      <c r="Z36" s="81">
        <v>759728225.99999988</v>
      </c>
      <c r="AA36" s="81">
        <v>346740389</v>
      </c>
      <c r="AB36" s="81">
        <v>1404310449</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2140</v>
      </c>
      <c r="B37" s="80">
        <v>29</v>
      </c>
      <c r="C37" s="80">
        <v>18</v>
      </c>
      <c r="D37" s="80">
        <v>29</v>
      </c>
      <c r="E37" s="80">
        <v>2022</v>
      </c>
      <c r="F37" s="80" t="s">
        <v>568</v>
      </c>
      <c r="G37" s="182" t="s">
        <v>2121</v>
      </c>
      <c r="H37" s="80" t="s">
        <v>2122</v>
      </c>
      <c r="I37" s="173"/>
      <c r="J37" s="83">
        <v>1280678</v>
      </c>
      <c r="K37" s="81">
        <v>1716447510.9999998</v>
      </c>
      <c r="L37" s="81">
        <v>991808</v>
      </c>
      <c r="M37" s="81">
        <v>1324179996</v>
      </c>
      <c r="N37" s="81">
        <v>8000</v>
      </c>
      <c r="O37" s="81">
        <v>20898288</v>
      </c>
      <c r="P37" s="81">
        <v>195</v>
      </c>
      <c r="Q37" s="81">
        <v>1074578</v>
      </c>
      <c r="R37" s="81">
        <v>0</v>
      </c>
      <c r="S37" s="81">
        <v>0</v>
      </c>
      <c r="T37" s="81">
        <v>0</v>
      </c>
      <c r="U37" s="81">
        <v>0</v>
      </c>
      <c r="V37" s="81">
        <v>0</v>
      </c>
      <c r="W37" s="81">
        <v>0</v>
      </c>
      <c r="X37" s="81">
        <v>0</v>
      </c>
      <c r="Y37" s="81">
        <v>0</v>
      </c>
      <c r="Z37" s="81">
        <v>3062600373</v>
      </c>
      <c r="AA37" s="81">
        <v>3770240969.9999995</v>
      </c>
      <c r="AB37" s="81">
        <v>12971355126</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2294</v>
      </c>
      <c r="B38" s="80">
        <v>30</v>
      </c>
      <c r="C38" s="80">
        <v>18</v>
      </c>
      <c r="D38" s="80">
        <v>30</v>
      </c>
      <c r="E38" s="80">
        <v>2022</v>
      </c>
      <c r="F38" s="80" t="s">
        <v>568</v>
      </c>
      <c r="G38" s="182" t="s">
        <v>2291</v>
      </c>
      <c r="H38" s="80" t="s">
        <v>2292</v>
      </c>
      <c r="I38" s="173"/>
      <c r="J38" s="83">
        <v>54436</v>
      </c>
      <c r="K38" s="81">
        <v>74592610.000000015</v>
      </c>
      <c r="L38" s="81">
        <v>147950</v>
      </c>
      <c r="M38" s="81">
        <v>201889831.99999997</v>
      </c>
      <c r="N38" s="81">
        <v>183300</v>
      </c>
      <c r="O38" s="81">
        <v>498102276</v>
      </c>
      <c r="P38" s="81">
        <v>718</v>
      </c>
      <c r="Q38" s="81">
        <v>4245423</v>
      </c>
      <c r="R38" s="81">
        <v>0</v>
      </c>
      <c r="S38" s="81">
        <v>0</v>
      </c>
      <c r="T38" s="81">
        <v>0</v>
      </c>
      <c r="U38" s="81">
        <v>0</v>
      </c>
      <c r="V38" s="81">
        <v>0</v>
      </c>
      <c r="W38" s="81">
        <v>0</v>
      </c>
      <c r="X38" s="81">
        <v>0</v>
      </c>
      <c r="Y38" s="81">
        <v>0</v>
      </c>
      <c r="Z38" s="81">
        <v>778830141.00000012</v>
      </c>
      <c r="AA38" s="81">
        <v>157638102</v>
      </c>
      <c r="AB38" s="81">
        <v>546090125</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2333</v>
      </c>
      <c r="B190" s="80">
        <v>182</v>
      </c>
      <c r="C190" s="80">
        <v>16</v>
      </c>
      <c r="D190" s="80">
        <v>2</v>
      </c>
      <c r="E190" s="80">
        <v>2021</v>
      </c>
      <c r="F190" s="80" t="s">
        <v>75</v>
      </c>
      <c r="G190" s="182" t="s">
        <v>2332</v>
      </c>
      <c r="H190" s="80" t="s">
        <v>2319</v>
      </c>
      <c r="I190" s="173"/>
      <c r="J190" s="83"/>
      <c r="K190" s="81"/>
      <c r="L190" s="81"/>
      <c r="M190" s="81"/>
      <c r="N190" s="81"/>
      <c r="O190" s="81"/>
      <c r="P190" s="81"/>
      <c r="Q190" s="81"/>
      <c r="R190" s="81"/>
      <c r="S190" s="81"/>
      <c r="T190" s="81"/>
      <c r="U190" s="81"/>
      <c r="V190" s="81"/>
      <c r="W190" s="81"/>
      <c r="X190" s="81"/>
      <c r="Y190" s="81"/>
      <c r="Z190" s="81"/>
      <c r="AA190" s="81"/>
      <c r="AB190" s="81"/>
      <c r="AC190" s="82"/>
      <c r="AD190" s="81">
        <v>80688051.667703494</v>
      </c>
      <c r="AE190" s="81">
        <v>289969.12319664488</v>
      </c>
      <c r="AF190" s="81">
        <v>71799.896442018304</v>
      </c>
      <c r="AG190" s="81">
        <v>16790864.888577998</v>
      </c>
      <c r="AH190" s="81">
        <v>19194475.705434937</v>
      </c>
      <c r="AI190" s="81">
        <v>0</v>
      </c>
      <c r="AJ190" s="81">
        <v>0</v>
      </c>
      <c r="AK190" s="81">
        <v>1453222.501920186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2365</v>
      </c>
      <c r="B191" s="80">
        <v>183</v>
      </c>
      <c r="C191" s="80">
        <v>16</v>
      </c>
      <c r="D191" s="80">
        <v>3</v>
      </c>
      <c r="E191" s="80">
        <v>2021</v>
      </c>
      <c r="F191" s="80" t="s">
        <v>75</v>
      </c>
      <c r="G191" s="182" t="s">
        <v>2363</v>
      </c>
      <c r="H191" s="80" t="s">
        <v>2364</v>
      </c>
      <c r="I191" s="173"/>
      <c r="J191" s="83"/>
      <c r="K191" s="81"/>
      <c r="L191" s="81"/>
      <c r="M191" s="81"/>
      <c r="N191" s="81"/>
      <c r="O191" s="81"/>
      <c r="P191" s="81"/>
      <c r="Q191" s="81"/>
      <c r="R191" s="81"/>
      <c r="S191" s="81"/>
      <c r="T191" s="81"/>
      <c r="U191" s="81"/>
      <c r="V191" s="81"/>
      <c r="W191" s="81"/>
      <c r="X191" s="81"/>
      <c r="Y191" s="81"/>
      <c r="Z191" s="81"/>
      <c r="AA191" s="81"/>
      <c r="AB191" s="81"/>
      <c r="AC191" s="82"/>
      <c r="AD191" s="81">
        <v>787943897.25172412</v>
      </c>
      <c r="AE191" s="81">
        <v>3688944.9381506941</v>
      </c>
      <c r="AF191" s="81">
        <v>10324825.10836223</v>
      </c>
      <c r="AG191" s="81">
        <v>194937846.02349091</v>
      </c>
      <c r="AH191" s="81">
        <v>181743749.30855015</v>
      </c>
      <c r="AI191" s="81">
        <v>0</v>
      </c>
      <c r="AJ191" s="81">
        <v>0</v>
      </c>
      <c r="AK191" s="81">
        <v>11593882.890624193</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2277</v>
      </c>
      <c r="B192" s="80">
        <v>184</v>
      </c>
      <c r="C192" s="80">
        <v>16</v>
      </c>
      <c r="D192" s="80">
        <v>4</v>
      </c>
      <c r="E192" s="80">
        <v>2021</v>
      </c>
      <c r="F192" s="80" t="s">
        <v>75</v>
      </c>
      <c r="G192" s="182" t="s">
        <v>2275</v>
      </c>
      <c r="H192" s="80" t="s">
        <v>2276</v>
      </c>
      <c r="I192" s="173"/>
      <c r="J192" s="83"/>
      <c r="K192" s="81"/>
      <c r="L192" s="81"/>
      <c r="M192" s="81"/>
      <c r="N192" s="81"/>
      <c r="O192" s="81"/>
      <c r="P192" s="81"/>
      <c r="Q192" s="81"/>
      <c r="R192" s="81"/>
      <c r="S192" s="81"/>
      <c r="T192" s="81"/>
      <c r="U192" s="81"/>
      <c r="V192" s="81"/>
      <c r="W192" s="81"/>
      <c r="X192" s="81"/>
      <c r="Y192" s="81"/>
      <c r="Z192" s="81"/>
      <c r="AA192" s="81"/>
      <c r="AB192" s="81"/>
      <c r="AC192" s="82"/>
      <c r="AD192" s="81">
        <v>250255456.35512197</v>
      </c>
      <c r="AE192" s="81">
        <v>6417727.2167098485</v>
      </c>
      <c r="AF192" s="81">
        <v>1400097.9806193565</v>
      </c>
      <c r="AG192" s="81">
        <v>306257050.62865353</v>
      </c>
      <c r="AH192" s="81">
        <v>251803585.63338768</v>
      </c>
      <c r="AI192" s="81">
        <v>0</v>
      </c>
      <c r="AJ192" s="81">
        <v>0</v>
      </c>
      <c r="AK192" s="81">
        <v>16170267.075155433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2317</v>
      </c>
      <c r="B193" s="80">
        <v>185</v>
      </c>
      <c r="C193" s="80">
        <v>16</v>
      </c>
      <c r="D193" s="80">
        <v>5</v>
      </c>
      <c r="E193" s="80">
        <v>2021</v>
      </c>
      <c r="F193" s="80" t="s">
        <v>75</v>
      </c>
      <c r="G193" s="182" t="s">
        <v>2315</v>
      </c>
      <c r="H193" s="80" t="s">
        <v>2316</v>
      </c>
      <c r="I193" s="173"/>
      <c r="J193" s="83"/>
      <c r="K193" s="81"/>
      <c r="L193" s="81"/>
      <c r="M193" s="81"/>
      <c r="N193" s="81"/>
      <c r="O193" s="81"/>
      <c r="P193" s="81"/>
      <c r="Q193" s="81"/>
      <c r="R193" s="81"/>
      <c r="S193" s="81"/>
      <c r="T193" s="81"/>
      <c r="U193" s="81"/>
      <c r="V193" s="81"/>
      <c r="W193" s="81"/>
      <c r="X193" s="81"/>
      <c r="Y193" s="81"/>
      <c r="Z193" s="81"/>
      <c r="AA193" s="81"/>
      <c r="AB193" s="81"/>
      <c r="AC193" s="82"/>
      <c r="AD193" s="81">
        <v>1525356854.778518</v>
      </c>
      <c r="AE193" s="81">
        <v>2024022.8864189649</v>
      </c>
      <c r="AF193" s="81">
        <v>4437233.6001167307</v>
      </c>
      <c r="AG193" s="81">
        <v>79986551.09257026</v>
      </c>
      <c r="AH193" s="81">
        <v>84189854.121138915</v>
      </c>
      <c r="AI193" s="81">
        <v>0</v>
      </c>
      <c r="AJ193" s="81">
        <v>0</v>
      </c>
      <c r="AK193" s="81">
        <v>5896242.5764386998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2338</v>
      </c>
      <c r="B194" s="80">
        <v>186</v>
      </c>
      <c r="C194" s="80">
        <v>16</v>
      </c>
      <c r="D194" s="80">
        <v>6</v>
      </c>
      <c r="E194" s="80">
        <v>2021</v>
      </c>
      <c r="F194" s="80" t="s">
        <v>75</v>
      </c>
      <c r="G194" s="182" t="s">
        <v>2336</v>
      </c>
      <c r="H194" s="80" t="s">
        <v>2337</v>
      </c>
      <c r="I194" s="173"/>
      <c r="J194" s="83"/>
      <c r="K194" s="81"/>
      <c r="L194" s="81"/>
      <c r="M194" s="81"/>
      <c r="N194" s="81"/>
      <c r="O194" s="81"/>
      <c r="P194" s="81"/>
      <c r="Q194" s="81"/>
      <c r="R194" s="81"/>
      <c r="S194" s="81"/>
      <c r="T194" s="81"/>
      <c r="U194" s="81"/>
      <c r="V194" s="81"/>
      <c r="W194" s="81"/>
      <c r="X194" s="81"/>
      <c r="Y194" s="81"/>
      <c r="Z194" s="81"/>
      <c r="AA194" s="81"/>
      <c r="AB194" s="81"/>
      <c r="AC194" s="82"/>
      <c r="AD194" s="81">
        <v>6134429.3033502083</v>
      </c>
      <c r="AE194" s="81">
        <v>574177.27043574047</v>
      </c>
      <c r="AF194" s="81">
        <v>1062638.4673418708</v>
      </c>
      <c r="AG194" s="81">
        <v>18402143.406474322</v>
      </c>
      <c r="AH194" s="81">
        <v>18315855.338636857</v>
      </c>
      <c r="AI194" s="81">
        <v>0</v>
      </c>
      <c r="AJ194" s="81">
        <v>0</v>
      </c>
      <c r="AK194" s="81">
        <v>1143308.4628059636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2357</v>
      </c>
      <c r="B195" s="80">
        <v>187</v>
      </c>
      <c r="C195" s="80">
        <v>16</v>
      </c>
      <c r="D195" s="80">
        <v>7</v>
      </c>
      <c r="E195" s="80">
        <v>2021</v>
      </c>
      <c r="F195" s="80" t="s">
        <v>75</v>
      </c>
      <c r="G195" s="182" t="s">
        <v>2355</v>
      </c>
      <c r="H195" s="80" t="s">
        <v>2356</v>
      </c>
      <c r="I195" s="173"/>
      <c r="J195" s="83"/>
      <c r="K195" s="81"/>
      <c r="L195" s="81"/>
      <c r="M195" s="81"/>
      <c r="N195" s="81"/>
      <c r="O195" s="81"/>
      <c r="P195" s="81"/>
      <c r="Q195" s="81"/>
      <c r="R195" s="81"/>
      <c r="S195" s="81"/>
      <c r="T195" s="81"/>
      <c r="U195" s="81"/>
      <c r="V195" s="81"/>
      <c r="W195" s="81"/>
      <c r="X195" s="81"/>
      <c r="Y195" s="81"/>
      <c r="Z195" s="81"/>
      <c r="AA195" s="81"/>
      <c r="AB195" s="81"/>
      <c r="AC195" s="82"/>
      <c r="AD195" s="81">
        <v>15825156.554810314</v>
      </c>
      <c r="AE195" s="81">
        <v>1075382.1787425242</v>
      </c>
      <c r="AF195" s="81">
        <v>2161176.8829047503</v>
      </c>
      <c r="AG195" s="81">
        <v>42557893.853936799</v>
      </c>
      <c r="AH195" s="81">
        <v>41205042.330094486</v>
      </c>
      <c r="AI195" s="81">
        <v>0</v>
      </c>
      <c r="AJ195" s="81">
        <v>0</v>
      </c>
      <c r="AK195" s="81">
        <v>2205495.8429467049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2361</v>
      </c>
      <c r="B196" s="80">
        <v>188</v>
      </c>
      <c r="C196" s="80">
        <v>16</v>
      </c>
      <c r="D196" s="80">
        <v>8</v>
      </c>
      <c r="E196" s="80">
        <v>2021</v>
      </c>
      <c r="F196" s="80" t="s">
        <v>75</v>
      </c>
      <c r="G196" s="182" t="s">
        <v>2359</v>
      </c>
      <c r="H196" s="80" t="s">
        <v>2360</v>
      </c>
      <c r="I196" s="173"/>
      <c r="J196" s="83"/>
      <c r="K196" s="81"/>
      <c r="L196" s="81"/>
      <c r="M196" s="81"/>
      <c r="N196" s="81"/>
      <c r="O196" s="81"/>
      <c r="P196" s="81"/>
      <c r="Q196" s="81"/>
      <c r="R196" s="81"/>
      <c r="S196" s="81"/>
      <c r="T196" s="81"/>
      <c r="U196" s="81"/>
      <c r="V196" s="81"/>
      <c r="W196" s="81"/>
      <c r="X196" s="81"/>
      <c r="Y196" s="81"/>
      <c r="Z196" s="81"/>
      <c r="AA196" s="81"/>
      <c r="AB196" s="81"/>
      <c r="AC196" s="82"/>
      <c r="AD196" s="81">
        <v>1039325603.3121227</v>
      </c>
      <c r="AE196" s="81">
        <v>1584268.3883260398</v>
      </c>
      <c r="AF196" s="81">
        <v>725178.95406438468</v>
      </c>
      <c r="AG196" s="81">
        <v>89298398.193912804</v>
      </c>
      <c r="AH196" s="81">
        <v>98126124.862197667</v>
      </c>
      <c r="AI196" s="81">
        <v>0</v>
      </c>
      <c r="AJ196" s="81">
        <v>0</v>
      </c>
      <c r="AK196" s="81">
        <v>6489424.0854421603</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2305</v>
      </c>
      <c r="B197" s="80">
        <v>189</v>
      </c>
      <c r="C197" s="80">
        <v>16</v>
      </c>
      <c r="D197" s="80">
        <v>9</v>
      </c>
      <c r="E197" s="80">
        <v>2021</v>
      </c>
      <c r="F197" s="80" t="s">
        <v>75</v>
      </c>
      <c r="G197" s="182" t="s">
        <v>2303</v>
      </c>
      <c r="H197" s="80" t="s">
        <v>2304</v>
      </c>
      <c r="I197" s="173"/>
      <c r="J197" s="83"/>
      <c r="K197" s="81"/>
      <c r="L197" s="81"/>
      <c r="M197" s="81"/>
      <c r="N197" s="81"/>
      <c r="O197" s="81"/>
      <c r="P197" s="81"/>
      <c r="Q197" s="81"/>
      <c r="R197" s="81"/>
      <c r="S197" s="81"/>
      <c r="T197" s="81"/>
      <c r="U197" s="81"/>
      <c r="V197" s="81"/>
      <c r="W197" s="81"/>
      <c r="X197" s="81"/>
      <c r="Y197" s="81"/>
      <c r="Z197" s="81"/>
      <c r="AA197" s="81"/>
      <c r="AB197" s="81"/>
      <c r="AC197" s="82"/>
      <c r="AD197" s="81">
        <v>66286015.917010546</v>
      </c>
      <c r="AE197" s="81">
        <v>1027374.0457629469</v>
      </c>
      <c r="AF197" s="81">
        <v>78979.886086220111</v>
      </c>
      <c r="AG197" s="81">
        <v>40060412.151197486</v>
      </c>
      <c r="AH197" s="81">
        <v>31756494.077912074</v>
      </c>
      <c r="AI197" s="81">
        <v>0</v>
      </c>
      <c r="AJ197" s="81">
        <v>0</v>
      </c>
      <c r="AK197" s="81">
        <v>2031571.1916013658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2342</v>
      </c>
      <c r="B198" s="80">
        <v>190</v>
      </c>
      <c r="C198" s="80">
        <v>16</v>
      </c>
      <c r="D198" s="80">
        <v>10</v>
      </c>
      <c r="E198" s="80">
        <v>2021</v>
      </c>
      <c r="F198" s="80" t="s">
        <v>75</v>
      </c>
      <c r="G198" s="182" t="s">
        <v>2340</v>
      </c>
      <c r="H198" s="80" t="s">
        <v>2341</v>
      </c>
      <c r="I198" s="173"/>
      <c r="J198" s="83"/>
      <c r="K198" s="81"/>
      <c r="L198" s="81"/>
      <c r="M198" s="81"/>
      <c r="N198" s="81"/>
      <c r="O198" s="81"/>
      <c r="P198" s="81"/>
      <c r="Q198" s="81"/>
      <c r="R198" s="81"/>
      <c r="S198" s="81"/>
      <c r="T198" s="81"/>
      <c r="U198" s="81"/>
      <c r="V198" s="81"/>
      <c r="W198" s="81"/>
      <c r="X198" s="81"/>
      <c r="Y198" s="81"/>
      <c r="Z198" s="81"/>
      <c r="AA198" s="81"/>
      <c r="AB198" s="81"/>
      <c r="AC198" s="82"/>
      <c r="AD198" s="81">
        <v>45708588.746998541</v>
      </c>
      <c r="AE198" s="81">
        <v>337977.25617622188</v>
      </c>
      <c r="AF198" s="81">
        <v>904678.69516943046</v>
      </c>
      <c r="AG198" s="81">
        <v>11339372.569695415</v>
      </c>
      <c r="AH198" s="81">
        <v>11264363.676898437</v>
      </c>
      <c r="AI198" s="81">
        <v>0</v>
      </c>
      <c r="AJ198" s="81">
        <v>0</v>
      </c>
      <c r="AK198" s="81">
        <v>798215.70175924955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2326</v>
      </c>
      <c r="B199" s="80">
        <v>191</v>
      </c>
      <c r="C199" s="80">
        <v>16</v>
      </c>
      <c r="D199" s="80">
        <v>11</v>
      </c>
      <c r="E199" s="80">
        <v>2021</v>
      </c>
      <c r="F199" s="80" t="s">
        <v>75</v>
      </c>
      <c r="G199" s="182" t="s">
        <v>2324</v>
      </c>
      <c r="H199" s="80" t="s">
        <v>2325</v>
      </c>
      <c r="I199" s="173"/>
      <c r="J199" s="83"/>
      <c r="K199" s="81"/>
      <c r="L199" s="81"/>
      <c r="M199" s="81"/>
      <c r="N199" s="81"/>
      <c r="O199" s="81"/>
      <c r="P199" s="81"/>
      <c r="Q199" s="81"/>
      <c r="R199" s="81"/>
      <c r="S199" s="81"/>
      <c r="T199" s="81"/>
      <c r="U199" s="81"/>
      <c r="V199" s="81"/>
      <c r="W199" s="81"/>
      <c r="X199" s="81"/>
      <c r="Y199" s="81"/>
      <c r="Z199" s="81"/>
      <c r="AA199" s="81"/>
      <c r="AB199" s="81"/>
      <c r="AC199" s="82"/>
      <c r="AD199" s="81">
        <v>39954324.811267234</v>
      </c>
      <c r="AE199" s="81">
        <v>775811.42894996365</v>
      </c>
      <c r="AF199" s="81">
        <v>516959.25438253162</v>
      </c>
      <c r="AG199" s="81">
        <v>12823091.538258286</v>
      </c>
      <c r="AH199" s="81">
        <v>23488451.139068622</v>
      </c>
      <c r="AI199" s="81">
        <v>0</v>
      </c>
      <c r="AJ199" s="81">
        <v>0</v>
      </c>
      <c r="AK199" s="81">
        <v>1389428.2524455939</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2346</v>
      </c>
      <c r="B200" s="80">
        <v>192</v>
      </c>
      <c r="C200" s="80">
        <v>16</v>
      </c>
      <c r="D200" s="80">
        <v>12</v>
      </c>
      <c r="E200" s="80">
        <v>2021</v>
      </c>
      <c r="F200" s="80" t="s">
        <v>75</v>
      </c>
      <c r="G200" s="182" t="s">
        <v>2344</v>
      </c>
      <c r="H200" s="80" t="s">
        <v>2345</v>
      </c>
      <c r="I200" s="173"/>
      <c r="J200" s="83"/>
      <c r="K200" s="81"/>
      <c r="L200" s="81"/>
      <c r="M200" s="81"/>
      <c r="N200" s="81"/>
      <c r="O200" s="81"/>
      <c r="P200" s="81"/>
      <c r="Q200" s="81"/>
      <c r="R200" s="81"/>
      <c r="S200" s="81"/>
      <c r="T200" s="81"/>
      <c r="U200" s="81"/>
      <c r="V200" s="81"/>
      <c r="W200" s="81"/>
      <c r="X200" s="81"/>
      <c r="Y200" s="81"/>
      <c r="Z200" s="81"/>
      <c r="AA200" s="81"/>
      <c r="AB200" s="81"/>
      <c r="AC200" s="82"/>
      <c r="AD200" s="81">
        <v>18788645.518738773</v>
      </c>
      <c r="AE200" s="81">
        <v>1029294.3710821301</v>
      </c>
      <c r="AF200" s="81">
        <v>1500617.8356381822</v>
      </c>
      <c r="AG200" s="81">
        <v>27895259.3410802</v>
      </c>
      <c r="AH200" s="81">
        <v>35320538.745282747</v>
      </c>
      <c r="AI200" s="81">
        <v>0</v>
      </c>
      <c r="AJ200" s="81">
        <v>0</v>
      </c>
      <c r="AK200" s="81">
        <v>1945855.8728628706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2301</v>
      </c>
      <c r="B201" s="80">
        <v>193</v>
      </c>
      <c r="C201" s="80">
        <v>16</v>
      </c>
      <c r="D201" s="80">
        <v>13</v>
      </c>
      <c r="E201" s="80">
        <v>2021</v>
      </c>
      <c r="F201" s="80" t="s">
        <v>75</v>
      </c>
      <c r="G201" s="182" t="s">
        <v>2299</v>
      </c>
      <c r="H201" s="80" t="s">
        <v>2300</v>
      </c>
      <c r="I201" s="173"/>
      <c r="J201" s="83"/>
      <c r="K201" s="81"/>
      <c r="L201" s="81"/>
      <c r="M201" s="81"/>
      <c r="N201" s="81"/>
      <c r="O201" s="81"/>
      <c r="P201" s="81"/>
      <c r="Q201" s="81"/>
      <c r="R201" s="81"/>
      <c r="S201" s="81"/>
      <c r="T201" s="81"/>
      <c r="U201" s="81"/>
      <c r="V201" s="81"/>
      <c r="W201" s="81"/>
      <c r="X201" s="81"/>
      <c r="Y201" s="81"/>
      <c r="Z201" s="81"/>
      <c r="AA201" s="81"/>
      <c r="AB201" s="81"/>
      <c r="AC201" s="82"/>
      <c r="AD201" s="81">
        <v>5723755.7965232814</v>
      </c>
      <c r="AE201" s="81">
        <v>852624.44171728694</v>
      </c>
      <c r="AF201" s="81">
        <v>1313938.1048889346</v>
      </c>
      <c r="AG201" s="81">
        <v>39865715.996951669</v>
      </c>
      <c r="AH201" s="81">
        <v>39136905.159015931</v>
      </c>
      <c r="AI201" s="81">
        <v>0</v>
      </c>
      <c r="AJ201" s="81">
        <v>0</v>
      </c>
      <c r="AK201" s="81">
        <v>2114923.7603593203</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2373</v>
      </c>
      <c r="B202" s="80">
        <v>194</v>
      </c>
      <c r="C202" s="80">
        <v>16</v>
      </c>
      <c r="D202" s="80">
        <v>14</v>
      </c>
      <c r="E202" s="80">
        <v>2021</v>
      </c>
      <c r="F202" s="80" t="s">
        <v>75</v>
      </c>
      <c r="G202" s="182" t="s">
        <v>2371</v>
      </c>
      <c r="H202" s="80" t="s">
        <v>2372</v>
      </c>
      <c r="I202" s="173"/>
      <c r="J202" s="83"/>
      <c r="K202" s="81"/>
      <c r="L202" s="81"/>
      <c r="M202" s="81"/>
      <c r="N202" s="81"/>
      <c r="O202" s="81"/>
      <c r="P202" s="81"/>
      <c r="Q202" s="81"/>
      <c r="R202" s="81"/>
      <c r="S202" s="81"/>
      <c r="T202" s="81"/>
      <c r="U202" s="81"/>
      <c r="V202" s="81"/>
      <c r="W202" s="81"/>
      <c r="X202" s="81"/>
      <c r="Y202" s="81"/>
      <c r="Z202" s="81"/>
      <c r="AA202" s="81"/>
      <c r="AB202" s="81"/>
      <c r="AC202" s="82"/>
      <c r="AD202" s="81">
        <v>382497825.55636024</v>
      </c>
      <c r="AE202" s="81">
        <v>6796031.3045889158</v>
      </c>
      <c r="AF202" s="81">
        <v>1177518.3016490999</v>
      </c>
      <c r="AG202" s="81">
        <v>304028115.34556359</v>
      </c>
      <c r="AH202" s="81">
        <v>271597325.48643357</v>
      </c>
      <c r="AI202" s="81">
        <v>0</v>
      </c>
      <c r="AJ202" s="81">
        <v>0</v>
      </c>
      <c r="AK202" s="81">
        <v>18394533.654058654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2369</v>
      </c>
      <c r="B203" s="80">
        <v>195</v>
      </c>
      <c r="C203" s="80">
        <v>16</v>
      </c>
      <c r="D203" s="80">
        <v>15</v>
      </c>
      <c r="E203" s="80">
        <v>2021</v>
      </c>
      <c r="F203" s="80" t="s">
        <v>75</v>
      </c>
      <c r="G203" s="182" t="s">
        <v>2367</v>
      </c>
      <c r="H203" s="80" t="s">
        <v>2368</v>
      </c>
      <c r="I203" s="173"/>
      <c r="J203" s="83"/>
      <c r="K203" s="81"/>
      <c r="L203" s="81"/>
      <c r="M203" s="81"/>
      <c r="N203" s="81"/>
      <c r="O203" s="81"/>
      <c r="P203" s="81"/>
      <c r="Q203" s="81"/>
      <c r="R203" s="81"/>
      <c r="S203" s="81"/>
      <c r="T203" s="81"/>
      <c r="U203" s="81"/>
      <c r="V203" s="81"/>
      <c r="W203" s="81"/>
      <c r="X203" s="81"/>
      <c r="Y203" s="81"/>
      <c r="Z203" s="81"/>
      <c r="AA203" s="81"/>
      <c r="AB203" s="81"/>
      <c r="AC203" s="82"/>
      <c r="AD203" s="81">
        <v>176222328.85650194</v>
      </c>
      <c r="AE203" s="81">
        <v>2083552.9713136402</v>
      </c>
      <c r="AF203" s="81">
        <v>883138.72623682499</v>
      </c>
      <c r="AG203" s="81">
        <v>70137611.151928961</v>
      </c>
      <c r="AH203" s="81">
        <v>76219190.383365586</v>
      </c>
      <c r="AI203" s="81">
        <v>0</v>
      </c>
      <c r="AJ203" s="81">
        <v>0</v>
      </c>
      <c r="AK203" s="81">
        <v>5444301.0107164346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2313</v>
      </c>
      <c r="B204" s="80">
        <v>196</v>
      </c>
      <c r="C204" s="80">
        <v>16</v>
      </c>
      <c r="D204" s="80">
        <v>16</v>
      </c>
      <c r="E204" s="80">
        <v>2021</v>
      </c>
      <c r="F204" s="80" t="s">
        <v>75</v>
      </c>
      <c r="G204" s="182" t="s">
        <v>2311</v>
      </c>
      <c r="H204" s="80" t="s">
        <v>2312</v>
      </c>
      <c r="I204" s="173"/>
      <c r="J204" s="83"/>
      <c r="K204" s="81"/>
      <c r="L204" s="81"/>
      <c r="M204" s="81"/>
      <c r="N204" s="81"/>
      <c r="O204" s="81"/>
      <c r="P204" s="81"/>
      <c r="Q204" s="81"/>
      <c r="R204" s="81"/>
      <c r="S204" s="81"/>
      <c r="T204" s="81"/>
      <c r="U204" s="81"/>
      <c r="V204" s="81"/>
      <c r="W204" s="81"/>
      <c r="X204" s="81"/>
      <c r="Y204" s="81"/>
      <c r="Z204" s="81"/>
      <c r="AA204" s="81"/>
      <c r="AB204" s="81"/>
      <c r="AC204" s="82"/>
      <c r="AD204" s="81">
        <v>16406091.886374505</v>
      </c>
      <c r="AE204" s="81">
        <v>2392725.3477021158</v>
      </c>
      <c r="AF204" s="81">
        <v>2491456.4065380348</v>
      </c>
      <c r="AG204" s="81">
        <v>103504503.79336543</v>
      </c>
      <c r="AH204" s="81">
        <v>101825341.89369112</v>
      </c>
      <c r="AI204" s="81">
        <v>0</v>
      </c>
      <c r="AJ204" s="81">
        <v>0</v>
      </c>
      <c r="AK204" s="81">
        <v>6205106.50445046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2353</v>
      </c>
      <c r="B205" s="80">
        <v>197</v>
      </c>
      <c r="C205" s="80">
        <v>16</v>
      </c>
      <c r="D205" s="80">
        <v>17</v>
      </c>
      <c r="E205" s="80">
        <v>2021</v>
      </c>
      <c r="F205" s="80" t="s">
        <v>75</v>
      </c>
      <c r="G205" s="182" t="s">
        <v>2351</v>
      </c>
      <c r="H205" s="80" t="s">
        <v>2352</v>
      </c>
      <c r="I205" s="173"/>
      <c r="J205" s="83"/>
      <c r="K205" s="81"/>
      <c r="L205" s="81"/>
      <c r="M205" s="81"/>
      <c r="N205" s="81"/>
      <c r="O205" s="81"/>
      <c r="P205" s="81"/>
      <c r="Q205" s="81"/>
      <c r="R205" s="81"/>
      <c r="S205" s="81"/>
      <c r="T205" s="81"/>
      <c r="U205" s="81"/>
      <c r="V205" s="81"/>
      <c r="W205" s="81"/>
      <c r="X205" s="81"/>
      <c r="Y205" s="81"/>
      <c r="Z205" s="81"/>
      <c r="AA205" s="81"/>
      <c r="AB205" s="81"/>
      <c r="AC205" s="82"/>
      <c r="AD205" s="81">
        <v>1354850349.403789</v>
      </c>
      <c r="AE205" s="81">
        <v>7725468.7590735247</v>
      </c>
      <c r="AF205" s="81">
        <v>4760333.1341058128</v>
      </c>
      <c r="AG205" s="81">
        <v>405370820.46075147</v>
      </c>
      <c r="AH205" s="81">
        <v>394378889.56462657</v>
      </c>
      <c r="AI205" s="81">
        <v>0</v>
      </c>
      <c r="AJ205" s="81">
        <v>0</v>
      </c>
      <c r="AK205" s="81">
        <v>25926193.008694772</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2297</v>
      </c>
      <c r="B206" s="80">
        <v>198</v>
      </c>
      <c r="C206" s="80">
        <v>16</v>
      </c>
      <c r="D206" s="80">
        <v>18</v>
      </c>
      <c r="E206" s="80">
        <v>2021</v>
      </c>
      <c r="F206" s="80" t="s">
        <v>75</v>
      </c>
      <c r="G206" s="182" t="s">
        <v>2295</v>
      </c>
      <c r="H206" s="80" t="s">
        <v>2296</v>
      </c>
      <c r="I206" s="173"/>
      <c r="J206" s="83"/>
      <c r="K206" s="81"/>
      <c r="L206" s="81"/>
      <c r="M206" s="81"/>
      <c r="N206" s="81"/>
      <c r="O206" s="81"/>
      <c r="P206" s="81"/>
      <c r="Q206" s="81"/>
      <c r="R206" s="81"/>
      <c r="S206" s="81"/>
      <c r="T206" s="81"/>
      <c r="U206" s="81"/>
      <c r="V206" s="81"/>
      <c r="W206" s="81"/>
      <c r="X206" s="81"/>
      <c r="Y206" s="81"/>
      <c r="Z206" s="81"/>
      <c r="AA206" s="81"/>
      <c r="AB206" s="81"/>
      <c r="AC206" s="82"/>
      <c r="AD206" s="81">
        <v>12441135.775485592</v>
      </c>
      <c r="AE206" s="81">
        <v>668273.21107571141</v>
      </c>
      <c r="AF206" s="81">
        <v>689279.00584337558</v>
      </c>
      <c r="AG206" s="81">
        <v>12964078.408574214</v>
      </c>
      <c r="AH206" s="81">
        <v>17527349.881253969</v>
      </c>
      <c r="AI206" s="81">
        <v>0</v>
      </c>
      <c r="AJ206" s="81">
        <v>0</v>
      </c>
      <c r="AK206" s="81">
        <v>1033703.1164864481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2322</v>
      </c>
      <c r="B207" s="80">
        <v>199</v>
      </c>
      <c r="C207" s="80">
        <v>16</v>
      </c>
      <c r="D207" s="80">
        <v>19</v>
      </c>
      <c r="E207" s="80">
        <v>2021</v>
      </c>
      <c r="F207" s="80" t="s">
        <v>75</v>
      </c>
      <c r="G207" s="182" t="s">
        <v>2320</v>
      </c>
      <c r="H207" s="80" t="s">
        <v>2321</v>
      </c>
      <c r="I207" s="173"/>
      <c r="J207" s="83"/>
      <c r="K207" s="81"/>
      <c r="L207" s="81"/>
      <c r="M207" s="81"/>
      <c r="N207" s="81"/>
      <c r="O207" s="81"/>
      <c r="P207" s="81"/>
      <c r="Q207" s="81"/>
      <c r="R207" s="81"/>
      <c r="S207" s="81"/>
      <c r="T207" s="81"/>
      <c r="U207" s="81"/>
      <c r="V207" s="81"/>
      <c r="W207" s="81"/>
      <c r="X207" s="81"/>
      <c r="Y207" s="81"/>
      <c r="Z207" s="81"/>
      <c r="AA207" s="81"/>
      <c r="AB207" s="81"/>
      <c r="AC207" s="82"/>
      <c r="AD207" s="81">
        <v>119973262.39945805</v>
      </c>
      <c r="AE207" s="81">
        <v>656751.25916061294</v>
      </c>
      <c r="AF207" s="81">
        <v>1536517.7838591915</v>
      </c>
      <c r="AG207" s="81">
        <v>24471292.490550499</v>
      </c>
      <c r="AH207" s="81">
        <v>25840450.274805013</v>
      </c>
      <c r="AI207" s="81">
        <v>0</v>
      </c>
      <c r="AJ207" s="81">
        <v>0</v>
      </c>
      <c r="AK207" s="81">
        <v>1860796.8735634142</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2309</v>
      </c>
      <c r="B208" s="80">
        <v>200</v>
      </c>
      <c r="C208" s="80">
        <v>16</v>
      </c>
      <c r="D208" s="80">
        <v>20</v>
      </c>
      <c r="E208" s="80">
        <v>2021</v>
      </c>
      <c r="F208" s="80" t="s">
        <v>75</v>
      </c>
      <c r="G208" s="182" t="s">
        <v>2307</v>
      </c>
      <c r="H208" s="80" t="s">
        <v>2308</v>
      </c>
      <c r="I208" s="173"/>
      <c r="J208" s="83"/>
      <c r="K208" s="81"/>
      <c r="L208" s="81"/>
      <c r="M208" s="81"/>
      <c r="N208" s="81"/>
      <c r="O208" s="81"/>
      <c r="P208" s="81"/>
      <c r="Q208" s="81"/>
      <c r="R208" s="81"/>
      <c r="S208" s="81"/>
      <c r="T208" s="81"/>
      <c r="U208" s="81"/>
      <c r="V208" s="81"/>
      <c r="W208" s="81"/>
      <c r="X208" s="81"/>
      <c r="Y208" s="81"/>
      <c r="Z208" s="81"/>
      <c r="AA208" s="81"/>
      <c r="AB208" s="81"/>
      <c r="AC208" s="82"/>
      <c r="AD208" s="81">
        <v>133928576.78993508</v>
      </c>
      <c r="AE208" s="81">
        <v>691317.11490590835</v>
      </c>
      <c r="AF208" s="81">
        <v>717998.96442018286</v>
      </c>
      <c r="AG208" s="81">
        <v>25048667.292796683</v>
      </c>
      <c r="AH208" s="81">
        <v>26295530.56735171</v>
      </c>
      <c r="AI208" s="81">
        <v>0</v>
      </c>
      <c r="AJ208" s="81">
        <v>0</v>
      </c>
      <c r="AK208" s="81">
        <v>2004530.8307129582</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1639</v>
      </c>
      <c r="B209" s="80">
        <v>201</v>
      </c>
      <c r="C209" s="80">
        <v>16</v>
      </c>
      <c r="D209" s="80">
        <v>21</v>
      </c>
      <c r="E209" s="80">
        <v>2021</v>
      </c>
      <c r="F209" s="80" t="s">
        <v>75</v>
      </c>
      <c r="G209" s="182" t="s">
        <v>1637</v>
      </c>
      <c r="H209" s="80" t="s">
        <v>1638</v>
      </c>
      <c r="I209" s="173"/>
      <c r="J209" s="83"/>
      <c r="K209" s="81"/>
      <c r="L209" s="81"/>
      <c r="M209" s="81"/>
      <c r="N209" s="81"/>
      <c r="O209" s="81"/>
      <c r="P209" s="81"/>
      <c r="Q209" s="81"/>
      <c r="R209" s="81"/>
      <c r="S209" s="81"/>
      <c r="T209" s="81"/>
      <c r="U209" s="81"/>
      <c r="V209" s="81"/>
      <c r="W209" s="81"/>
      <c r="X209" s="81"/>
      <c r="Y209" s="81"/>
      <c r="Z209" s="81"/>
      <c r="AA209" s="81"/>
      <c r="AB209" s="81"/>
      <c r="AC209" s="82"/>
      <c r="AD209" s="81">
        <v>854737958.56926548</v>
      </c>
      <c r="AE209" s="81">
        <v>13666955.296625972</v>
      </c>
      <c r="AF209" s="81">
        <v>8601627.5937537923</v>
      </c>
      <c r="AG209" s="81">
        <v>748680563.34052932</v>
      </c>
      <c r="AH209" s="81">
        <v>571878226.63972139</v>
      </c>
      <c r="AI209" s="81">
        <v>0</v>
      </c>
      <c r="AJ209" s="81">
        <v>0</v>
      </c>
      <c r="AK209" s="81">
        <v>35974837.412045509</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2285</v>
      </c>
      <c r="B210" s="80">
        <v>202</v>
      </c>
      <c r="C210" s="80">
        <v>16</v>
      </c>
      <c r="D210" s="80">
        <v>22</v>
      </c>
      <c r="E210" s="80">
        <v>2021</v>
      </c>
      <c r="F210" s="80" t="s">
        <v>75</v>
      </c>
      <c r="G210" s="182" t="s">
        <v>2283</v>
      </c>
      <c r="H210" s="80" t="s">
        <v>2284</v>
      </c>
      <c r="I210" s="173"/>
      <c r="J210" s="83"/>
      <c r="K210" s="81"/>
      <c r="L210" s="81"/>
      <c r="M210" s="81"/>
      <c r="N210" s="81"/>
      <c r="O210" s="81"/>
      <c r="P210" s="81"/>
      <c r="Q210" s="81"/>
      <c r="R210" s="81"/>
      <c r="S210" s="81"/>
      <c r="T210" s="81"/>
      <c r="U210" s="81"/>
      <c r="V210" s="81"/>
      <c r="W210" s="81"/>
      <c r="X210" s="81"/>
      <c r="Y210" s="81"/>
      <c r="Z210" s="81"/>
      <c r="AA210" s="81"/>
      <c r="AB210" s="81"/>
      <c r="AC210" s="82"/>
      <c r="AD210" s="81">
        <v>150701798.83833781</v>
      </c>
      <c r="AE210" s="81">
        <v>725882.97065120377</v>
      </c>
      <c r="AF210" s="81">
        <v>603119.1301129536</v>
      </c>
      <c r="AG210" s="81">
        <v>45659605.000887223</v>
      </c>
      <c r="AH210" s="81">
        <v>45242190.271894887</v>
      </c>
      <c r="AI210" s="81">
        <v>0</v>
      </c>
      <c r="AJ210" s="81">
        <v>0</v>
      </c>
      <c r="AK210" s="81">
        <v>3398553.3192318254</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2281</v>
      </c>
      <c r="B211" s="80">
        <v>203</v>
      </c>
      <c r="C211" s="80">
        <v>16</v>
      </c>
      <c r="D211" s="80">
        <v>23</v>
      </c>
      <c r="E211" s="80">
        <v>2021</v>
      </c>
      <c r="F211" s="80" t="s">
        <v>75</v>
      </c>
      <c r="G211" s="182" t="s">
        <v>2279</v>
      </c>
      <c r="H211" s="80" t="s">
        <v>2280</v>
      </c>
      <c r="I211" s="173"/>
      <c r="J211" s="83"/>
      <c r="K211" s="81"/>
      <c r="L211" s="81"/>
      <c r="M211" s="81"/>
      <c r="N211" s="81"/>
      <c r="O211" s="81"/>
      <c r="P211" s="81"/>
      <c r="Q211" s="81"/>
      <c r="R211" s="81"/>
      <c r="S211" s="81"/>
      <c r="T211" s="81"/>
      <c r="U211" s="81"/>
      <c r="V211" s="81"/>
      <c r="W211" s="81"/>
      <c r="X211" s="81"/>
      <c r="Y211" s="81"/>
      <c r="Z211" s="81"/>
      <c r="AA211" s="81"/>
      <c r="AB211" s="81"/>
      <c r="AC211" s="82"/>
      <c r="AD211" s="81">
        <v>11778226.572967719</v>
      </c>
      <c r="AE211" s="81">
        <v>712440.69341692212</v>
      </c>
      <c r="AF211" s="81">
        <v>703638.98513177922</v>
      </c>
      <c r="AG211" s="81">
        <v>54508209.528334558</v>
      </c>
      <c r="AH211" s="81">
        <v>37483296.571247242</v>
      </c>
      <c r="AI211" s="81">
        <v>0</v>
      </c>
      <c r="AJ211" s="81">
        <v>0</v>
      </c>
      <c r="AK211" s="81">
        <v>2316545.0920321061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2269</v>
      </c>
      <c r="B212" s="80">
        <v>204</v>
      </c>
      <c r="C212" s="80">
        <v>16</v>
      </c>
      <c r="D212" s="80">
        <v>24</v>
      </c>
      <c r="E212" s="80">
        <v>2021</v>
      </c>
      <c r="F212" s="80" t="s">
        <v>75</v>
      </c>
      <c r="G212" s="182" t="s">
        <v>2267</v>
      </c>
      <c r="H212" s="80" t="s">
        <v>2268</v>
      </c>
      <c r="I212" s="173"/>
      <c r="J212" s="83"/>
      <c r="K212" s="81"/>
      <c r="L212" s="81"/>
      <c r="M212" s="81"/>
      <c r="N212" s="81"/>
      <c r="O212" s="81"/>
      <c r="P212" s="81"/>
      <c r="Q212" s="81"/>
      <c r="R212" s="81"/>
      <c r="S212" s="81"/>
      <c r="T212" s="81"/>
      <c r="U212" s="81"/>
      <c r="V212" s="81"/>
      <c r="W212" s="81"/>
      <c r="X212" s="81"/>
      <c r="Y212" s="81"/>
      <c r="Z212" s="81"/>
      <c r="AA212" s="81"/>
      <c r="AB212" s="81"/>
      <c r="AC212" s="82"/>
      <c r="AD212" s="81">
        <v>251188540.79369813</v>
      </c>
      <c r="AE212" s="81">
        <v>1991377.3559928525</v>
      </c>
      <c r="AF212" s="81">
        <v>1313938.1048889346</v>
      </c>
      <c r="AG212" s="81">
        <v>136528999.74974895</v>
      </c>
      <c r="AH212" s="81">
        <v>156182655.25293222</v>
      </c>
      <c r="AI212" s="81">
        <v>0</v>
      </c>
      <c r="AJ212" s="81">
        <v>0</v>
      </c>
      <c r="AK212" s="81">
        <v>10095374.347410316</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2273</v>
      </c>
      <c r="B213" s="80">
        <v>205</v>
      </c>
      <c r="C213" s="80">
        <v>16</v>
      </c>
      <c r="D213" s="80">
        <v>25</v>
      </c>
      <c r="E213" s="80">
        <v>2021</v>
      </c>
      <c r="F213" s="80" t="s">
        <v>75</v>
      </c>
      <c r="G213" s="182" t="s">
        <v>2271</v>
      </c>
      <c r="H213" s="80" t="s">
        <v>2272</v>
      </c>
      <c r="I213" s="173"/>
      <c r="J213" s="83"/>
      <c r="K213" s="81"/>
      <c r="L213" s="81"/>
      <c r="M213" s="81"/>
      <c r="N213" s="81"/>
      <c r="O213" s="81"/>
      <c r="P213" s="81"/>
      <c r="Q213" s="81"/>
      <c r="R213" s="81"/>
      <c r="S213" s="81"/>
      <c r="T213" s="81"/>
      <c r="U213" s="81"/>
      <c r="V213" s="81"/>
      <c r="W213" s="81"/>
      <c r="X213" s="81"/>
      <c r="Y213" s="81"/>
      <c r="Z213" s="81"/>
      <c r="AA213" s="81"/>
      <c r="AB213" s="81"/>
      <c r="AC213" s="82"/>
      <c r="AD213" s="81">
        <v>405767841.72460938</v>
      </c>
      <c r="AE213" s="81">
        <v>8165223.2571664508</v>
      </c>
      <c r="AF213" s="81">
        <v>6914330.0273663616</v>
      </c>
      <c r="AG213" s="81">
        <v>371225143.20233172</v>
      </c>
      <c r="AH213" s="81">
        <v>334479509.27635145</v>
      </c>
      <c r="AI213" s="81">
        <v>0</v>
      </c>
      <c r="AJ213" s="81">
        <v>0</v>
      </c>
      <c r="AK213" s="81">
        <v>21084130.715240538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2330</v>
      </c>
      <c r="B214" s="80">
        <v>206</v>
      </c>
      <c r="C214" s="80">
        <v>16</v>
      </c>
      <c r="D214" s="80">
        <v>26</v>
      </c>
      <c r="E214" s="80">
        <v>2021</v>
      </c>
      <c r="F214" s="80" t="s">
        <v>75</v>
      </c>
      <c r="G214" s="182" t="s">
        <v>2328</v>
      </c>
      <c r="H214" s="80" t="s">
        <v>2329</v>
      </c>
      <c r="I214" s="173"/>
      <c r="J214" s="83"/>
      <c r="K214" s="81"/>
      <c r="L214" s="81"/>
      <c r="M214" s="81"/>
      <c r="N214" s="81"/>
      <c r="O214" s="81"/>
      <c r="P214" s="81"/>
      <c r="Q214" s="81"/>
      <c r="R214" s="81"/>
      <c r="S214" s="81"/>
      <c r="T214" s="81"/>
      <c r="U214" s="81"/>
      <c r="V214" s="81"/>
      <c r="W214" s="81"/>
      <c r="X214" s="81"/>
      <c r="Y214" s="81"/>
      <c r="Z214" s="81"/>
      <c r="AA214" s="81"/>
      <c r="AB214" s="81"/>
      <c r="AC214" s="82"/>
      <c r="AD214" s="81">
        <v>3344369.1333771609</v>
      </c>
      <c r="AE214" s="81">
        <v>791174.03150342836</v>
      </c>
      <c r="AF214" s="81">
        <v>3238175.3295350252</v>
      </c>
      <c r="AG214" s="81">
        <v>18811676.696439639</v>
      </c>
      <c r="AH214" s="81">
        <v>25804404.311038945</v>
      </c>
      <c r="AI214" s="81">
        <v>0</v>
      </c>
      <c r="AJ214" s="81">
        <v>0</v>
      </c>
      <c r="AK214" s="81">
        <v>1527517.8624194025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2289</v>
      </c>
      <c r="B215" s="80">
        <v>207</v>
      </c>
      <c r="C215" s="80">
        <v>16</v>
      </c>
      <c r="D215" s="80">
        <v>27</v>
      </c>
      <c r="E215" s="80">
        <v>2021</v>
      </c>
      <c r="F215" s="80" t="s">
        <v>75</v>
      </c>
      <c r="G215" s="182" t="s">
        <v>2287</v>
      </c>
      <c r="H215" s="80" t="s">
        <v>2288</v>
      </c>
      <c r="I215" s="173"/>
      <c r="J215" s="83"/>
      <c r="K215" s="81"/>
      <c r="L215" s="81"/>
      <c r="M215" s="81"/>
      <c r="N215" s="81"/>
      <c r="O215" s="81"/>
      <c r="P215" s="81"/>
      <c r="Q215" s="81"/>
      <c r="R215" s="81"/>
      <c r="S215" s="81"/>
      <c r="T215" s="81"/>
      <c r="U215" s="81"/>
      <c r="V215" s="81"/>
      <c r="W215" s="81"/>
      <c r="X215" s="81"/>
      <c r="Y215" s="81"/>
      <c r="Z215" s="81"/>
      <c r="AA215" s="81"/>
      <c r="AB215" s="81"/>
      <c r="AC215" s="82"/>
      <c r="AD215" s="81">
        <v>7792908.5377326766</v>
      </c>
      <c r="AE215" s="81">
        <v>478161.00447658659</v>
      </c>
      <c r="AF215" s="81">
        <v>1306758.1152447329</v>
      </c>
      <c r="AG215" s="81">
        <v>17287675.764929365</v>
      </c>
      <c r="AH215" s="81">
        <v>18640269.012531534</v>
      </c>
      <c r="AI215" s="81">
        <v>0</v>
      </c>
      <c r="AJ215" s="81">
        <v>0</v>
      </c>
      <c r="AK215" s="81">
        <v>1081220.6438728727</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2349</v>
      </c>
      <c r="B216" s="80">
        <v>208</v>
      </c>
      <c r="C216" s="80">
        <v>16</v>
      </c>
      <c r="D216" s="80">
        <v>28</v>
      </c>
      <c r="E216" s="80">
        <v>2021</v>
      </c>
      <c r="F216" s="80" t="s">
        <v>75</v>
      </c>
      <c r="G216" s="182" t="s">
        <v>2348</v>
      </c>
      <c r="H216" s="80" t="s">
        <v>2335</v>
      </c>
      <c r="I216" s="173"/>
      <c r="J216" s="83"/>
      <c r="K216" s="81"/>
      <c r="L216" s="81"/>
      <c r="M216" s="81"/>
      <c r="N216" s="81"/>
      <c r="O216" s="81"/>
      <c r="P216" s="81"/>
      <c r="Q216" s="81"/>
      <c r="R216" s="81"/>
      <c r="S216" s="81"/>
      <c r="T216" s="81"/>
      <c r="U216" s="81"/>
      <c r="V216" s="81"/>
      <c r="W216" s="81"/>
      <c r="X216" s="81"/>
      <c r="Y216" s="81"/>
      <c r="Z216" s="81"/>
      <c r="AA216" s="81"/>
      <c r="AB216" s="81"/>
      <c r="AC216" s="82"/>
      <c r="AD216" s="81">
        <v>29457847.124967404</v>
      </c>
      <c r="AE216" s="81">
        <v>1083063.4800192562</v>
      </c>
      <c r="AF216" s="81">
        <v>1019558.5294766596</v>
      </c>
      <c r="AG216" s="81">
        <v>43034563.748814456</v>
      </c>
      <c r="AH216" s="81">
        <v>42223340.806486107</v>
      </c>
      <c r="AI216" s="81">
        <v>0</v>
      </c>
      <c r="AJ216" s="81">
        <v>0</v>
      </c>
      <c r="AK216" s="81">
        <v>3017888.0445891968</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2139</v>
      </c>
      <c r="B217" s="80">
        <v>209</v>
      </c>
      <c r="C217" s="80">
        <v>16</v>
      </c>
      <c r="D217" s="80">
        <v>29</v>
      </c>
      <c r="E217" s="80">
        <v>2021</v>
      </c>
      <c r="F217" s="80" t="s">
        <v>75</v>
      </c>
      <c r="G217" s="182" t="s">
        <v>2121</v>
      </c>
      <c r="H217" s="80" t="s">
        <v>2122</v>
      </c>
      <c r="I217" s="173"/>
      <c r="J217" s="83"/>
      <c r="K217" s="81"/>
      <c r="L217" s="81"/>
      <c r="M217" s="81"/>
      <c r="N217" s="81"/>
      <c r="O217" s="81"/>
      <c r="P217" s="81"/>
      <c r="Q217" s="81"/>
      <c r="R217" s="81"/>
      <c r="S217" s="81"/>
      <c r="T217" s="81"/>
      <c r="U217" s="81"/>
      <c r="V217" s="81"/>
      <c r="W217" s="81"/>
      <c r="X217" s="81"/>
      <c r="Y217" s="81"/>
      <c r="Z217" s="81"/>
      <c r="AA217" s="81"/>
      <c r="AB217" s="81"/>
      <c r="AC217" s="82"/>
      <c r="AD217" s="81">
        <v>3158006933.5250034</v>
      </c>
      <c r="AE217" s="81">
        <v>22008848.483157266</v>
      </c>
      <c r="AF217" s="81">
        <v>3388955.1120632631</v>
      </c>
      <c r="AG217" s="81">
        <v>808049463.06451774</v>
      </c>
      <c r="AH217" s="81">
        <v>642059718.09226942</v>
      </c>
      <c r="AI217" s="81">
        <v>0</v>
      </c>
      <c r="AJ217" s="81">
        <v>0</v>
      </c>
      <c r="AK217" s="81">
        <v>40668834.040052541</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2293</v>
      </c>
      <c r="B218" s="80">
        <v>210</v>
      </c>
      <c r="C218" s="80">
        <v>16</v>
      </c>
      <c r="D218" s="80">
        <v>30</v>
      </c>
      <c r="E218" s="80">
        <v>2021</v>
      </c>
      <c r="F218" s="80" t="s">
        <v>75</v>
      </c>
      <c r="G218" s="182" t="s">
        <v>2291</v>
      </c>
      <c r="H218" s="80" t="s">
        <v>2292</v>
      </c>
      <c r="I218" s="173"/>
      <c r="J218" s="83"/>
      <c r="K218" s="81"/>
      <c r="L218" s="81"/>
      <c r="M218" s="81"/>
      <c r="N218" s="81"/>
      <c r="O218" s="81"/>
      <c r="P218" s="81"/>
      <c r="Q218" s="81"/>
      <c r="R218" s="81"/>
      <c r="S218" s="81"/>
      <c r="T218" s="81"/>
      <c r="U218" s="81"/>
      <c r="V218" s="81"/>
      <c r="W218" s="81"/>
      <c r="X218" s="81"/>
      <c r="Y218" s="81"/>
      <c r="Z218" s="81"/>
      <c r="AA218" s="81"/>
      <c r="AB218" s="81"/>
      <c r="AC218" s="82"/>
      <c r="AD218" s="81">
        <v>3624223.9775473536</v>
      </c>
      <c r="AE218" s="81">
        <v>485842.30575331888</v>
      </c>
      <c r="AF218" s="81">
        <v>926218.66410203604</v>
      </c>
      <c r="AG218" s="81">
        <v>9533397.8975532781</v>
      </c>
      <c r="AH218" s="81">
        <v>13841650.086172801</v>
      </c>
      <c r="AI218" s="81">
        <v>0</v>
      </c>
      <c r="AJ218" s="81">
        <v>0</v>
      </c>
      <c r="AK218" s="81">
        <v>1035934.6025791807</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2121</v>
      </c>
      <c r="H6" s="87" t="s">
        <v>2122</v>
      </c>
      <c r="I6" s="87" t="s">
        <v>2376</v>
      </c>
      <c r="J6" s="87" t="s">
        <v>2377</v>
      </c>
      <c r="K6" s="87">
        <v>3</v>
      </c>
      <c r="L6" s="87">
        <v>27</v>
      </c>
      <c r="M6" s="18"/>
      <c r="N6" s="87">
        <v>1</v>
      </c>
      <c r="O6" s="87" t="s">
        <v>1659</v>
      </c>
      <c r="P6" s="87" t="s">
        <v>1660</v>
      </c>
      <c r="Q6" s="87" t="s">
        <v>1247</v>
      </c>
      <c r="R6" s="18"/>
      <c r="S6" s="87">
        <v>1</v>
      </c>
      <c r="T6" s="87" t="s">
        <v>2121</v>
      </c>
      <c r="U6" s="87" t="s">
        <v>2122</v>
      </c>
      <c r="V6" s="87" t="s">
        <v>1247</v>
      </c>
      <c r="W6" s="18"/>
      <c r="X6" s="87">
        <v>1</v>
      </c>
      <c r="Y6" s="769" t="s">
        <v>1659</v>
      </c>
      <c r="Z6" s="87" t="s">
        <v>1660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1680</v>
      </c>
      <c r="P7" s="87" t="s">
        <v>1681</v>
      </c>
      <c r="Q7" s="87" t="s">
        <v>1247</v>
      </c>
      <c r="R7" s="18"/>
      <c r="S7" s="87">
        <v>2</v>
      </c>
      <c r="T7" s="86" t="s">
        <v>570</v>
      </c>
      <c r="U7" s="87" t="s">
        <v>1592</v>
      </c>
      <c r="V7" s="87" t="s">
        <v>1592</v>
      </c>
      <c r="W7" s="18"/>
      <c r="X7" s="87">
        <v>2</v>
      </c>
      <c r="Y7" s="769" t="s">
        <v>1680</v>
      </c>
      <c r="Z7" s="87" t="s">
        <v>1681</v>
      </c>
      <c r="AA7" s="87" t="s">
        <v>1247</v>
      </c>
      <c r="AB7" s="18"/>
      <c r="AC7" s="87">
        <v>2</v>
      </c>
      <c r="AD7" s="87" t="s">
        <v>2332</v>
      </c>
      <c r="AE7" s="87" t="s">
        <v>2319</v>
      </c>
      <c r="AF7" s="87" t="s">
        <v>1247</v>
      </c>
    </row>
    <row r="8" spans="1:32" ht="12">
      <c r="A8" s="18"/>
      <c r="B8" s="18"/>
      <c r="C8" s="18"/>
      <c r="D8" s="18"/>
      <c r="F8" s="18"/>
      <c r="G8" s="18"/>
      <c r="H8" s="18"/>
      <c r="I8" s="18"/>
      <c r="J8" s="18"/>
      <c r="K8" s="18"/>
      <c r="L8" s="18"/>
      <c r="M8" s="18"/>
      <c r="N8" s="87">
        <v>3</v>
      </c>
      <c r="O8" s="87" t="s">
        <v>1701</v>
      </c>
      <c r="P8" s="87" t="s">
        <v>1702</v>
      </c>
      <c r="Q8" s="87" t="s">
        <v>1247</v>
      </c>
      <c r="R8" s="18"/>
      <c r="S8" s="18"/>
      <c r="T8" s="18"/>
      <c r="U8" s="18"/>
      <c r="V8" s="18"/>
      <c r="W8" s="18"/>
      <c r="X8" s="87">
        <v>3</v>
      </c>
      <c r="Y8" s="769" t="s">
        <v>1701</v>
      </c>
      <c r="Z8" s="87" t="s">
        <v>1702</v>
      </c>
      <c r="AA8" s="87" t="s">
        <v>1247</v>
      </c>
      <c r="AB8" s="18"/>
      <c r="AC8" s="87">
        <v>3</v>
      </c>
      <c r="AD8" s="87" t="s">
        <v>2363</v>
      </c>
      <c r="AE8" s="87" t="s">
        <v>2364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1722</v>
      </c>
      <c r="P9" s="87" t="s">
        <v>1723</v>
      </c>
      <c r="Q9" s="87" t="s">
        <v>1247</v>
      </c>
      <c r="R9" s="18"/>
      <c r="S9" s="18"/>
      <c r="T9" s="18"/>
      <c r="U9" s="18"/>
      <c r="V9" s="18"/>
      <c r="W9" s="18"/>
      <c r="X9" s="87">
        <v>4</v>
      </c>
      <c r="Y9" s="769" t="s">
        <v>1722</v>
      </c>
      <c r="Z9" s="87" t="s">
        <v>1723</v>
      </c>
      <c r="AA9" s="87" t="s">
        <v>1247</v>
      </c>
      <c r="AB9" s="18"/>
      <c r="AC9" s="87">
        <v>4</v>
      </c>
      <c r="AD9" s="87" t="s">
        <v>2275</v>
      </c>
      <c r="AE9" s="87" t="s">
        <v>2276</v>
      </c>
      <c r="AF9" s="87" t="s">
        <v>1247</v>
      </c>
    </row>
    <row r="10" spans="1:32" ht="12">
      <c r="A10" s="18"/>
      <c r="B10" s="18"/>
      <c r="C10" s="18"/>
      <c r="D10" s="18"/>
      <c r="F10" s="85" t="s">
        <v>1247</v>
      </c>
      <c r="G10" s="86" t="s">
        <v>2121</v>
      </c>
      <c r="H10" s="87" t="s">
        <v>2122</v>
      </c>
      <c r="I10" s="87" t="s">
        <v>2376</v>
      </c>
      <c r="J10" s="87" t="s">
        <v>2377</v>
      </c>
      <c r="K10" s="85">
        <v>3</v>
      </c>
      <c r="L10" s="85">
        <v>27</v>
      </c>
      <c r="M10" s="18"/>
      <c r="N10" s="87">
        <v>5</v>
      </c>
      <c r="O10" s="87" t="s">
        <v>1743</v>
      </c>
      <c r="P10" s="87" t="s">
        <v>1744</v>
      </c>
      <c r="Q10" s="87" t="s">
        <v>1247</v>
      </c>
      <c r="R10" s="18"/>
      <c r="S10" s="18"/>
      <c r="T10" s="18"/>
      <c r="U10" s="18"/>
      <c r="V10" s="18"/>
      <c r="W10" s="18"/>
      <c r="X10" s="87">
        <v>5</v>
      </c>
      <c r="Y10" s="769" t="s">
        <v>1743</v>
      </c>
      <c r="Z10" s="87" t="s">
        <v>1744</v>
      </c>
      <c r="AA10" s="87" t="s">
        <v>1247</v>
      </c>
      <c r="AB10" s="18"/>
      <c r="AC10" s="87">
        <v>5</v>
      </c>
      <c r="AD10" s="87" t="s">
        <v>2315</v>
      </c>
      <c r="AE10" s="87" t="s">
        <v>2316</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1764</v>
      </c>
      <c r="P11" s="87" t="s">
        <v>1765</v>
      </c>
      <c r="Q11" s="87" t="s">
        <v>1247</v>
      </c>
      <c r="R11" s="18"/>
      <c r="S11" s="18"/>
      <c r="T11" s="18"/>
      <c r="U11" s="18"/>
      <c r="V11" s="18"/>
      <c r="W11" s="18"/>
      <c r="X11" s="87">
        <v>6</v>
      </c>
      <c r="Y11" s="769" t="s">
        <v>1764</v>
      </c>
      <c r="Z11" s="87" t="s">
        <v>1765</v>
      </c>
      <c r="AA11" s="87" t="s">
        <v>1247</v>
      </c>
      <c r="AB11" s="18"/>
      <c r="AC11" s="87">
        <v>6</v>
      </c>
      <c r="AD11" s="87" t="s">
        <v>2336</v>
      </c>
      <c r="AE11" s="87" t="s">
        <v>2337</v>
      </c>
      <c r="AF11" s="87" t="s">
        <v>1247</v>
      </c>
    </row>
    <row r="12" spans="1:32" ht="12">
      <c r="A12" s="18"/>
      <c r="B12" s="18"/>
      <c r="C12" s="18"/>
      <c r="D12" s="18"/>
      <c r="F12" s="85" t="s">
        <v>1636</v>
      </c>
      <c r="G12" s="86" t="s">
        <v>2121</v>
      </c>
      <c r="H12" s="87"/>
      <c r="I12" s="87" t="s">
        <v>2121</v>
      </c>
      <c r="J12" s="87"/>
      <c r="K12" s="85" t="s">
        <v>1244</v>
      </c>
      <c r="L12" s="85"/>
      <c r="M12" s="18"/>
      <c r="N12" s="87">
        <v>7</v>
      </c>
      <c r="O12" s="87" t="s">
        <v>1785</v>
      </c>
      <c r="P12" s="87" t="s">
        <v>1786</v>
      </c>
      <c r="Q12" s="87" t="s">
        <v>1247</v>
      </c>
      <c r="R12" s="18"/>
      <c r="S12" s="18"/>
      <c r="T12" s="18"/>
      <c r="U12" s="18"/>
      <c r="V12" s="18"/>
      <c r="W12" s="18"/>
      <c r="X12" s="87">
        <v>7</v>
      </c>
      <c r="Y12" s="769" t="s">
        <v>1785</v>
      </c>
      <c r="Z12" s="87" t="s">
        <v>1786</v>
      </c>
      <c r="AA12" s="87" t="s">
        <v>1247</v>
      </c>
      <c r="AB12" s="18"/>
      <c r="AC12" s="87">
        <v>7</v>
      </c>
      <c r="AD12" s="87" t="s">
        <v>2355</v>
      </c>
      <c r="AE12" s="87" t="s">
        <v>2356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1806</v>
      </c>
      <c r="P13" s="87" t="s">
        <v>1807</v>
      </c>
      <c r="Q13" s="87" t="s">
        <v>1247</v>
      </c>
      <c r="R13" s="18"/>
      <c r="S13" s="18"/>
      <c r="T13" s="18"/>
      <c r="U13" s="18"/>
      <c r="V13" s="18"/>
      <c r="W13" s="18"/>
      <c r="X13" s="87">
        <v>8</v>
      </c>
      <c r="Y13" s="769" t="s">
        <v>1806</v>
      </c>
      <c r="Z13" s="87" t="s">
        <v>1807</v>
      </c>
      <c r="AA13" s="87" t="s">
        <v>1247</v>
      </c>
      <c r="AB13" s="18"/>
      <c r="AC13" s="87">
        <v>8</v>
      </c>
      <c r="AD13" s="87" t="s">
        <v>2359</v>
      </c>
      <c r="AE13" s="87" t="s">
        <v>2360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1827</v>
      </c>
      <c r="P14" s="87" t="s">
        <v>1828</v>
      </c>
      <c r="Q14" s="87" t="s">
        <v>1247</v>
      </c>
      <c r="R14" s="18"/>
      <c r="S14" s="18"/>
      <c r="T14" s="18"/>
      <c r="U14" s="18"/>
      <c r="V14" s="18"/>
      <c r="W14" s="18"/>
      <c r="X14" s="87">
        <v>9</v>
      </c>
      <c r="Y14" s="769" t="s">
        <v>1827</v>
      </c>
      <c r="Z14" s="87" t="s">
        <v>1828</v>
      </c>
      <c r="AA14" s="87" t="s">
        <v>1247</v>
      </c>
      <c r="AB14" s="18"/>
      <c r="AC14" s="87">
        <v>9</v>
      </c>
      <c r="AD14" s="87" t="s">
        <v>2303</v>
      </c>
      <c r="AE14" s="87" t="s">
        <v>2304</v>
      </c>
      <c r="AF14" s="87" t="s">
        <v>1247</v>
      </c>
    </row>
    <row r="15" spans="1:32" ht="12">
      <c r="A15" s="18"/>
      <c r="B15" s="18"/>
      <c r="C15" s="18"/>
      <c r="D15" s="18"/>
      <c r="E15" s="18"/>
      <c r="F15" s="18"/>
      <c r="G15" s="18"/>
      <c r="H15" s="18"/>
      <c r="I15" s="18"/>
      <c r="J15" s="18"/>
      <c r="K15" s="18"/>
      <c r="L15" s="18"/>
      <c r="M15" s="18"/>
      <c r="N15" s="87">
        <v>10</v>
      </c>
      <c r="O15" s="87" t="s">
        <v>1848</v>
      </c>
      <c r="P15" s="87" t="s">
        <v>1849</v>
      </c>
      <c r="Q15" s="87" t="s">
        <v>1247</v>
      </c>
      <c r="R15" s="18"/>
      <c r="S15" s="18"/>
      <c r="T15" s="18"/>
      <c r="U15" s="18"/>
      <c r="V15" s="18"/>
      <c r="W15" s="18"/>
      <c r="X15" s="87">
        <v>10</v>
      </c>
      <c r="Y15" s="769" t="s">
        <v>1848</v>
      </c>
      <c r="Z15" s="87" t="s">
        <v>1849</v>
      </c>
      <c r="AA15" s="87" t="s">
        <v>1247</v>
      </c>
      <c r="AB15" s="18"/>
      <c r="AC15" s="87">
        <v>10</v>
      </c>
      <c r="AD15" s="87" t="s">
        <v>2340</v>
      </c>
      <c r="AE15" s="87" t="s">
        <v>2341</v>
      </c>
      <c r="AF15" s="87" t="s">
        <v>1247</v>
      </c>
    </row>
    <row r="16" spans="1:32" ht="12">
      <c r="A16" s="18"/>
      <c r="B16" s="18"/>
      <c r="C16" s="18"/>
      <c r="D16" s="18"/>
      <c r="E16" s="18"/>
      <c r="F16" s="18"/>
      <c r="G16" s="18"/>
      <c r="H16" s="18"/>
      <c r="I16" s="18"/>
      <c r="J16" s="18"/>
      <c r="K16" s="18"/>
      <c r="L16" s="18"/>
      <c r="M16" s="18"/>
      <c r="N16" s="87">
        <v>11</v>
      </c>
      <c r="O16" s="87" t="s">
        <v>1869</v>
      </c>
      <c r="P16" s="87" t="s">
        <v>1870</v>
      </c>
      <c r="Q16" s="87" t="s">
        <v>1247</v>
      </c>
      <c r="R16" s="18"/>
      <c r="S16" s="18"/>
      <c r="T16" s="18"/>
      <c r="U16" s="18"/>
      <c r="V16" s="18"/>
      <c r="W16" s="18"/>
      <c r="X16" s="87">
        <v>11</v>
      </c>
      <c r="Y16" s="769" t="s">
        <v>1869</v>
      </c>
      <c r="Z16" s="87" t="s">
        <v>1870</v>
      </c>
      <c r="AA16" s="87" t="s">
        <v>1247</v>
      </c>
      <c r="AB16" s="18"/>
      <c r="AC16" s="87">
        <v>11</v>
      </c>
      <c r="AD16" s="87" t="s">
        <v>2324</v>
      </c>
      <c r="AE16" s="87" t="s">
        <v>2325</v>
      </c>
      <c r="AF16" s="87" t="s">
        <v>1247</v>
      </c>
    </row>
    <row r="17" spans="1:32" ht="12">
      <c r="A17" s="18"/>
      <c r="B17" s="18"/>
      <c r="C17" s="18"/>
      <c r="D17" s="18"/>
      <c r="E17" s="18"/>
      <c r="F17" s="18"/>
      <c r="G17" s="18"/>
      <c r="H17" s="18"/>
      <c r="I17" s="18"/>
      <c r="J17" s="18"/>
      <c r="K17" s="18"/>
      <c r="L17" s="18"/>
      <c r="M17" s="18"/>
      <c r="N17" s="87">
        <v>12</v>
      </c>
      <c r="O17" s="87" t="s">
        <v>1890</v>
      </c>
      <c r="P17" s="87" t="s">
        <v>1891</v>
      </c>
      <c r="Q17" s="87" t="s">
        <v>1247</v>
      </c>
      <c r="R17" s="18"/>
      <c r="S17" s="18"/>
      <c r="T17" s="18"/>
      <c r="U17" s="18"/>
      <c r="V17" s="18"/>
      <c r="W17" s="18"/>
      <c r="X17" s="87">
        <v>12</v>
      </c>
      <c r="Y17" s="769" t="s">
        <v>1890</v>
      </c>
      <c r="Z17" s="87" t="s">
        <v>1891</v>
      </c>
      <c r="AA17" s="87" t="s">
        <v>1247</v>
      </c>
      <c r="AB17" s="18"/>
      <c r="AC17" s="87">
        <v>12</v>
      </c>
      <c r="AD17" s="87" t="s">
        <v>2344</v>
      </c>
      <c r="AE17" s="87" t="s">
        <v>2345</v>
      </c>
      <c r="AF17" s="87" t="s">
        <v>1247</v>
      </c>
    </row>
    <row r="18" spans="1:32" ht="12">
      <c r="A18" s="18"/>
      <c r="B18" s="18"/>
      <c r="C18" s="18"/>
      <c r="D18" s="18"/>
      <c r="E18" s="18"/>
      <c r="F18" s="18"/>
      <c r="G18" s="18"/>
      <c r="H18" s="18"/>
      <c r="I18" s="18"/>
      <c r="J18" s="18"/>
      <c r="K18" s="18"/>
      <c r="L18" s="18"/>
      <c r="M18" s="18"/>
      <c r="N18" s="87">
        <v>13</v>
      </c>
      <c r="O18" s="87" t="s">
        <v>1911</v>
      </c>
      <c r="P18" s="87" t="s">
        <v>1912</v>
      </c>
      <c r="Q18" s="87" t="s">
        <v>1247</v>
      </c>
      <c r="R18" s="18"/>
      <c r="S18" s="18"/>
      <c r="T18" s="18"/>
      <c r="U18" s="18"/>
      <c r="V18" s="18"/>
      <c r="W18" s="18"/>
      <c r="X18" s="87">
        <v>13</v>
      </c>
      <c r="Y18" s="769" t="s">
        <v>1911</v>
      </c>
      <c r="Z18" s="87" t="s">
        <v>1912</v>
      </c>
      <c r="AA18" s="87" t="s">
        <v>1247</v>
      </c>
      <c r="AB18" s="18"/>
      <c r="AC18" s="87">
        <v>13</v>
      </c>
      <c r="AD18" s="87" t="s">
        <v>2299</v>
      </c>
      <c r="AE18" s="87" t="s">
        <v>2300</v>
      </c>
      <c r="AF18" s="87" t="s">
        <v>1247</v>
      </c>
    </row>
    <row r="19" spans="1:32" ht="12">
      <c r="A19" s="18"/>
      <c r="B19" s="18"/>
      <c r="C19" s="18"/>
      <c r="D19" s="18"/>
      <c r="E19" s="18"/>
      <c r="F19" s="18"/>
      <c r="G19" s="18"/>
      <c r="H19" s="18"/>
      <c r="I19" s="18"/>
      <c r="J19" s="18"/>
      <c r="K19" s="18"/>
      <c r="L19" s="18"/>
      <c r="M19" s="18"/>
      <c r="N19" s="87">
        <v>14</v>
      </c>
      <c r="O19" s="87" t="s">
        <v>1932</v>
      </c>
      <c r="P19" s="87" t="s">
        <v>1933</v>
      </c>
      <c r="Q19" s="87" t="s">
        <v>1247</v>
      </c>
      <c r="R19" s="18"/>
      <c r="S19" s="18"/>
      <c r="T19" s="18"/>
      <c r="U19" s="18"/>
      <c r="V19" s="18"/>
      <c r="W19" s="18"/>
      <c r="X19" s="87">
        <v>14</v>
      </c>
      <c r="Y19" s="769" t="s">
        <v>1932</v>
      </c>
      <c r="Z19" s="87" t="s">
        <v>1933</v>
      </c>
      <c r="AA19" s="87" t="s">
        <v>1247</v>
      </c>
      <c r="AB19" s="18"/>
      <c r="AC19" s="87">
        <v>14</v>
      </c>
      <c r="AD19" s="87" t="s">
        <v>2371</v>
      </c>
      <c r="AE19" s="87" t="s">
        <v>2372</v>
      </c>
      <c r="AF19" s="87" t="s">
        <v>1247</v>
      </c>
    </row>
    <row r="20" spans="1:32" ht="12">
      <c r="A20" s="18"/>
      <c r="B20" s="18"/>
      <c r="C20" s="18"/>
      <c r="D20" s="18"/>
      <c r="E20" s="18"/>
      <c r="F20" s="18"/>
      <c r="G20" s="18"/>
      <c r="H20" s="18"/>
      <c r="I20" s="18"/>
      <c r="J20" s="18"/>
      <c r="K20" s="18"/>
      <c r="L20" s="18"/>
      <c r="M20" s="18"/>
      <c r="N20" s="87">
        <v>15</v>
      </c>
      <c r="O20" s="87" t="s">
        <v>1953</v>
      </c>
      <c r="P20" s="87" t="s">
        <v>1954</v>
      </c>
      <c r="Q20" s="87" t="s">
        <v>1247</v>
      </c>
      <c r="R20" s="18"/>
      <c r="S20" s="18"/>
      <c r="T20" s="18"/>
      <c r="U20" s="18"/>
      <c r="V20" s="18"/>
      <c r="W20" s="18"/>
      <c r="X20" s="87">
        <v>15</v>
      </c>
      <c r="Y20" s="769" t="s">
        <v>1953</v>
      </c>
      <c r="Z20" s="87" t="s">
        <v>1954</v>
      </c>
      <c r="AA20" s="87" t="s">
        <v>1247</v>
      </c>
      <c r="AB20" s="18"/>
      <c r="AC20" s="87">
        <v>15</v>
      </c>
      <c r="AD20" s="87" t="s">
        <v>2367</v>
      </c>
      <c r="AE20" s="87" t="s">
        <v>2368</v>
      </c>
      <c r="AF20" s="87" t="s">
        <v>1247</v>
      </c>
    </row>
    <row r="21" spans="1:32" ht="12">
      <c r="A21" s="18"/>
      <c r="B21" s="18"/>
      <c r="C21" s="18"/>
      <c r="D21" s="18"/>
      <c r="E21" s="18"/>
      <c r="F21" s="18"/>
      <c r="G21" s="18"/>
      <c r="H21" s="18"/>
      <c r="I21" s="18"/>
      <c r="J21" s="18"/>
      <c r="K21" s="18"/>
      <c r="L21" s="18"/>
      <c r="M21" s="18"/>
      <c r="N21" s="87">
        <v>16</v>
      </c>
      <c r="O21" s="87" t="s">
        <v>1974</v>
      </c>
      <c r="P21" s="87" t="s">
        <v>1975</v>
      </c>
      <c r="Q21" s="87" t="s">
        <v>1247</v>
      </c>
      <c r="R21" s="18"/>
      <c r="S21" s="18"/>
      <c r="T21" s="18"/>
      <c r="U21" s="18"/>
      <c r="V21" s="18"/>
      <c r="W21" s="18"/>
      <c r="X21" s="87">
        <v>16</v>
      </c>
      <c r="Y21" s="769" t="s">
        <v>1974</v>
      </c>
      <c r="Z21" s="87" t="s">
        <v>1975</v>
      </c>
      <c r="AA21" s="87" t="s">
        <v>1247</v>
      </c>
      <c r="AB21" s="18"/>
      <c r="AC21" s="87">
        <v>16</v>
      </c>
      <c r="AD21" s="87" t="s">
        <v>2311</v>
      </c>
      <c r="AE21" s="87" t="s">
        <v>2312</v>
      </c>
      <c r="AF21" s="87" t="s">
        <v>1247</v>
      </c>
    </row>
    <row r="22" spans="1:32" ht="12">
      <c r="A22" s="18"/>
      <c r="B22" s="18"/>
      <c r="C22" s="18"/>
      <c r="D22" s="18"/>
      <c r="E22" s="18"/>
      <c r="F22" s="18"/>
      <c r="G22" s="18"/>
      <c r="H22" s="18"/>
      <c r="I22" s="18"/>
      <c r="J22" s="18"/>
      <c r="K22" s="18"/>
      <c r="L22" s="18"/>
      <c r="M22" s="18"/>
      <c r="N22" s="87">
        <v>17</v>
      </c>
      <c r="O22" s="87" t="s">
        <v>1995</v>
      </c>
      <c r="P22" s="87" t="s">
        <v>1996</v>
      </c>
      <c r="Q22" s="87" t="s">
        <v>1247</v>
      </c>
      <c r="R22" s="18"/>
      <c r="S22" s="18"/>
      <c r="T22" s="18"/>
      <c r="U22" s="18"/>
      <c r="V22" s="18"/>
      <c r="W22" s="18"/>
      <c r="X22" s="87">
        <v>17</v>
      </c>
      <c r="Y22" s="769" t="s">
        <v>1995</v>
      </c>
      <c r="Z22" s="87" t="s">
        <v>1996</v>
      </c>
      <c r="AA22" s="87" t="s">
        <v>1247</v>
      </c>
      <c r="AB22" s="18"/>
      <c r="AC22" s="87">
        <v>17</v>
      </c>
      <c r="AD22" s="87" t="s">
        <v>2351</v>
      </c>
      <c r="AE22" s="87" t="s">
        <v>2352</v>
      </c>
      <c r="AF22" s="87" t="s">
        <v>1247</v>
      </c>
    </row>
    <row r="23" spans="1:32" ht="12">
      <c r="A23" s="18"/>
      <c r="B23" s="18"/>
      <c r="C23" s="18"/>
      <c r="D23" s="18"/>
      <c r="E23" s="18"/>
      <c r="F23" s="18"/>
      <c r="G23" s="18"/>
      <c r="H23" s="18"/>
      <c r="I23" s="18"/>
      <c r="J23" s="18"/>
      <c r="K23" s="18"/>
      <c r="L23" s="18"/>
      <c r="M23" s="18"/>
      <c r="N23" s="87">
        <v>18</v>
      </c>
      <c r="O23" s="87" t="s">
        <v>2016</v>
      </c>
      <c r="P23" s="87" t="s">
        <v>2017</v>
      </c>
      <c r="Q23" s="87" t="s">
        <v>1247</v>
      </c>
      <c r="R23" s="18"/>
      <c r="S23" s="18"/>
      <c r="T23" s="18"/>
      <c r="U23" s="18"/>
      <c r="V23" s="18"/>
      <c r="W23" s="18"/>
      <c r="X23" s="87">
        <v>18</v>
      </c>
      <c r="Y23" s="769" t="s">
        <v>2016</v>
      </c>
      <c r="Z23" s="87" t="s">
        <v>2017</v>
      </c>
      <c r="AA23" s="87" t="s">
        <v>1247</v>
      </c>
      <c r="AB23" s="18"/>
      <c r="AC23" s="87">
        <v>18</v>
      </c>
      <c r="AD23" s="87" t="s">
        <v>2295</v>
      </c>
      <c r="AE23" s="87" t="s">
        <v>2296</v>
      </c>
      <c r="AF23" s="87" t="s">
        <v>1247</v>
      </c>
    </row>
    <row r="24" spans="1:32" ht="12">
      <c r="A24" s="18"/>
      <c r="B24" s="18"/>
      <c r="C24" s="18"/>
      <c r="D24" s="18"/>
      <c r="E24" s="18"/>
      <c r="F24" s="18"/>
      <c r="G24" s="18"/>
      <c r="H24" s="18"/>
      <c r="I24" s="18"/>
      <c r="J24" s="18"/>
      <c r="K24" s="18"/>
      <c r="L24" s="18"/>
      <c r="M24" s="18"/>
      <c r="N24" s="87">
        <v>19</v>
      </c>
      <c r="O24" s="87" t="s">
        <v>2037</v>
      </c>
      <c r="P24" s="87" t="s">
        <v>2038</v>
      </c>
      <c r="Q24" s="87" t="s">
        <v>1247</v>
      </c>
      <c r="R24" s="18"/>
      <c r="S24" s="18"/>
      <c r="T24" s="18"/>
      <c r="U24" s="18"/>
      <c r="V24" s="18"/>
      <c r="W24" s="18"/>
      <c r="X24" s="87">
        <v>19</v>
      </c>
      <c r="Y24" s="769" t="s">
        <v>2037</v>
      </c>
      <c r="Z24" s="87" t="s">
        <v>2038</v>
      </c>
      <c r="AA24" s="87" t="s">
        <v>1247</v>
      </c>
      <c r="AB24" s="18"/>
      <c r="AC24" s="87">
        <v>19</v>
      </c>
      <c r="AD24" s="87" t="s">
        <v>2320</v>
      </c>
      <c r="AE24" s="87" t="s">
        <v>2321</v>
      </c>
      <c r="AF24" s="87" t="s">
        <v>1247</v>
      </c>
    </row>
    <row r="25" spans="1:32" ht="12">
      <c r="A25" s="18"/>
      <c r="B25" s="18"/>
      <c r="C25" s="18"/>
      <c r="D25" s="18"/>
      <c r="E25" s="18"/>
      <c r="F25" s="18"/>
      <c r="G25" s="18"/>
      <c r="H25" s="18"/>
      <c r="I25" s="18"/>
      <c r="J25" s="18"/>
      <c r="K25" s="18"/>
      <c r="L25" s="18"/>
      <c r="M25" s="18"/>
      <c r="N25" s="87">
        <v>20</v>
      </c>
      <c r="O25" s="87" t="s">
        <v>2058</v>
      </c>
      <c r="P25" s="87" t="s">
        <v>2059</v>
      </c>
      <c r="Q25" s="87" t="s">
        <v>1247</v>
      </c>
      <c r="R25" s="18"/>
      <c r="S25" s="18"/>
      <c r="T25" s="18"/>
      <c r="U25" s="18"/>
      <c r="V25" s="18"/>
      <c r="W25" s="18"/>
      <c r="X25" s="87">
        <v>20</v>
      </c>
      <c r="Y25" s="769" t="s">
        <v>2058</v>
      </c>
      <c r="Z25" s="87" t="s">
        <v>2059</v>
      </c>
      <c r="AA25" s="87" t="s">
        <v>1247</v>
      </c>
      <c r="AB25" s="18"/>
      <c r="AC25" s="87">
        <v>20</v>
      </c>
      <c r="AD25" s="87" t="s">
        <v>2307</v>
      </c>
      <c r="AE25" s="87" t="s">
        <v>2308</v>
      </c>
      <c r="AF25" s="87" t="s">
        <v>1247</v>
      </c>
    </row>
    <row r="26" spans="1:32" ht="12">
      <c r="A26" s="18"/>
      <c r="B26" s="18"/>
      <c r="C26" s="18"/>
      <c r="D26" s="18"/>
      <c r="E26" s="18"/>
      <c r="F26" s="18"/>
      <c r="G26" s="18"/>
      <c r="H26" s="18"/>
      <c r="I26" s="18"/>
      <c r="J26" s="18"/>
      <c r="K26" s="18"/>
      <c r="L26" s="18"/>
      <c r="M26" s="18"/>
      <c r="N26" s="87">
        <v>21</v>
      </c>
      <c r="O26" s="87" t="s">
        <v>2079</v>
      </c>
      <c r="P26" s="87" t="s">
        <v>2080</v>
      </c>
      <c r="Q26" s="87" t="s">
        <v>1247</v>
      </c>
      <c r="R26" s="18"/>
      <c r="S26" s="18"/>
      <c r="T26" s="18"/>
      <c r="U26" s="18"/>
      <c r="V26" s="18"/>
      <c r="W26" s="18"/>
      <c r="X26" s="87">
        <v>21</v>
      </c>
      <c r="Y26" s="769" t="s">
        <v>2079</v>
      </c>
      <c r="Z26" s="87" t="s">
        <v>2080</v>
      </c>
      <c r="AA26" s="87" t="s">
        <v>1247</v>
      </c>
      <c r="AB26" s="18"/>
      <c r="AC26" s="87">
        <v>21</v>
      </c>
      <c r="AD26" s="87" t="s">
        <v>1637</v>
      </c>
      <c r="AE26" s="87" t="s">
        <v>1638</v>
      </c>
      <c r="AF26" s="87" t="s">
        <v>1247</v>
      </c>
    </row>
    <row r="27" spans="1:32" ht="12">
      <c r="A27" s="18"/>
      <c r="B27" s="18"/>
      <c r="C27" s="18"/>
      <c r="D27" s="18"/>
      <c r="E27" s="18"/>
      <c r="F27" s="18"/>
      <c r="G27" s="18"/>
      <c r="H27" s="18"/>
      <c r="I27" s="18"/>
      <c r="J27" s="18"/>
      <c r="K27" s="18"/>
      <c r="L27" s="18"/>
      <c r="M27" s="18"/>
      <c r="N27" s="87">
        <v>22</v>
      </c>
      <c r="O27" s="87" t="s">
        <v>2100</v>
      </c>
      <c r="P27" s="87" t="s">
        <v>2101</v>
      </c>
      <c r="Q27" s="87" t="s">
        <v>1247</v>
      </c>
      <c r="R27" s="18"/>
      <c r="S27" s="18"/>
      <c r="T27" s="18"/>
      <c r="U27" s="18"/>
      <c r="V27" s="18"/>
      <c r="W27" s="18"/>
      <c r="X27" s="87">
        <v>22</v>
      </c>
      <c r="Y27" s="769" t="s">
        <v>2100</v>
      </c>
      <c r="Z27" s="87" t="s">
        <v>2101</v>
      </c>
      <c r="AA27" s="87" t="s">
        <v>1247</v>
      </c>
      <c r="AB27" s="18"/>
      <c r="AC27" s="87">
        <v>22</v>
      </c>
      <c r="AD27" s="87" t="s">
        <v>2283</v>
      </c>
      <c r="AE27" s="87" t="s">
        <v>2284</v>
      </c>
      <c r="AF27" s="87" t="s">
        <v>1247</v>
      </c>
    </row>
    <row r="28" spans="1:32" ht="12">
      <c r="A28" s="18"/>
      <c r="B28" s="18"/>
      <c r="C28" s="18"/>
      <c r="D28" s="18"/>
      <c r="E28" s="18"/>
      <c r="F28" s="18"/>
      <c r="G28" s="18"/>
      <c r="H28" s="18"/>
      <c r="I28" s="18"/>
      <c r="J28" s="18"/>
      <c r="K28" s="18"/>
      <c r="L28" s="18"/>
      <c r="M28" s="18"/>
      <c r="N28" s="87">
        <v>23</v>
      </c>
      <c r="O28" s="87" t="s">
        <v>2121</v>
      </c>
      <c r="P28" s="87" t="s">
        <v>2122</v>
      </c>
      <c r="Q28" s="87" t="s">
        <v>1247</v>
      </c>
      <c r="R28" s="18"/>
      <c r="S28" s="18"/>
      <c r="T28" s="18"/>
      <c r="U28" s="18"/>
      <c r="V28" s="18"/>
      <c r="W28" s="18"/>
      <c r="X28" s="87">
        <v>23</v>
      </c>
      <c r="Y28" s="769" t="s">
        <v>2121</v>
      </c>
      <c r="Z28" s="87" t="s">
        <v>2122</v>
      </c>
      <c r="AA28" s="87" t="s">
        <v>1247</v>
      </c>
      <c r="AB28" s="18"/>
      <c r="AC28" s="87">
        <v>23</v>
      </c>
      <c r="AD28" s="87" t="s">
        <v>2279</v>
      </c>
      <c r="AE28" s="87" t="s">
        <v>2280</v>
      </c>
      <c r="AF28" s="87" t="s">
        <v>1247</v>
      </c>
    </row>
    <row r="29" spans="1:32" ht="12">
      <c r="A29" s="18"/>
      <c r="B29" s="18"/>
      <c r="C29" s="18"/>
      <c r="D29" s="18"/>
      <c r="E29" s="18"/>
      <c r="F29" s="18"/>
      <c r="G29" s="18"/>
      <c r="H29" s="18"/>
      <c r="I29" s="18"/>
      <c r="J29" s="18"/>
      <c r="K29" s="18"/>
      <c r="L29" s="18"/>
      <c r="M29" s="18"/>
      <c r="N29" s="87">
        <v>24</v>
      </c>
      <c r="O29" s="87" t="s">
        <v>2142</v>
      </c>
      <c r="P29" s="87" t="s">
        <v>2143</v>
      </c>
      <c r="Q29" s="87" t="s">
        <v>1247</v>
      </c>
      <c r="R29" s="18"/>
      <c r="S29" s="18"/>
      <c r="T29" s="18"/>
      <c r="U29" s="18"/>
      <c r="V29" s="18"/>
      <c r="W29" s="18"/>
      <c r="X29" s="87">
        <v>24</v>
      </c>
      <c r="Y29" s="769" t="s">
        <v>2142</v>
      </c>
      <c r="Z29" s="87" t="s">
        <v>2143</v>
      </c>
      <c r="AA29" s="87" t="s">
        <v>1247</v>
      </c>
      <c r="AB29" s="18"/>
      <c r="AC29" s="87">
        <v>24</v>
      </c>
      <c r="AD29" s="87" t="s">
        <v>2267</v>
      </c>
      <c r="AE29" s="87" t="s">
        <v>2268</v>
      </c>
      <c r="AF29" s="87" t="s">
        <v>1247</v>
      </c>
    </row>
    <row r="30" spans="1:32" ht="12">
      <c r="A30" s="18"/>
      <c r="B30" s="18"/>
      <c r="C30" s="18"/>
      <c r="D30" s="18"/>
      <c r="E30" s="18"/>
      <c r="F30" s="18"/>
      <c r="G30" s="18"/>
      <c r="H30" s="18"/>
      <c r="I30" s="18"/>
      <c r="J30" s="18"/>
      <c r="K30" s="18"/>
      <c r="L30" s="18"/>
      <c r="M30" s="18"/>
      <c r="N30" s="87">
        <v>25</v>
      </c>
      <c r="O30" s="87" t="s">
        <v>2163</v>
      </c>
      <c r="P30" s="87" t="s">
        <v>2164</v>
      </c>
      <c r="Q30" s="87" t="s">
        <v>1247</v>
      </c>
      <c r="R30" s="18"/>
      <c r="S30" s="18"/>
      <c r="T30" s="18"/>
      <c r="U30" s="18"/>
      <c r="V30" s="18"/>
      <c r="W30" s="18"/>
      <c r="X30" s="87">
        <v>25</v>
      </c>
      <c r="Y30" s="769" t="s">
        <v>2163</v>
      </c>
      <c r="Z30" s="87" t="s">
        <v>2164</v>
      </c>
      <c r="AA30" s="87" t="s">
        <v>1247</v>
      </c>
      <c r="AB30" s="18"/>
      <c r="AC30" s="87">
        <v>25</v>
      </c>
      <c r="AD30" s="87" t="s">
        <v>2271</v>
      </c>
      <c r="AE30" s="87" t="s">
        <v>2272</v>
      </c>
      <c r="AF30" s="87" t="s">
        <v>1247</v>
      </c>
    </row>
    <row r="31" spans="1:32" ht="12">
      <c r="A31" s="18"/>
      <c r="B31" s="18"/>
      <c r="C31" s="18"/>
      <c r="D31" s="18"/>
      <c r="E31" s="18"/>
      <c r="F31" s="18"/>
      <c r="G31" s="18"/>
      <c r="H31" s="18"/>
      <c r="I31" s="18"/>
      <c r="J31" s="18"/>
      <c r="K31" s="18"/>
      <c r="L31" s="18"/>
      <c r="M31" s="18"/>
      <c r="N31" s="87">
        <v>26</v>
      </c>
      <c r="O31" s="87" t="s">
        <v>2184</v>
      </c>
      <c r="P31" s="87" t="s">
        <v>2185</v>
      </c>
      <c r="Q31" s="87" t="s">
        <v>1247</v>
      </c>
      <c r="R31" s="18"/>
      <c r="S31" s="18"/>
      <c r="T31" s="18"/>
      <c r="U31" s="18"/>
      <c r="V31" s="18"/>
      <c r="W31" s="18"/>
      <c r="X31" s="87">
        <v>26</v>
      </c>
      <c r="Y31" s="769" t="s">
        <v>2184</v>
      </c>
      <c r="Z31" s="87" t="s">
        <v>2185</v>
      </c>
      <c r="AA31" s="87" t="s">
        <v>1247</v>
      </c>
      <c r="AB31" s="18"/>
      <c r="AC31" s="87">
        <v>26</v>
      </c>
      <c r="AD31" s="87" t="s">
        <v>2328</v>
      </c>
      <c r="AE31" s="87" t="s">
        <v>2329</v>
      </c>
      <c r="AF31" s="87" t="s">
        <v>1247</v>
      </c>
    </row>
    <row r="32" spans="1:32" ht="12">
      <c r="A32" s="18"/>
      <c r="B32" s="18"/>
      <c r="C32" s="18"/>
      <c r="D32" s="18"/>
      <c r="E32" s="18"/>
      <c r="F32" s="18"/>
      <c r="G32" s="18"/>
      <c r="H32" s="18"/>
      <c r="I32" s="18"/>
      <c r="J32" s="18"/>
      <c r="K32" s="18"/>
      <c r="L32" s="18"/>
      <c r="M32" s="18"/>
      <c r="N32" s="87">
        <v>27</v>
      </c>
      <c r="O32" s="87" t="s">
        <v>2205</v>
      </c>
      <c r="P32" s="87" t="s">
        <v>2206</v>
      </c>
      <c r="Q32" s="87" t="s">
        <v>1247</v>
      </c>
      <c r="R32" s="18"/>
      <c r="S32" s="18"/>
      <c r="T32" s="18"/>
      <c r="U32" s="18"/>
      <c r="V32" s="18"/>
      <c r="W32" s="18"/>
      <c r="X32" s="87">
        <v>27</v>
      </c>
      <c r="Y32" s="769" t="s">
        <v>2205</v>
      </c>
      <c r="Z32" s="87" t="s">
        <v>2206</v>
      </c>
      <c r="AA32" s="87" t="s">
        <v>1247</v>
      </c>
      <c r="AB32" s="18"/>
      <c r="AC32" s="87">
        <v>27</v>
      </c>
      <c r="AD32" s="87" t="s">
        <v>2287</v>
      </c>
      <c r="AE32" s="87" t="s">
        <v>2288</v>
      </c>
      <c r="AF32" s="87" t="s">
        <v>1247</v>
      </c>
    </row>
    <row r="33" spans="1:32" ht="12">
      <c r="A33" s="18"/>
      <c r="B33" s="18"/>
      <c r="C33" s="18"/>
      <c r="D33" s="18"/>
      <c r="E33" s="18"/>
      <c r="F33" s="18"/>
      <c r="G33" s="18"/>
      <c r="H33" s="18"/>
      <c r="I33" s="18"/>
      <c r="J33" s="18"/>
      <c r="K33" s="18"/>
      <c r="L33" s="18"/>
      <c r="M33" s="18"/>
      <c r="N33" s="87">
        <v>28</v>
      </c>
      <c r="O33" s="87" t="s">
        <v>2226</v>
      </c>
      <c r="P33" s="87" t="s">
        <v>2227</v>
      </c>
      <c r="Q33" s="87" t="s">
        <v>1247</v>
      </c>
      <c r="R33" s="18"/>
      <c r="S33" s="18"/>
      <c r="T33" s="18"/>
      <c r="U33" s="18"/>
      <c r="V33" s="18"/>
      <c r="W33" s="18"/>
      <c r="X33" s="87">
        <v>28</v>
      </c>
      <c r="Y33" s="769" t="s">
        <v>2226</v>
      </c>
      <c r="Z33" s="87" t="s">
        <v>2227</v>
      </c>
      <c r="AA33" s="87" t="s">
        <v>1247</v>
      </c>
      <c r="AB33" s="18"/>
      <c r="AC33" s="87">
        <v>28</v>
      </c>
      <c r="AD33" s="87" t="s">
        <v>2348</v>
      </c>
      <c r="AE33" s="87" t="s">
        <v>2335</v>
      </c>
      <c r="AF33" s="87" t="s">
        <v>1247</v>
      </c>
    </row>
    <row r="34" spans="1:32" ht="12">
      <c r="A34" s="18"/>
      <c r="B34" s="18"/>
      <c r="C34" s="18"/>
      <c r="D34" s="18"/>
      <c r="E34" s="18"/>
      <c r="F34" s="18"/>
      <c r="G34" s="18"/>
      <c r="H34" s="18"/>
      <c r="I34" s="18"/>
      <c r="J34" s="18"/>
      <c r="K34" s="18"/>
      <c r="L34" s="18"/>
      <c r="M34" s="18"/>
      <c r="N34" s="87">
        <v>29</v>
      </c>
      <c r="O34" s="87" t="s">
        <v>2247</v>
      </c>
      <c r="P34" s="87" t="s">
        <v>2248</v>
      </c>
      <c r="Q34" s="87" t="s">
        <v>1247</v>
      </c>
      <c r="R34" s="18"/>
      <c r="S34" s="18"/>
      <c r="T34" s="18"/>
      <c r="U34" s="18"/>
      <c r="V34" s="18"/>
      <c r="W34" s="18"/>
      <c r="X34" s="87">
        <v>29</v>
      </c>
      <c r="Y34" s="769" t="s">
        <v>2247</v>
      </c>
      <c r="Z34" s="87" t="s">
        <v>2248</v>
      </c>
      <c r="AA34" s="87" t="s">
        <v>1247</v>
      </c>
      <c r="AB34" s="18"/>
      <c r="AC34" s="87">
        <v>29</v>
      </c>
      <c r="AD34" s="87" t="s">
        <v>2121</v>
      </c>
      <c r="AE34" s="87" t="s">
        <v>2122</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2291</v>
      </c>
      <c r="AE35" s="87" t="s">
        <v>2292</v>
      </c>
      <c r="AF35" s="87" t="s">
        <v>1247</v>
      </c>
    </row>
    <row r="36" spans="1:32" ht="12">
      <c r="A36" s="18"/>
      <c r="B36" s="18"/>
      <c r="C36" s="18"/>
      <c r="D36" s="18"/>
      <c r="E36" s="18"/>
      <c r="F36" s="18"/>
      <c r="G36" s="18"/>
      <c r="H36" s="18"/>
      <c r="I36" s="18"/>
      <c r="J36" s="18"/>
      <c r="K36" s="18"/>
      <c r="L36" s="18"/>
      <c r="M36" s="18"/>
      <c r="N36" s="87">
        <v>31</v>
      </c>
      <c r="O36" s="87" t="s">
        <v>2376</v>
      </c>
      <c r="P36" s="87" t="s">
        <v>2377</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24</v>
      </c>
      <c r="I4" s="80" t="str">
        <f>HLOOKUP(I3,比較地域マスタ!$E$5:$L$6,2,0)</f>
        <v>三重県</v>
      </c>
      <c r="J4" s="80" t="str">
        <f>HLOOKUP(J3,比較地域マスタ!$E$5:$L$6,2,0)</f>
        <v>四日市市</v>
      </c>
      <c r="K4" s="80" t="str">
        <f>HLOOKUP(K3,比較地域マスタ!$E$5:$L$6,2,0)</f>
        <v>24202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2024-03-14T13:40:17Z</dcterms:created>
  <dcterms:modified xsi:type="dcterms:W3CDTF">2024-03-14T13:40:17Z</dcterms:modified>
  <cp:category/>
  <cp:contentStatus/>
</cp:coreProperties>
</file>