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CAF2CB02-AA95-4037-8320-BC23F404B355}"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<sst xmlns="http://schemas.openxmlformats.org/spreadsheetml/2006/main" count="24487" uniqueCount="2447">
  <si>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</si>
  <si>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</si>
  <si>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</si>
  <si>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</si>
  <si>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</si>
  <si>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</si>
  <si>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</si>
  <si>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</si>
  <si>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</si>
  <si>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</si>
  <si>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</si>
  <si>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</si>
  <si>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</si>
  <si>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</si>
  <si>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</si>
  <si>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</si>
  <si>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</si>
  <si>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</si>
  <si>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</si>
  <si>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</si>
  <si>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</si>
  <si>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</si>
  <si>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</si>
  <si>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</si>
  <si>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</si>
  <si>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</si>
  <si>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</si>
  <si>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</si>
  <si>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</si>
  <si>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</si>
  <si>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</si>
  <si>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</si>
  <si>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</si>
  <si>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</si>
  <si>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</si>
  <si>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</si>
  <si>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</si>
  <si>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</si>
  <si>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</si>
  <si>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</si>
  <si>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</si>
  <si>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</si>
  <si>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</si>
  <si>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</si>
  <si>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</si>
  <si>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</si>
  <si>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</si>
  <si>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</si>
  <si>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</si>
  <si>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</si>
  <si>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</si>
  <si>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</si>
  <si>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</si>
  <si>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</si>
  <si>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</si>
  <si>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</si>
  <si>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</si>
  <si>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</si>
  <si>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</si>
  <si>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</si>
  <si>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</si>
  <si>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</si>
  <si>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</si>
  <si>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</si>
  <si>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</si>
  <si>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</si>
  <si>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</si>
  <si>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</si>
  <si>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</si>
  <si>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</si>
  <si>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</si>
  <si>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</si>
  <si>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</si>
  <si>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</si>
  <si>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</si>
  <si>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</si>
  <si>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</si>
  <si>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</si>
  <si>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</si>
  <si>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</si>
  <si>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</si>
  <si>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</si>
  <si>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</si>
  <si>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</si>
  <si>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</si>
  <si>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</si>
  <si>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</si>
  <si>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</si>
  <si>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</si>
  <si>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</si>
  <si>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</si>
  <si>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</si>
  <si>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</si>
  <si>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</si>
  <si>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</si>
  <si>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</si>
  <si>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</si>
  <si>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</si>
  <si>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</si>
  <si>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</si>
  <si>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</si>
  <si>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</si>
  <si>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</si>
  <si>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</si>
  <si>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</si>
  <si>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</si>
  <si>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</si>
  <si>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</si>
  <si>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</si>
  <si>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</si>
  <si>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</si>
  <si>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</si>
  <si>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</si>
  <si>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</si>
  <si>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</si>
  <si>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</si>
  <si>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</si>
  <si>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</si>
  <si>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</si>
  <si>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</si>
  <si>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</si>
  <si>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</si>
  <si>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</si>
  <si>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</si>
  <si>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</si>
  <si>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</si>
  <si>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</si>
  <si>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</si>
  <si>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</si>
  <si>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</si>
  <si>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</si>
  <si>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</si>
  <si>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</si>
  <si>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</si>
  <si>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</si>
  <si>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</si>
  <si>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</si>
  <si>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</si>
  <si>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</si>
  <si>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</si>
  <si>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</si>
  <si>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</si>
  <si>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</si>
  <si>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</si>
  <si>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</si>
  <si>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</si>
  <si>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</si>
  <si>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</si>
  <si>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</si>
  <si>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</si>
  <si>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</si>
  <si>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</si>
  <si>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</si>
  <si>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</si>
  <si>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</si>
  <si>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</si>
  <si>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</si>
  <si>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</si>
  <si>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</si>
  <si>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</si>
  <si>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</si>
  <si>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</si>
  <si>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</si>
  <si>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</si>
  <si>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</si>
  <si>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</si>
  <si>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</si>
  <si>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</si>
  <si>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</si>
  <si>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</si>
  <si>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</si>
  <si>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</si>
  <si>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</si>
  <si>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</si>
  <si>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</si>
  <si>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</si>
  <si>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</si>
  <si>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</si>
  <si>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</si>
  <si>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</si>
  <si>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</si>
  <si>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</si>
  <si>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</si>
  <si>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</si>
  <si>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</si>
  <si>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</si>
  <si>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</si>
  <si>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</si>
  <si>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</si>
  <si>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</si>
  <si>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</si>
  <si>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</si>
  <si>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</si>
  <si>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</si>
  <si>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</si>
  <si>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</si>
  <si>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</si>
  <si>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</si>
  <si>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</si>
  <si>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</si>
  <si>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</si>
  <si>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</si>
  <si>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</si>
  <si>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</si>
  <si>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</si>
  <si>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</si>
  <si>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</si>
  <si>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</si>
  <si>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</si>
  <si>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</si>
  <si>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</si>
  <si>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</si>
  <si>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</si>
  <si>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</si>
  <si>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</si>
  <si>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</si>
  <si>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</si>
  <si>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</si>
  <si>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</si>
  <si>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</si>
  <si>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</si>
  <si>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</si>
  <si>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</si>
  <si>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</si>
  <si>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</si>
  <si>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</si>
  <si>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</si>
  <si>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</si>
  <si>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</si>
  <si>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</si>
  <si>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</si>
  <si>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</si>
  <si>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</si>
  <si>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</si>
  <si>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</si>
  <si>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</si>
  <si>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</si>
  <si>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</si>
  <si>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</si>
  <si>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</si>
  <si>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</si>
  <si>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</si>
  <si>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</si>
  <si>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</si>
  <si>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</si>
  <si>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</si>
  <si>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</si>
  <si>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</si>
  <si>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</si>
  <si>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</si>
  <si>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</si>
  <si>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</si>
  <si>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</si>
  <si>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</si>
  <si>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</si>
  <si>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</si>
  <si>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</si>
  <si>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</si>
  <si>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</si>
  <si>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</si>
  <si>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</si>
  <si>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</si>
  <si>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</si>
  <si>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</si>
  <si>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</si>
  <si>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</si>
  <si>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</si>
  <si>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</si>
  <si>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</si>
  <si>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</si>
  <si>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</si>
  <si>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</si>
  <si>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</si>
  <si>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</si>
  <si>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</si>
  <si>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</si>
  <si>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</si>
  <si>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</si>
  <si>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</si>
  <si>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</si>
  <si>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</si>
  <si>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</si>
  <si>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</si>
  <si>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</si>
  <si>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</si>
  <si>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</si>
  <si>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</si>
  <si>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</si>
  <si>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</si>
  <si>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</si>
  <si>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</si>
  <si>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</si>
  <si>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</si>
  <si>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</si>
  <si>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</si>
  <si>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</si>
  <si>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</si>
  <si>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</si>
  <si>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</si>
  <si>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</si>
  <si>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</si>
  <si>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</si>
  <si>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</si>
  <si>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</si>
  <si>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</si>
  <si>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</si>
  <si>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</si>
  <si>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</si>
  <si>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</si>
  <si>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</si>
  <si>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</si>
  <si>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</si>
  <si>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</si>
  <si>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</si>
  <si>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</si>
  <si>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</si>
  <si>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</si>
  <si>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</si>
  <si>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</si>
  <si>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</si>
  <si>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</si>
  <si>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</si>
  <si>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</si>
  <si>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</si>
  <si>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</si>
  <si>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</si>
  <si>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</si>
  <si>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</si>
  <si>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</si>
  <si>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</si>
  <si>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</si>
  <si>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</si>
  <si>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</si>
  <si>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</si>
  <si>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</si>
  <si>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</si>
  <si>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</si>
  <si>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</si>
  <si>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</si>
  <si>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</si>
  <si>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</si>
  <si>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</si>
  <si>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</si>
  <si>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</si>
  <si>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</si>
  <si>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</si>
  <si>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</si>
  <si>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</si>
  <si>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</si>
  <si>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</si>
  <si>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</si>
  <si>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</si>
  <si>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</si>
  <si>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</si>
  <si>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</si>
  <si>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</si>
  <si>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</si>
  <si>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</si>
  <si>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</si>
  <si>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</si>
  <si>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</si>
  <si>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</si>
  <si>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</si>
  <si>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</si>
  <si>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</si>
  <si>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</si>
  <si>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</si>
  <si>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</si>
  <si>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</si>
  <si>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</si>
  <si>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</si>
  <si>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</si>
  <si>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</si>
  <si>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</si>
  <si>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</si>
  <si>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</si>
  <si>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</si>
  <si>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</si>
  <si>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</si>
  <si>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</si>
  <si>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</si>
  <si>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</si>
  <si>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</si>
  <si>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</si>
  <si>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</si>
  <si>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</si>
  <si>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</si>
  <si>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</si>
  <si>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</si>
  <si>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</si>
  <si>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</si>
  <si>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</si>
  <si>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</si>
  <si>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</si>
  <si>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</si>
  <si>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</si>
  <si>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</si>
  <si>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</si>
  <si>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</si>
  <si>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</si>
  <si>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</si>
  <si>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</si>
  <si>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</si>
  <si>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</si>
  <si>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</si>
  <si>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</si>
  <si>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</si>
  <si>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</si>
  <si>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</si>
  <si>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</si>
  <si>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</si>
  <si>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</si>
  <si>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</si>
  <si>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</si>
  <si>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</si>
  <si>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</si>
  <si>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</si>
  <si>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</si>
  <si>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</si>
  <si>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</si>
  <si>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</si>
  <si>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</si>
  <si>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</si>
  <si>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</si>
  <si>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</si>
  <si>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</si>
  <si>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</si>
  <si>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</si>
  <si>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</si>
  <si>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</si>
  <si>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</si>
  <si>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</si>
  <si>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</si>
  <si>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</si>
  <si>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</si>
  <si>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</si>
  <si>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</si>
  <si>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</si>
  <si>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</si>
  <si>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</si>
  <si>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</si>
  <si>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</si>
  <si>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</si>
  <si>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</si>
  <si>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</si>
  <si>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</si>
  <si>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</si>
  <si>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</si>
  <si>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</si>
  <si>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</si>
  <si>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</si>
  <si>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</si>
  <si>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</si>
  <si>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</si>
  <si>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</si>
  <si>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</si>
  <si>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</si>
  <si>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</si>
  <si>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</si>
  <si>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</si>
  <si>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</si>
  <si>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</si>
  <si>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</si>
  <si>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</si>
  <si>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</si>
  <si>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</si>
  <si>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</si>
  <si>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</si>
  <si>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</si>
  <si>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</si>
  <si>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</si>
  <si>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</si>
  <si>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</si>
  <si>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</si>
  <si>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</si>
  <si>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</si>
  <si>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</si>
  <si>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</si>
  <si>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</si>
  <si>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</si>
  <si>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</si>
  <si>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</si>
  <si>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</si>
  <si>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</si>
  <si>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</si>
  <si>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</si>
  <si>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</si>
  <si>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</si>
  <si>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</si>
  <si>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</si>
  <si>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</si>
  <si>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</si>
  <si>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</si>
  <si>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</si>
  <si>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</si>
  <si>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</si>
  <si>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</si>
  <si>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</si>
  <si>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</si>
  <si>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</si>
  <si>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</si>
  <si>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</si>
  <si>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</si>
  <si>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</si>
  <si>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</si>
  <si>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</si>
  <si>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</si>
  <si>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</si>
  <si>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</si>
  <si>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</si>
  <si>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</si>
  <si>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</si>
  <si>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</si>
  <si>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</si>
  <si>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</si>
  <si>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</si>
  <si>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</si>
  <si>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</si>
  <si>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</si>
  <si>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</si>
  <si>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</si>
  <si>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</si>
  <si>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</si>
  <si>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</si>
  <si>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</si>
  <si>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</si>
  <si>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</si>
  <si>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</si>
  <si>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</si>
  <si>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</si>
  <si>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</si>
  <si>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</si>
  <si>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</si>
  <si>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</si>
  <si>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</si>
  <si>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</si>
  <si>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</si>
  <si>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</si>
  <si>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</si>
  <si>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</si>
  <si>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</si>
  <si>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</si>
  <si>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</si>
  <si>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</si>
  <si>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</si>
  <si>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</si>
  <si>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</si>
  <si>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</si>
  <si>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</si>
  <si>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</si>
  <si>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</si>
  <si>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</si>
  <si>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</si>
  <si>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</si>
  <si>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</si>
  <si>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</si>
  <si>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</si>
  <si>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</si>
  <si>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</si>
  <si>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</si>
  <si>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</si>
  <si>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</si>
  <si>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</si>
  <si>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</si>
  <si>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</si>
  <si>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</si>
  <si>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</si>
  <si>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</si>
  <si>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</si>
  <si>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</si>
  <si>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</si>
  <si>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</si>
  <si>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</si>
  <si>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</si>
  <si>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</si>
  <si>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</si>
  <si>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</si>
  <si>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</si>
  <si>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</si>
  <si>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</si>
  <si>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</si>
  <si>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</si>
  <si>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</si>
  <si>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</si>
  <si>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</si>
  <si>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</si>
  <si>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</si>
  <si>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</si>
  <si>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</si>
  <si>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</si>
  <si>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</si>
  <si>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</si>
  <si>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</si>
  <si>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</si>
  <si>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</si>
  <si>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</si>
  <si>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</si>
  <si>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</si>
  <si>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</si>
  <si>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</si>
  <si>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</si>
  <si>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</si>
  <si>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</si>
  <si>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</si>
  <si>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</si>
  <si>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</si>
  <si>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</si>
  <si>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</si>
  <si>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</si>
  <si>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</si>
  <si>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</si>
  <si>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</si>
  <si>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</si>
  <si>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</si>
  <si>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</si>
  <si>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</si>
  <si>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</si>
  <si>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</si>
  <si>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</si>
  <si>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</si>
  <si>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</si>
  <si>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</si>
  <si>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</si>
  <si>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</si>
  <si>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</si>
  <si>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</si>
  <si>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</si>
  <si>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</si>
  <si>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</si>
  <si>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</si>
  <si>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</si>
  <si>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</si>
  <si>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</si>
  <si>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</si>
  <si>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</si>
  <si>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</si>
  <si>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</si>
  <si>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</si>
  <si>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</si>
  <si>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</si>
  <si>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</si>
  <si>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</si>
  <si>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</si>
  <si>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</si>
  <si>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</si>
  <si>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</si>
  <si>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</si>
  <si>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</si>
  <si>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</si>
  <si>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</si>
  <si>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</si>
  <si>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</si>
  <si>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</si>
  <si>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</si>
  <si>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</si>
  <si>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</si>
  <si>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</si>
  <si>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</si>
  <si>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</si>
  <si>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</si>
  <si>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</si>
  <si>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</si>
  <si>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</si>
  <si>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</si>
  <si>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</si>
  <si>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</si>
  <si>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</si>
  <si>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</si>
  <si>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</si>
  <si>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</si>
  <si>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</si>
  <si>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</si>
  <si>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</si>
  <si>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</si>
  <si>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</si>
  <si>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</si>
  <si>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</si>
  <si>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</si>
  <si>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</si>
  <si>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</si>
  <si>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</si>
  <si>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</si>
  <si>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</si>
  <si>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</si>
  <si>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</si>
  <si>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</si>
  <si>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</si>
  <si>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</si>
  <si>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</si>
  <si>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</si>
  <si>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</si>
  <si>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</si>
  <si>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</si>
  <si>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</si>
  <si>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</si>
  <si>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</si>
  <si>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</si>
  <si>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</si>
  <si>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</si>
  <si>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</si>
  <si>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</si>
  <si>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</si>
  <si>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</si>
  <si>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</si>
  <si>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</si>
  <si>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</si>
  <si>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</si>
  <si>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</si>
  <si>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</si>
  <si>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</si>
  <si>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</si>
  <si>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</si>
  <si>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</si>
  <si>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</si>
  <si>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</si>
  <si>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</si>
  <si>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</si>
  <si>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</si>
  <si>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</si>
  <si>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</si>
  <si>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</si>
  <si>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</si>
  <si>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</si>
  <si>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</si>
  <si>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</si>
  <si>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</si>
  <si>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</si>
  <si>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</si>
  <si>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</si>
  <si>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</si>
  <si>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</si>
  <si>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</si>
  <si>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</si>
  <si>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</si>
  <si>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</si>
  <si>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</si>
  <si>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</si>
  <si>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</si>
  <si>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</si>
  <si>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</si>
  <si>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</si>
  <si>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</si>
  <si>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</si>
  <si>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</si>
  <si>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</si>
  <si>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</si>
  <si>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</si>
  <si>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</si>
  <si>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</si>
  <si>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</si>
  <si>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</si>
  <si>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</si>
  <si>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</si>
  <si>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</si>
  <si>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</si>
  <si>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</si>
  <si>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</si>
  <si>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</si>
  <si>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</si>
  <si>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</si>
  <si>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</si>
  <si>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</si>
  <si>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</si>
  <si>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</si>
  <si>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</si>
  <si>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</si>
  <si>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</si>
  <si>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</si>
  <si>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</si>
  <si>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</si>
  <si>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</si>
  <si>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</si>
  <si>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</si>
  <si>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</si>
  <si>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</si>
  <si>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</si>
  <si>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</si>
  <si>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</si>
  <si>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</si>
  <si>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</si>
  <si>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</si>
  <si>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</si>
  <si>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</si>
  <si>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</si>
  <si>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</si>
  <si>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</si>
  <si>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</si>
  <si>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</si>
  <si>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</si>
  <si>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</si>
  <si>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</si>
  <si>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</si>
  <si>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</si>
  <si>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</si>
  <si>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</si>
  <si>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</si>
  <si>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</si>
  <si>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</si>
  <si>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</si>
  <si>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</si>
  <si>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</si>
  <si>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</si>
  <si>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</si>
  <si>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</si>
  <si>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</si>
  <si>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</si>
  <si>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</si>
  <si>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</si>
  <si>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</si>
  <si>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</si>
  <si>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</si>
  <si>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</si>
  <si>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</si>
  <si>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</si>
  <si>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</si>
  <si>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</si>
  <si>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</si>
  <si>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</si>
  <si>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</si>
  <si>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</si>
  <si>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</si>
  <si>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</si>
  <si>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</si>
  <si>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</si>
  <si>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</si>
  <si>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</si>
  <si>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</si>
  <si>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</si>
  <si>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</si>
  <si>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</si>
  <si>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</si>
  <si>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</si>
  <si>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</si>
  <si>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</si>
  <si>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</si>
  <si>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</si>
  <si>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</si>
  <si>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</si>
  <si>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</si>
  <si>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</si>
  <si>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</si>
  <si>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</si>
  <si>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</si>
  <si>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</si>
  <si>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</si>
  <si>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</si>
  <si>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</si>
  <si>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</si>
  <si>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</si>
  <si>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</si>
  <si>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</si>
  <si>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</si>
  <si>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</si>
  <si>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</si>
  <si>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</si>
  <si>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</si>
  <si>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</si>
  <si>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</si>
  <si>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</si>
  <si>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</si>
  <si>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</si>
  <si>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</si>
  <si>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</si>
  <si>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</si>
  <si>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</si>
  <si>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</si>
  <si>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</si>
  <si>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</si>
  <si>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</si>
  <si>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</si>
  <si>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</si>
  <si>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</si>
  <si>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</si>
  <si>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</si>
  <si>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</si>
  <si>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</si>
  <si>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</si>
  <si>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</si>
  <si>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</si>
  <si>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</si>
  <si>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</si>
  <si>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</si>
  <si>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</si>
  <si>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</si>
  <si>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</si>
  <si>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</si>
  <si>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</si>
  <si>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</si>
  <si>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</si>
  <si>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</si>
  <si>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</si>
  <si>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</si>
  <si>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</si>
  <si>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</si>
  <si>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</si>
  <si>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</si>
  <si>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</si>
  <si>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</si>
  <si>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</si>
  <si>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</si>
  <si>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</si>
  <si>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</si>
  <si>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</si>
  <si>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</si>
  <si>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</si>
  <si>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</si>
  <si>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</si>
  <si>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</si>
  <si>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</si>
  <si>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</si>
  <si>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</si>
  <si>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</si>
  <si>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</si>
  <si>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</si>
  <si>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</si>
  <si>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</si>
  <si>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</si>
  <si>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</si>
  <si>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</si>
  <si>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</si>
  <si>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</si>
  <si>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</si>
  <si>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</si>
  <si>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</si>
  <si>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</si>
  <si>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</si>
  <si>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</si>
  <si>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</si>
  <si>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</si>
  <si>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</si>
  <si>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</si>
  <si>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</si>
  <si>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</si>
  <si>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</si>
  <si>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</si>
  <si>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</si>
  <si>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</si>
  <si>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</si>
  <si>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</si>
  <si>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</si>
  <si>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</si>
  <si>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</si>
  <si>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</si>
  <si>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</si>
  <si>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</si>
  <si>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</si>
  <si>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</si>
  <si>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</si>
  <si>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</si>
  <si>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</si>
  <si>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</si>
  <si>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</si>
  <si>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</si>
  <si>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</si>
  <si>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</si>
  <si>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</si>
  <si>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</si>
  <si>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</si>
  <si>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</si>
  <si>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</si>
  <si>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</si>
  <si>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</si>
  <si>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</si>
  <si>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</si>
  <si>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</si>
  <si>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</si>
  <si>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</si>
  <si>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</si>
  <si>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</si>
  <si>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</si>
  <si>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</si>
  <si>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</si>
  <si>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</si>
  <si>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</si>
  <si>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</si>
  <si>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</si>
  <si>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</si>
  <si>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</si>
  <si>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</si>
  <si>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</si>
  <si>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</si>
  <si>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</si>
  <si>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</si>
  <si>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</si>
  <si>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</si>
  <si>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</si>
  <si>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</si>
  <si>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</si>
  <si>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</si>
  <si>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</si>
  <si>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</si>
  <si>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</si>
  <si>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</si>
  <si>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</si>
  <si>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</si>
  <si>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</si>
  <si>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</si>
  <si>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</si>
  <si>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</si>
  <si>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</si>
  <si>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</si>
  <si>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</si>
  <si>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</si>
  <si>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</si>
  <si>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</si>
  <si>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</si>
  <si>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</si>
  <si>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</si>
  <si>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</si>
  <si>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</si>
  <si>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</si>
  <si>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</si>
  <si>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</si>
  <si>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</si>
  <si>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</si>
  <si>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</si>
  <si>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</si>
  <si>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</si>
  <si>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</si>
  <si>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</si>
  <si>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</si>
  <si>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</si>
  <si>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</si>
  <si>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</si>
  <si>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</si>
  <si>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</si>
  <si>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</si>
  <si>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</si>
  <si>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</si>
  <si>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</si>
  <si>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</si>
  <si>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</si>
  <si>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</si>
  <si>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</si>
  <si>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</si>
  <si>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</si>
  <si>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</si>
  <si>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</si>
  <si>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</si>
  <si>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</si>
  <si>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</si>
  <si>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</si>
  <si>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</si>
  <si>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</si>
  <si>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</si>
  <si>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</si>
  <si>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</si>
  <si>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</si>
  <si>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</si>
  <si>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</si>
  <si>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</si>
  <si>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</si>
  <si>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</si>
  <si>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</si>
  <si>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</si>
  <si>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</si>
  <si>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</si>
  <si>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</si>
  <si>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</si>
  <si>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</si>
  <si>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</si>
  <si>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</si>
  <si>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</si>
  <si>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</si>
  <si>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</si>
  <si>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</si>
  <si>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</si>
  <si>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</si>
  <si>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</si>
  <si>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</si>
  <si>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</si>
  <si>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</si>
  <si>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</si>
  <si>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</si>
  <si>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</si>
  <si>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</si>
  <si>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</si>
  <si>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</si>
  <si>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</si>
  <si>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</si>
  <si>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</si>
  <si>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</si>
  <si>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</si>
  <si>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</si>
  <si>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</si>
  <si>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</si>
  <si>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</si>
  <si>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</si>
  <si>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</si>
  <si>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</si>
  <si>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</si>
  <si>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</si>
  <si>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</si>
  <si>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</si>
  <si>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</si>
  <si>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</si>
  <si>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</si>
  <si>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</si>
  <si>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</si>
  <si>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</si>
  <si>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</si>
  <si>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</si>
  <si>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</si>
  <si>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</si>
  <si>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</si>
  <si>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</si>
  <si>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</si>
  <si>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</si>
  <si>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</si>
  <si>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</si>
  <si>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</si>
  <si>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</si>
  <si>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</si>
  <si>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</si>
  <si>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</si>
  <si>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</si>
  <si>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</si>
  <si>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</si>
  <si>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</si>
  <si>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</si>
  <si>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</si>
  <si>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</si>
  <si>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</si>
  <si>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</si>
  <si>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</si>
  <si>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</si>
  <si>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</si>
  <si>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</si>
  <si>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</si>
  <si>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</si>
  <si>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</si>
  <si>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</si>
  <si>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</si>
  <si>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</si>
  <si>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</si>
  <si>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</si>
  <si>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</si>
  <si>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</si>
  <si>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</si>
  <si>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</si>
  <si>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</si>
  <si>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</si>
  <si>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</si>
  <si>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</si>
  <si>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</si>
  <si>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</si>
  <si>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</si>
  <si>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</si>
  <si>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</si>
  <si>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</si>
  <si>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</si>
  <si>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</si>
  <si>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</si>
  <si>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</si>
  <si>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</si>
  <si>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</si>
  <si>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</si>
  <si>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</si>
  <si>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</si>
  <si>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</si>
  <si>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</si>
  <si>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</si>
  <si>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</si>
  <si>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</si>
  <si>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</si>
  <si>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</si>
  <si>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</si>
  <si>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</si>
  <si>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</si>
  <si>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</si>
  <si>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</si>
  <si>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</si>
  <si>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</si>
  <si>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</si>
  <si>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</si>
  <si>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</si>
  <si>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</si>
  <si>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</si>
  <si>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</si>
  <si>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</si>
  <si>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</si>
  <si>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</si>
  <si>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</si>
  <si>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</si>
  <si>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</si>
  <si>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</si>
  <si>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</si>
  <si>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</si>
  <si>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</si>
  <si>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</si>
  <si>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</si>
  <si>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</si>
  <si>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</si>
  <si>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</si>
  <si>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</si>
  <si>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</si>
  <si>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</si>
  <si>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</si>
  <si>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</si>
  <si>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</si>
  <si>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</si>
  <si>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</si>
  <si>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</si>
  <si>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</si>
  <si>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</si>
  <si>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</si>
  <si>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</si>
  <si>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</si>
  <si>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</si>
  <si>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</si>
  <si>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</si>
  <si>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</si>
  <si>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</si>
  <si>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</si>
  <si>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</si>
  <si>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</si>
  <si>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</si>
  <si>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</si>
  <si>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</si>
  <si>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</si>
  <si>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</si>
  <si>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</si>
  <si>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</si>
  <si>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</si>
  <si>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</si>
  <si>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</si>
  <si>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</si>
  <si>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</si>
  <si>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</si>
  <si>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</si>
  <si>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</si>
  <si>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</si>
  <si>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</si>
  <si>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</si>
  <si>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</si>
  <si>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</si>
  <si>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</si>
  <si>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</si>
  <si>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</si>
  <si>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</si>
  <si>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</si>
  <si>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</si>
  <si>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</si>
  <si>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</si>
  <si>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</si>
  <si>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</si>
  <si>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</si>
  <si>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</si>
  <si>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</si>
  <si>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</si>
  <si>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</si>
  <si>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</si>
  <si>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</si>
  <si>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</si>
  <si>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</si>
  <si>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</si>
  <si>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</si>
  <si>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</si>
  <si>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</si>
  <si>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</si>
  <si>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</si>
  <si>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</si>
  <si>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</si>
  <si>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</si>
  <si>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</si>
  <si>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</si>
  <si>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</si>
  <si>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</si>
  <si>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</si>
  <si>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</si>
  <si>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</si>
  <si>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</si>
  <si>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</si>
  <si>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</si>
  <si>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</si>
  <si>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</si>
  <si>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</si>
  <si>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</si>
  <si>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</si>
  <si>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</si>
  <si>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</si>
  <si>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</si>
  <si>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</si>
  <si>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</si>
  <si>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</si>
  <si>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</si>
  <si>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</si>
  <si>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</si>
  <si>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</si>
  <si>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</si>
  <si>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</si>
  <si>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</si>
  <si>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</si>
  <si>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</si>
  <si>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</si>
  <si>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</si>
  <si>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</si>
  <si>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</si>
  <si>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</si>
  <si>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</si>
  <si>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</si>
  <si>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</si>
  <si>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</si>
  <si>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</si>
  <si>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</si>
  <si>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</si>
  <si>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</si>
  <si>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</si>
  <si>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</si>
  <si>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</si>
  <si>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</si>
  <si>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</si>
  <si>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</si>
  <si>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</si>
  <si>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</si>
  <si>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</si>
  <si>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</si>
  <si>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</si>
  <si>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</si>
  <si>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</si>
  <si>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</si>
  <si>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</si>
  <si>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</si>
  <si>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</si>
  <si>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</si>
  <si>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</si>
  <si>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</si>
  <si>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</si>
  <si>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</si>
  <si>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</si>
  <si>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</si>
  <si>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</si>
  <si>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</si>
  <si>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</si>
  <si>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</si>
  <si>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</si>
  <si>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</si>
  <si>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</si>
  <si>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</si>
  <si>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</si>
  <si>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</si>
  <si>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</si>
  <si>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</si>
  <si>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</si>
  <si>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</si>
  <si>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</si>
  <si>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</si>
  <si>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</si>
  <si>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</si>
  <si>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</si>
  <si>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</si>
  <si>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</si>
  <si>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</si>
  <si>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</si>
  <si>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</si>
  <si>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</si>
  <si>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</si>
  <si>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</si>
  <si>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</si>
  <si>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</si>
  <si>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</si>
  <si>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</si>
  <si>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</si>
  <si>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</si>
  <si>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</si>
  <si>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</si>
  <si>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</si>
  <si>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</si>
  <si>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</si>
  <si>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</si>
  <si>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</si>
  <si>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</si>
  <si>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</si>
  <si>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</si>
  <si>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</si>
  <si>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</si>
  <si>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</si>
  <si>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</si>
  <si>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</si>
  <si>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</si>
  <si>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</si>
  <si>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</si>
  <si>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</si>
  <si>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</si>
  <si>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</si>
  <si>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</si>
  <si>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</si>
  <si>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</si>
  <si>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</si>
  <si>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</si>
  <si>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</si>
  <si>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</si>
  <si>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</si>
  <si>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</si>
  <si>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</si>
  <si>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</si>
  <si>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</si>
  <si>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</si>
  <si>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</si>
  <si>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</si>
  <si>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</si>
  <si>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</si>
  <si>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</si>
  <si>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</si>
  <si>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</si>
  <si>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</si>
  <si>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</si>
  <si>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</si>
  <si>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</si>
  <si>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</si>
  <si>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</si>
  <si>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</si>
  <si>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</si>
  <si>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</si>
  <si>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</si>
  <si>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</si>
  <si>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</si>
  <si>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</si>
  <si>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</si>
  <si>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</si>
  <si>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</si>
  <si>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</si>
  <si>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</si>
  <si>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</si>
  <si>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</si>
  <si>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</si>
  <si>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</si>
  <si>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</si>
  <si>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</si>
  <si>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</si>
  <si>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</si>
  <si>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</si>
  <si>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</si>
  <si>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</si>
  <si>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</si>
  <si>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</si>
  <si>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</si>
  <si>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</si>
  <si>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</si>
  <si>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</si>
  <si>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</si>
  <si>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</si>
  <si>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</si>
  <si>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</si>
  <si>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</si>
  <si>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</si>
  <si>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</si>
  <si>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</si>
  <si>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</si>
  <si>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</si>
  <si>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</si>
  <si>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</si>
  <si>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</si>
  <si>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</si>
  <si>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</si>
  <si>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</si>
  <si>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</si>
  <si>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</si>
  <si>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</si>
  <si>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</si>
  <si>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</si>
  <si>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</si>
  <si>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</si>
  <si>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</si>
  <si>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</si>
  <si>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</si>
  <si>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</si>
  <si>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</si>
  <si>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</si>
  <si>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</si>
  <si>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</si>
  <si>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</si>
  <si>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</si>
  <si>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</si>
  <si>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</si>
  <si>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</si>
  <si>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</si>
  <si>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</si>
  <si>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</si>
  <si>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</si>
  <si>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</si>
  <si>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</si>
  <si>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</si>
  <si>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</si>
  <si>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</si>
  <si>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</si>
  <si>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</si>
  <si>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</si>
  <si>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</si>
  <si>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</si>
  <si>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</si>
  <si>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</si>
  <si>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</si>
  <si>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</si>
  <si>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</si>
  <si>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</si>
  <si>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</si>
  <si>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</si>
  <si>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</si>
  <si>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</si>
  <si>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</si>
  <si>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</si>
  <si>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</si>
  <si>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</si>
  <si>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</si>
  <si>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</si>
  <si>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</si>
  <si>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</si>
  <si>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</si>
  <si>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</si>
  <si>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</si>
  <si>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</si>
  <si>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</si>
  <si>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</si>
  <si>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</si>
  <si>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</si>
  <si>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</si>
  <si>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</si>
  <si>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</si>
  <si>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</si>
  <si>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</si>
  <si>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</si>
  <si>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</si>
  <si>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</si>
  <si>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</si>
  <si>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</si>
  <si>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</si>
  <si>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</si>
  <si>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</si>
  <si>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</si>
  <si>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</si>
  <si>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</si>
  <si>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</si>
  <si>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</si>
  <si>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</si>
  <si>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</si>
  <si>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</si>
  <si>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</si>
  <si>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</si>
  <si>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</si>
  <si>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</si>
  <si>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</si>
  <si>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</si>
  <si>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</si>
  <si>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</si>
  <si>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</si>
  <si>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</si>
  <si>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</si>
  <si>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</si>
  <si>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</si>
  <si>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</si>
  <si>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</si>
  <si>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</si>
  <si>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</si>
  <si>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</si>
  <si>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</si>
  <si>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</si>
  <si>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</si>
  <si>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</si>
  <si>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</si>
  <si>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</si>
  <si>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</si>
  <si>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</si>
  <si>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</si>
  <si>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</si>
  <si>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</si>
  <si>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</si>
  <si>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</si>
  <si>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</si>
  <si>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</si>
  <si>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</si>
  <si>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</si>
  <si>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</si>
  <si>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</si>
  <si>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</si>
  <si>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</si>
  <si>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</si>
  <si>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</si>
  <si>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</si>
  <si>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</si>
  <si>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</si>
  <si>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</si>
  <si>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</si>
  <si>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</si>
  <si>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</si>
  <si>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</si>
  <si>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</si>
  <si>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</si>
  <si>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</si>
  <si>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</si>
  <si>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</si>
  <si>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</si>
  <si>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</si>
  <si>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</si>
  <si>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</si>
  <si>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</si>
  <si>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</si>
  <si>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</si>
  <si>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</si>
  <si>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</si>
  <si>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</si>
  <si>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</si>
  <si>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</si>
  <si>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</si>
  <si>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</si>
  <si>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</si>
  <si>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</si>
  <si>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</si>
  <si>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</si>
  <si>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</si>
  <si>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</si>
  <si>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</si>
  <si>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</si>
  <si>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</si>
  <si>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</si>
  <si>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</si>
  <si>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</si>
  <si>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</si>
  <si>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</si>
  <si>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</si>
  <si>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</si>
  <si>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</si>
  <si>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</si>
  <si>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</si>
  <si>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</si>
  <si>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</si>
  <si>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</si>
  <si>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</si>
  <si>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</si>
  <si>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</si>
  <si>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</si>
  <si>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</si>
  <si>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</si>
  <si>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</si>
  <si>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</si>
  <si>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</si>
  <si>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</si>
  <si>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02441</t>
  </si>
  <si>
    <t>三戸町</t>
  </si>
  <si>
    <t>02441_令和3年度</t>
  </si>
  <si>
    <t>02441_令和4年度</t>
  </si>
  <si>
    <t>02321</t>
  </si>
  <si>
    <t>鰺ヶ沢町</t>
  </si>
  <si>
    <t>02321_令和3年度</t>
  </si>
  <si>
    <t>02321_令和4年度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</si>
  <si>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</si>
  <si>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</si>
  <si>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</si>
  <si>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</si>
  <si>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</si>
  <si>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</si>
  <si>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</si>
  <si>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</si>
  <si>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</si>
  <si>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</si>
  <si>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</si>
  <si>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</si>
  <si>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</si>
  <si>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</si>
  <si>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</si>
  <si>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</si>
  <si>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</si>
  <si>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01218_令和4年度</t>
  </si>
  <si>
    <t>01218</t>
  </si>
  <si>
    <t>赤平市</t>
  </si>
  <si>
    <t>01218_令和3年度</t>
  </si>
  <si>
    <t>21204</t>
  </si>
  <si>
    <t>多治見市</t>
  </si>
  <si>
    <t>21204_令和3年度</t>
  </si>
  <si>
    <t>21204_令和4年度</t>
  </si>
  <si>
    <t>21214</t>
  </si>
  <si>
    <t>可児市</t>
  </si>
  <si>
    <t>21214_令和3年度</t>
  </si>
  <si>
    <t>21214_令和4年度</t>
  </si>
  <si>
    <t>01459_令和4年度</t>
  </si>
  <si>
    <t>01459</t>
  </si>
  <si>
    <t>美瑛町</t>
  </si>
  <si>
    <t>01459_令和3年度</t>
  </si>
  <si>
    <t>21206</t>
  </si>
  <si>
    <t>中津川市</t>
  </si>
  <si>
    <t>21206_令和3年度</t>
  </si>
  <si>
    <t>21206_令和4年度</t>
  </si>
  <si>
    <t>21202</t>
  </si>
  <si>
    <t>大垣市</t>
  </si>
  <si>
    <t>21202_令和3年度</t>
  </si>
  <si>
    <t>21202_令和4年度</t>
  </si>
  <si>
    <t>池田町</t>
  </si>
  <si>
    <t>01636_令和4年度</t>
  </si>
  <si>
    <t>01636</t>
  </si>
  <si>
    <t>清水町</t>
  </si>
  <si>
    <t>01636_令和3年度</t>
  </si>
  <si>
    <t>美浜町</t>
  </si>
  <si>
    <t>21218</t>
  </si>
  <si>
    <t>本巣市</t>
  </si>
  <si>
    <t>21218_令和3年度</t>
  </si>
  <si>
    <t>21218_令和4年度</t>
  </si>
  <si>
    <t>21221</t>
  </si>
  <si>
    <t>海津市</t>
  </si>
  <si>
    <t>21221_令和3年度</t>
  </si>
  <si>
    <t>21221_令和4年度</t>
  </si>
  <si>
    <t>21401</t>
  </si>
  <si>
    <t>揖斐川町</t>
  </si>
  <si>
    <t>21401_令和3年度</t>
  </si>
  <si>
    <t>21401_令和4年度</t>
  </si>
  <si>
    <t>21207</t>
  </si>
  <si>
    <t>美濃市</t>
  </si>
  <si>
    <t>21207_令和3年度</t>
  </si>
  <si>
    <t>21207_令和4年度</t>
  </si>
  <si>
    <t>21421</t>
  </si>
  <si>
    <t>北方町</t>
  </si>
  <si>
    <t>21421_令和3年度</t>
  </si>
  <si>
    <t>21421_令和4年度</t>
  </si>
  <si>
    <t>21381</t>
  </si>
  <si>
    <t>神戸町</t>
  </si>
  <si>
    <t>21381_令和3年度</t>
  </si>
  <si>
    <t>21381_令和4年度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</si>
  <si>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</si>
  <si>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</si>
  <si>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</si>
  <si>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</si>
  <si>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</si>
  <si>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</si>
  <si>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</si>
  <si>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</si>
  <si>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</si>
  <si>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</si>
  <si>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</si>
  <si>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</si>
  <si>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</si>
  <si>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</si>
  <si>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</si>
  <si>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</si>
  <si>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</si>
  <si>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</si>
  <si>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</si>
  <si>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</si>
  <si>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</si>
  <si>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</si>
  <si>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</si>
  <si>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</si>
  <si>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</si>
  <si>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</si>
  <si>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</si>
  <si>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</si>
  <si>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</si>
  <si>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</si>
  <si>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</si>
  <si>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</si>
  <si>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</si>
  <si>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</si>
  <si>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</si>
  <si>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</si>
  <si>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</si>
  <si>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</si>
  <si>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</si>
  <si>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</si>
  <si>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</si>
  <si>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</si>
  <si>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</si>
  <si>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</si>
  <si>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</si>
  <si>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</si>
  <si>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</si>
  <si>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</si>
  <si>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</si>
  <si>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</si>
  <si>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</si>
  <si>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</si>
  <si>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</si>
  <si>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</si>
  <si>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</si>
  <si>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</si>
  <si>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</si>
  <si>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</si>
  <si>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</si>
  <si>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</si>
  <si>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</si>
  <si>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</si>
  <si>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</si>
  <si>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</si>
  <si>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</si>
  <si>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</si>
  <si>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</si>
  <si>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</si>
  <si>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</si>
  <si>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</si>
  <si>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</si>
  <si>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</si>
  <si>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</si>
  <si>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</si>
  <si>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</si>
  <si>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</si>
  <si>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</si>
  <si>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</si>
  <si>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</si>
  <si>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</si>
  <si>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</si>
  <si>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</si>
  <si>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</si>
  <si>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</si>
  <si>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</si>
  <si>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</si>
  <si>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</si>
  <si>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</si>
  <si>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</si>
  <si>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</si>
  <si>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</si>
  <si>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</si>
  <si>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</si>
  <si>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</si>
  <si>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</si>
  <si>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</si>
  <si>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</si>
  <si>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</si>
  <si>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</si>
  <si>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</si>
  <si>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</si>
  <si>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</si>
  <si>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</si>
  <si>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</si>
  <si>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</si>
  <si>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</si>
  <si>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</si>
  <si>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</si>
  <si>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</si>
  <si>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</si>
  <si>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</si>
  <si>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</si>
  <si>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</si>
  <si>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</si>
  <si>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</si>
  <si>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</si>
  <si>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</si>
  <si>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</si>
  <si>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</si>
  <si>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</si>
  <si>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</si>
  <si>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</si>
  <si>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</si>
  <si>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</si>
  <si>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</si>
  <si>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</si>
  <si>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</si>
  <si>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</si>
  <si>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</si>
  <si>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</si>
  <si>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</si>
  <si>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</si>
  <si>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</si>
  <si>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</si>
  <si>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</si>
  <si>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</si>
  <si>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</si>
  <si>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</si>
  <si>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</si>
  <si>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</si>
  <si>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</si>
  <si>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</si>
  <si>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</si>
  <si>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</si>
  <si>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</si>
  <si>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</si>
  <si>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</si>
  <si>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</si>
  <si>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</si>
  <si>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</si>
  <si>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</si>
  <si>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</si>
  <si>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</si>
  <si>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</si>
  <si>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</si>
  <si>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</si>
  <si>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</si>
  <si>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</si>
  <si>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</si>
  <si>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</si>
  <si>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</si>
  <si>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</si>
  <si>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</si>
  <si>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</si>
  <si>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</si>
  <si>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</si>
  <si>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</si>
  <si>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</si>
  <si>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</si>
  <si>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</si>
  <si>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</si>
  <si>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</si>
  <si>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</si>
  <si>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</si>
  <si>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</si>
  <si>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</si>
  <si>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</si>
  <si>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</si>
  <si>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</si>
  <si>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</si>
  <si>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</si>
  <si>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</si>
  <si>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</si>
  <si>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</si>
  <si>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</si>
  <si>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</si>
  <si>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</si>
  <si>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</si>
  <si>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</si>
  <si>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</si>
  <si>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</si>
  <si>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</si>
  <si>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</si>
  <si>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</si>
  <si>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</si>
  <si>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</si>
  <si>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</si>
  <si>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</si>
  <si>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</si>
  <si>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</si>
  <si>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</si>
  <si>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</si>
  <si>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</si>
  <si>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</si>
  <si>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</si>
  <si>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</si>
  <si>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</si>
  <si>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</si>
  <si>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</si>
  <si>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</si>
  <si>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</si>
  <si>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</si>
  <si>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</si>
  <si>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</si>
  <si>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</si>
  <si>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</si>
  <si>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</si>
  <si>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</si>
  <si>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</si>
  <si>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</si>
  <si>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</si>
  <si>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</si>
  <si>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</si>
  <si>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</si>
  <si>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</si>
  <si>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</si>
  <si>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</si>
  <si>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</si>
  <si>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</si>
  <si>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</si>
  <si>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</si>
  <si>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</si>
  <si>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</si>
  <si>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</si>
  <si>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</si>
  <si>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</si>
  <si>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</si>
  <si>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</si>
  <si>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</si>
  <si>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</si>
  <si>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</si>
  <si>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</si>
  <si>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</si>
  <si>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</si>
  <si>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</si>
  <si>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</si>
  <si>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</si>
  <si>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</si>
  <si>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</si>
  <si>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</si>
  <si>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</si>
  <si>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</si>
  <si>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</si>
  <si>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</si>
  <si>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</si>
  <si>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</si>
  <si>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</si>
  <si>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</si>
  <si>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</si>
  <si>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</si>
  <si>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</si>
  <si>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</si>
  <si>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</si>
  <si>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</si>
  <si>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</si>
  <si>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</si>
  <si>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</si>
  <si>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</si>
  <si>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</si>
  <si>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</si>
  <si>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</si>
  <si>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</si>
  <si>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</si>
  <si>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</si>
  <si>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</si>
  <si>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</si>
  <si>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</si>
  <si>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</si>
  <si>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</si>
  <si>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</si>
  <si>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</si>
  <si>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</si>
  <si>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</si>
  <si>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</si>
  <si>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</si>
  <si>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</si>
  <si>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</si>
  <si>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</si>
  <si>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</si>
  <si>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</si>
  <si>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</si>
  <si>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</si>
  <si>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</si>
  <si>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</si>
  <si>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</si>
  <si>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</si>
  <si>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</si>
  <si>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</si>
  <si>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</si>
  <si>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</si>
  <si>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</si>
  <si>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</si>
  <si>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</si>
  <si>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</si>
  <si>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</si>
  <si>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</si>
  <si>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</si>
  <si>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</si>
  <si>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</si>
  <si>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</si>
  <si>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</si>
  <si>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</si>
  <si>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</si>
  <si>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</si>
  <si>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</si>
  <si>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</si>
  <si>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</si>
  <si>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</si>
  <si>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</si>
  <si>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</si>
  <si>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</si>
  <si>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</si>
  <si>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</si>
  <si>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</si>
  <si>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</si>
  <si>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</si>
  <si>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</si>
  <si>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</si>
  <si>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</si>
  <si>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</si>
  <si>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</si>
  <si>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</si>
  <si>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</si>
  <si>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</si>
  <si>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</si>
  <si>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</si>
  <si>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</si>
  <si>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</si>
  <si>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</si>
  <si>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</si>
  <si>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</si>
  <si>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</si>
  <si>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</si>
  <si>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</si>
  <si>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</si>
  <si>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</si>
  <si>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</si>
  <si>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</si>
  <si>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</si>
  <si>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</si>
  <si>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</si>
  <si>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</si>
  <si>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</si>
  <si>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</si>
  <si>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</si>
  <si>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</si>
  <si>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</si>
  <si>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</si>
  <si>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</si>
  <si>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</si>
  <si>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</si>
  <si>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</si>
  <si>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</si>
  <si>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</si>
  <si>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</si>
  <si>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</si>
  <si>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</si>
  <si>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</si>
  <si>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</si>
  <si>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</si>
  <si>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</si>
  <si>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</si>
  <si>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</si>
  <si>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</si>
  <si>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</si>
  <si>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</si>
  <si>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</si>
  <si>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</si>
  <si>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</si>
  <si>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</si>
  <si>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</si>
  <si>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</si>
  <si>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</si>
  <si>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</si>
  <si>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</si>
  <si>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</si>
  <si>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</si>
  <si>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</si>
  <si>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</si>
  <si>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</si>
  <si>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</si>
  <si>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</si>
  <si>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</si>
  <si>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</si>
  <si>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02441_平成2年度</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</si>
  <si>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</si>
  <si>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</si>
  <si>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</si>
  <si>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</si>
  <si>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</si>
  <si>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</si>
  <si>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</si>
  <si>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</si>
  <si>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</si>
  <si>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</si>
  <si>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</si>
  <si>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</si>
  <si>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</si>
  <si>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</si>
  <si>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</si>
  <si>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</si>
  <si>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</si>
  <si>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</si>
  <si>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</si>
  <si>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</si>
  <si>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</si>
  <si>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</si>
  <si>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</si>
  <si>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</si>
  <si>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</si>
  <si>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</si>
  <si>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</si>
  <si>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</si>
  <si>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</si>
  <si>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</si>
  <si>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</si>
  <si>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</si>
  <si>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</si>
  <si>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</si>
  <si>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</si>
  <si>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</si>
  <si>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</si>
  <si>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</si>
  <si>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</si>
  <si>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</si>
  <si>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</si>
  <si>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</si>
  <si>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</si>
  <si>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</si>
  <si>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</si>
  <si>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</si>
  <si>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</si>
  <si>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</si>
  <si>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</si>
  <si>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</si>
  <si>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</si>
  <si>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</si>
  <si>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</si>
  <si>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</si>
  <si>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</si>
  <si>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</si>
  <si>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</si>
  <si>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</si>
  <si>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43348_平成2年度</t>
  </si>
  <si>
    <t>43348</t>
  </si>
  <si>
    <t>美里町</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</si>
  <si>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</si>
  <si>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</si>
  <si>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</si>
  <si>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</si>
  <si>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</si>
  <si>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</si>
  <si>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</si>
  <si>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</si>
  <si>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</si>
  <si>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</si>
  <si>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</si>
  <si>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</si>
  <si>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</si>
  <si>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</si>
  <si>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</si>
  <si>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</si>
  <si>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</si>
  <si>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</si>
  <si>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</si>
  <si>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</si>
  <si>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</si>
  <si>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</si>
  <si>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</si>
  <si>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</si>
  <si>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</si>
  <si>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</si>
  <si>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</si>
  <si>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</si>
  <si>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</si>
  <si>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</si>
  <si>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</si>
  <si>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</si>
  <si>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</si>
  <si>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</si>
  <si>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</si>
  <si>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</si>
  <si>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</si>
  <si>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</si>
  <si>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</si>
  <si>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</si>
  <si>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</si>
  <si>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</si>
  <si>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</si>
  <si>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</si>
  <si>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</si>
  <si>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</si>
  <si>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</si>
  <si>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</si>
  <si>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</si>
  <si>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</si>
  <si>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</si>
  <si>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</si>
  <si>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</si>
  <si>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</si>
  <si>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</si>
  <si>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</si>
  <si>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</si>
  <si>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</si>
  <si>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</si>
  <si>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</si>
  <si>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</si>
  <si>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</si>
  <si>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</si>
  <si>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</si>
  <si>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</si>
  <si>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</si>
  <si>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</si>
  <si>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</si>
  <si>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</si>
  <si>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</si>
  <si>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</si>
  <si>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</si>
  <si>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</si>
  <si>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</si>
  <si>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</si>
  <si>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</si>
  <si>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</si>
  <si>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</si>
  <si>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</si>
  <si>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</si>
  <si>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</si>
  <si>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</si>
  <si>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</si>
  <si>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</si>
  <si>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</si>
  <si>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</si>
  <si>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</si>
  <si>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</si>
  <si>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</si>
  <si>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</si>
  <si>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</si>
  <si>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</si>
  <si>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</si>
  <si>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02321_平成2年度</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</si>
  <si>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</si>
  <si>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</si>
  <si>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</si>
  <si>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</si>
  <si>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</si>
  <si>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</si>
  <si>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</si>
  <si>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</si>
  <si>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</si>
  <si>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</si>
  <si>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</si>
  <si>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</si>
  <si>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</si>
  <si>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</si>
  <si>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</si>
  <si>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</si>
  <si>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</si>
  <si>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</si>
  <si>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</si>
  <si>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</si>
  <si>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</si>
  <si>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</si>
  <si>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</si>
  <si>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</si>
  <si>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</si>
  <si>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</si>
  <si>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</si>
  <si>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</si>
  <si>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</si>
  <si>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</si>
  <si>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</si>
  <si>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</si>
  <si>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</si>
  <si>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</si>
  <si>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</si>
  <si>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</si>
  <si>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</si>
  <si>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21521</t>
  </si>
  <si>
    <t>御嵩町</t>
  </si>
  <si>
    <t>21521_令和3年度</t>
  </si>
  <si>
    <t>21521_令和4年度</t>
  </si>
  <si>
    <t>21341</t>
  </si>
  <si>
    <t>養老町</t>
  </si>
  <si>
    <t>21341_令和3年度</t>
  </si>
  <si>
    <t>21341_令和4年度</t>
  </si>
  <si>
    <t>21361</t>
  </si>
  <si>
    <t>垂井町</t>
  </si>
  <si>
    <t>21361_令和3年度</t>
  </si>
  <si>
    <t>21361_令和4年度</t>
  </si>
  <si>
    <t>21302</t>
  </si>
  <si>
    <t>岐南町</t>
  </si>
  <si>
    <t>21302_令和3年度</t>
  </si>
  <si>
    <t>21302_令和4年度</t>
  </si>
  <si>
    <t>21215</t>
  </si>
  <si>
    <t>山県市</t>
  </si>
  <si>
    <t>21215_令和3年度</t>
  </si>
  <si>
    <t>21215_令和4年度</t>
  </si>
  <si>
    <t>21501</t>
  </si>
  <si>
    <t>坂祝町</t>
  </si>
  <si>
    <t>21501_令和3年度</t>
  </si>
  <si>
    <t>21501_令和4年度</t>
  </si>
  <si>
    <t>21208</t>
  </si>
  <si>
    <t>瑞浪市</t>
  </si>
  <si>
    <t>21208_令和3年度</t>
  </si>
  <si>
    <t>21208_令和4年度</t>
  </si>
  <si>
    <t>21210</t>
  </si>
  <si>
    <t>恵那市</t>
  </si>
  <si>
    <t>21210_令和3年度</t>
  </si>
  <si>
    <t>21210_令和4年度</t>
  </si>
  <si>
    <t>21211</t>
  </si>
  <si>
    <t>美濃加茂市</t>
  </si>
  <si>
    <t>21211_令和3年度</t>
  </si>
  <si>
    <t>21211_令和4年度</t>
  </si>
  <si>
    <t>21216</t>
  </si>
  <si>
    <t>瑞穂市</t>
  </si>
  <si>
    <t>21216_令和3年度</t>
  </si>
  <si>
    <t>21216_令和4年度</t>
  </si>
  <si>
    <t>21212</t>
  </si>
  <si>
    <t>土岐市</t>
  </si>
  <si>
    <t>21212_令和3年度</t>
  </si>
  <si>
    <t>21212_令和4年度</t>
  </si>
  <si>
    <t>21362</t>
  </si>
  <si>
    <t>関ヶ原町</t>
  </si>
  <si>
    <t>21362_令和3年度</t>
  </si>
  <si>
    <t>21362_令和4年度</t>
  </si>
  <si>
    <t>21504</t>
  </si>
  <si>
    <t>七宗町</t>
  </si>
  <si>
    <t>21504_令和3年度</t>
  </si>
  <si>
    <t>21504_令和4年度</t>
  </si>
  <si>
    <t>21507</t>
  </si>
  <si>
    <t>東白川村</t>
  </si>
  <si>
    <t>21507_令和3年度</t>
  </si>
  <si>
    <t>21507_令和4年度</t>
  </si>
  <si>
    <t>21506</t>
  </si>
  <si>
    <t>白川町</t>
  </si>
  <si>
    <t>21506_令和3年度</t>
  </si>
  <si>
    <t>21506_令和4年度</t>
  </si>
  <si>
    <t>21604</t>
  </si>
  <si>
    <t>白川村</t>
  </si>
  <si>
    <t>21604_令和3年度</t>
  </si>
  <si>
    <t>21604_令和4年度</t>
  </si>
  <si>
    <t>21505</t>
  </si>
  <si>
    <t>八百津町</t>
  </si>
  <si>
    <t>21505_令和3年度</t>
  </si>
  <si>
    <t>21505_令和4年度</t>
  </si>
  <si>
    <t>21503</t>
  </si>
  <si>
    <t>川辺町</t>
  </si>
  <si>
    <t>21503_令和3年度</t>
  </si>
  <si>
    <t>21503_令和4年度</t>
  </si>
  <si>
    <t>21502</t>
  </si>
  <si>
    <t>富加町</t>
  </si>
  <si>
    <t>21502_令和3年度</t>
  </si>
  <si>
    <t>21502_令和4年度</t>
  </si>
  <si>
    <t>21383</t>
  </si>
  <si>
    <t>安八町</t>
  </si>
  <si>
    <t>21383_令和3年度</t>
  </si>
  <si>
    <t>21383_令和4年度</t>
  </si>
  <si>
    <t>21404</t>
  </si>
  <si>
    <t>21404_令和3年度</t>
  </si>
  <si>
    <t>21404_令和4年度</t>
  </si>
  <si>
    <t>21217</t>
  </si>
  <si>
    <t>飛騨市</t>
  </si>
  <si>
    <t>21217_令和3年度</t>
  </si>
  <si>
    <t>21217_令和4年度</t>
  </si>
  <si>
    <t>21403</t>
  </si>
  <si>
    <t>大野町</t>
  </si>
  <si>
    <t>21403_令和3年度</t>
  </si>
  <si>
    <t>21403_令和4年度</t>
  </si>
  <si>
    <t>21303</t>
  </si>
  <si>
    <t>笠松町</t>
  </si>
  <si>
    <t>21303_令和3年度</t>
  </si>
  <si>
    <t>21303_令和4年度</t>
  </si>
  <si>
    <t>21220</t>
  </si>
  <si>
    <t>下呂市</t>
  </si>
  <si>
    <t>21220_令和3年度</t>
  </si>
  <si>
    <t>21220_令和4年度</t>
  </si>
  <si>
    <t>21205</t>
  </si>
  <si>
    <t>関市</t>
  </si>
  <si>
    <t>21205_令和3年度</t>
  </si>
  <si>
    <t>21205_令和4年度</t>
  </si>
  <si>
    <t>21203</t>
  </si>
  <si>
    <t>高山市</t>
  </si>
  <si>
    <t>21203_令和3年度</t>
  </si>
  <si>
    <t>21203_令和4年度</t>
  </si>
  <si>
    <t>21209</t>
  </si>
  <si>
    <t>羽島市</t>
  </si>
  <si>
    <t>21209_令和3年度</t>
  </si>
  <si>
    <t>21209_令和4年度</t>
  </si>
  <si>
    <t>21219</t>
  </si>
  <si>
    <t>郡上市</t>
  </si>
  <si>
    <t>21219_令和3年度</t>
  </si>
  <si>
    <t>21219_令和4年度</t>
  </si>
  <si>
    <t>21213</t>
  </si>
  <si>
    <t>各務原市</t>
  </si>
  <si>
    <t>21213_令和3年度</t>
  </si>
  <si>
    <t>21213_令和4年度</t>
  </si>
  <si>
    <t>21201</t>
  </si>
  <si>
    <t>岐阜市</t>
  </si>
  <si>
    <t>21201_令和3年度</t>
  </si>
  <si>
    <t>21201_令和4年度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</si>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</sst>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0.79762640862474354</c:v>
                </c:pt>
                <c:pt idx="1">
                  <c:v>0.68147424932722633</c:v>
                </c:pt>
                <c:pt idx="2">
                  <c:v>0.74112334984995809</c:v>
                </c:pt>
                <c:pt idx="3">
                  <c:v>0.81779624997766942</c:v>
                </c:pt>
                <c:pt idx="4">
                  <c:v>0.6397783880557496</c:v>
                </c:pt>
                <c:pt idx="5">
                  <c:v>0.90045751972974142</c:v>
                </c:pt>
                <c:pt idx="6">
                  <c:v>0.90497619327987355</c:v>
                </c:pt>
                <c:pt idx="7">
                  <c:v>0.78648208308536383</c:v>
                </c:pt>
                <c:pt idx="8">
                  <c:v>0.96427427789266884</c:v>
                </c:pt>
                <c:pt idx="9">
                  <c:v>0.99993387245756016</c:v>
                </c:pt>
                <c:pt idx="10">
                  <c:v>1.0390875385448728</c:v>
                </c:pt>
                <c:pt idx="11">
                  <c:v>1.0044444664282057</c:v>
                </c:pt>
                <c:pt idx="12">
                  <c:v>1.1418693083008229</c:v>
                </c:pt>
                <c:pt idx="13">
                  <c:v>1.006396676405783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26.409547208041175</c:v>
                </c:pt>
                <c:pt idx="1">
                  <c:v>26.194943308934544</c:v>
                </c:pt>
                <c:pt idx="2">
                  <c:v>26.371444928385941</c:v>
                </c:pt>
                <c:pt idx="3">
                  <c:v>25.770722270939601</c:v>
                </c:pt>
                <c:pt idx="4">
                  <c:v>25.708717352049298</c:v>
                </c:pt>
                <c:pt idx="5">
                  <c:v>25.503075502840087</c:v>
                </c:pt>
                <c:pt idx="6">
                  <c:v>25.074084869015465</c:v>
                </c:pt>
                <c:pt idx="7">
                  <c:v>24.590482932599787</c:v>
                </c:pt>
                <c:pt idx="8">
                  <c:v>24.00906148182063</c:v>
                </c:pt>
                <c:pt idx="9">
                  <c:v>23.989836059274307</c:v>
                </c:pt>
                <c:pt idx="10">
                  <c:v>23.749960705633136</c:v>
                </c:pt>
                <c:pt idx="11">
                  <c:v>23.470937885797273</c:v>
                </c:pt>
                <c:pt idx="12">
                  <c:v>21.226782574937705</c:v>
                </c:pt>
                <c:pt idx="13">
                  <c:v>21.259166624251666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11.963205199241818</c:v>
                </c:pt>
                <c:pt idx="1">
                  <c:v>11.116528188126209</c:v>
                </c:pt>
                <c:pt idx="2">
                  <c:v>12.626934282136832</c:v>
                </c:pt>
                <c:pt idx="3">
                  <c:v>12.568049979413898</c:v>
                </c:pt>
                <c:pt idx="4">
                  <c:v>13.301379061857466</c:v>
                </c:pt>
                <c:pt idx="5">
                  <c:v>12.448771143164441</c:v>
                </c:pt>
                <c:pt idx="6">
                  <c:v>12.523435479155724</c:v>
                </c:pt>
                <c:pt idx="7">
                  <c:v>12.117155276649994</c:v>
                </c:pt>
                <c:pt idx="8">
                  <c:v>12.190489292622606</c:v>
                </c:pt>
                <c:pt idx="9">
                  <c:v>11.840927546147473</c:v>
                </c:pt>
                <c:pt idx="10">
                  <c:v>10.860551329020417</c:v>
                </c:pt>
                <c:pt idx="11">
                  <c:v>10.431764334547708</c:v>
                </c:pt>
                <c:pt idx="12">
                  <c:v>10.317625584898598</c:v>
                </c:pt>
                <c:pt idx="13">
                  <c:v>9.9213293163275402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11.663457744608424</c:v>
                </c:pt>
                <c:pt idx="1">
                  <c:v>12.450294954335279</c:v>
                </c:pt>
                <c:pt idx="2">
                  <c:v>12.729696948474389</c:v>
                </c:pt>
                <c:pt idx="3">
                  <c:v>14.572070517388559</c:v>
                </c:pt>
                <c:pt idx="4">
                  <c:v>14.164343972175354</c:v>
                </c:pt>
                <c:pt idx="5">
                  <c:v>14.438999975708381</c:v>
                </c:pt>
                <c:pt idx="6">
                  <c:v>13.556823079894965</c:v>
                </c:pt>
                <c:pt idx="7">
                  <c:v>17.683839125007172</c:v>
                </c:pt>
                <c:pt idx="8">
                  <c:v>11.767016838691527</c:v>
                </c:pt>
                <c:pt idx="9">
                  <c:v>10.419559946170303</c:v>
                </c:pt>
                <c:pt idx="10">
                  <c:v>10.773611695605027</c:v>
                </c:pt>
                <c:pt idx="11">
                  <c:v>11.062066187719768</c:v>
                </c:pt>
                <c:pt idx="12">
                  <c:v>9.5597140541769505</c:v>
                </c:pt>
                <c:pt idx="13">
                  <c:v>10.864506268929896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49.318472037088419</c:v>
                </c:pt>
                <c:pt idx="1">
                  <c:v>39.840809779534439</c:v>
                </c:pt>
                <c:pt idx="2">
                  <c:v>44.855361642820426</c:v>
                </c:pt>
                <c:pt idx="3">
                  <c:v>53.8642061838434</c:v>
                </c:pt>
                <c:pt idx="4">
                  <c:v>56.38305418096531</c:v>
                </c:pt>
                <c:pt idx="5">
                  <c:v>62.317232785165686</c:v>
                </c:pt>
                <c:pt idx="6">
                  <c:v>52.821262460902851</c:v>
                </c:pt>
                <c:pt idx="7">
                  <c:v>38.409965841769406</c:v>
                </c:pt>
                <c:pt idx="8">
                  <c:v>58.698062747421773</c:v>
                </c:pt>
                <c:pt idx="9">
                  <c:v>56.459844971263834</c:v>
                </c:pt>
                <c:pt idx="10">
                  <c:v>55.8594809740529</c:v>
                </c:pt>
                <c:pt idx="11">
                  <c:v>55.98033912791643</c:v>
                </c:pt>
                <c:pt idx="12">
                  <c:v>62.7040950440486</c:v>
                </c:pt>
                <c:pt idx="13">
                  <c:v>63.942002294772891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6299</c:v>
                </c:pt>
                <c:pt idx="1">
                  <c:v>6333</c:v>
                </c:pt>
                <c:pt idx="2">
                  <c:v>6433</c:v>
                </c:pt>
                <c:pt idx="3">
                  <c:v>6493</c:v>
                </c:pt>
                <c:pt idx="4">
                  <c:v>6570</c:v>
                </c:pt>
                <c:pt idx="5">
                  <c:v>6695</c:v>
                </c:pt>
                <c:pt idx="6">
                  <c:v>6794</c:v>
                </c:pt>
                <c:pt idx="7">
                  <c:v>6641</c:v>
                </c:pt>
                <c:pt idx="8">
                  <c:v>6642</c:v>
                </c:pt>
                <c:pt idx="9">
                  <c:v>6684</c:v>
                </c:pt>
                <c:pt idx="10">
                  <c:v>6725</c:v>
                </c:pt>
                <c:pt idx="11">
                  <c:v>6723</c:v>
                </c:pt>
                <c:pt idx="12">
                  <c:v>6744</c:v>
                </c:pt>
                <c:pt idx="13">
                  <c:v>6728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2649</c:v>
                </c:pt>
                <c:pt idx="1">
                  <c:v>2636</c:v>
                </c:pt>
                <c:pt idx="2">
                  <c:v>2573</c:v>
                </c:pt>
                <c:pt idx="3">
                  <c:v>2542</c:v>
                </c:pt>
                <c:pt idx="4">
                  <c:v>2489</c:v>
                </c:pt>
                <c:pt idx="5">
                  <c:v>2498</c:v>
                </c:pt>
                <c:pt idx="6">
                  <c:v>2495</c:v>
                </c:pt>
                <c:pt idx="7">
                  <c:v>2475</c:v>
                </c:pt>
                <c:pt idx="8">
                  <c:v>2473</c:v>
                </c:pt>
                <c:pt idx="9">
                  <c:v>2515</c:v>
                </c:pt>
                <c:pt idx="10">
                  <c:v>2530</c:v>
                </c:pt>
                <c:pt idx="11">
                  <c:v>2520</c:v>
                </c:pt>
                <c:pt idx="12">
                  <c:v>2532</c:v>
                </c:pt>
                <c:pt idx="13">
                  <c:v>2542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2697</c:v>
                </c:pt>
                <c:pt idx="1">
                  <c:v>2724</c:v>
                </c:pt>
                <c:pt idx="2">
                  <c:v>2763</c:v>
                </c:pt>
                <c:pt idx="3">
                  <c:v>2781</c:v>
                </c:pt>
                <c:pt idx="4">
                  <c:v>3061</c:v>
                </c:pt>
                <c:pt idx="5">
                  <c:v>3060</c:v>
                </c:pt>
                <c:pt idx="6">
                  <c:v>3120</c:v>
                </c:pt>
                <c:pt idx="7">
                  <c:v>3176</c:v>
                </c:pt>
                <c:pt idx="8">
                  <c:v>3255</c:v>
                </c:pt>
                <c:pt idx="9">
                  <c:v>3272</c:v>
                </c:pt>
                <c:pt idx="10">
                  <c:v>3343</c:v>
                </c:pt>
                <c:pt idx="11">
                  <c:v>3380</c:v>
                </c:pt>
                <c:pt idx="12">
                  <c:v>3445</c:v>
                </c:pt>
                <c:pt idx="13">
                  <c:v>3366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56</c:v>
                </c:pt>
                <c:pt idx="1">
                  <c:v>45</c:v>
                </c:pt>
                <c:pt idx="2">
                  <c:v>45</c:v>
                </c:pt>
                <c:pt idx="3">
                  <c:v>45</c:v>
                </c:pt>
                <c:pt idx="4">
                  <c:v>45</c:v>
                </c:pt>
                <c:pt idx="5">
                  <c:v>45</c:v>
                </c:pt>
                <c:pt idx="6">
                  <c:v>40</c:v>
                </c:pt>
                <c:pt idx="7">
                  <c:v>40</c:v>
                </c:pt>
                <c:pt idx="8">
                  <c:v>40</c:v>
                </c:pt>
                <c:pt idx="9">
                  <c:v>40</c:v>
                </c:pt>
                <c:pt idx="10">
                  <c:v>40</c:v>
                </c:pt>
                <c:pt idx="11">
                  <c:v>40</c:v>
                </c:pt>
                <c:pt idx="12">
                  <c:v>210</c:v>
                </c:pt>
                <c:pt idx="13">
                  <c:v>210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395</c:v>
                </c:pt>
                <c:pt idx="1">
                  <c:v>384</c:v>
                </c:pt>
                <c:pt idx="2">
                  <c:v>384</c:v>
                </c:pt>
                <c:pt idx="3">
                  <c:v>384</c:v>
                </c:pt>
                <c:pt idx="4">
                  <c:v>384</c:v>
                </c:pt>
                <c:pt idx="5">
                  <c:v>384</c:v>
                </c:pt>
                <c:pt idx="6">
                  <c:v>401</c:v>
                </c:pt>
                <c:pt idx="7">
                  <c:v>401</c:v>
                </c:pt>
                <c:pt idx="8">
                  <c:v>401</c:v>
                </c:pt>
                <c:pt idx="9">
                  <c:v>401</c:v>
                </c:pt>
                <c:pt idx="10">
                  <c:v>401</c:v>
                </c:pt>
                <c:pt idx="11">
                  <c:v>401</c:v>
                </c:pt>
                <c:pt idx="12">
                  <c:v>343</c:v>
                </c:pt>
                <c:pt idx="13">
                  <c:v>343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531.47640000000001</c:v>
                </c:pt>
                <c:pt idx="1">
                  <c:v>377.30650000000003</c:v>
                </c:pt>
                <c:pt idx="2">
                  <c:v>397.96679999999998</c:v>
                </c:pt>
                <c:pt idx="3">
                  <c:v>481.25470000000001</c:v>
                </c:pt>
                <c:pt idx="4">
                  <c:v>547.71190000000001</c:v>
                </c:pt>
                <c:pt idx="5">
                  <c:v>536.19970000000001</c:v>
                </c:pt>
                <c:pt idx="6">
                  <c:v>550.30229999999995</c:v>
                </c:pt>
                <c:pt idx="7">
                  <c:v>427.60289999999998</c:v>
                </c:pt>
                <c:pt idx="8">
                  <c:v>656.00940000000003</c:v>
                </c:pt>
                <c:pt idx="9">
                  <c:v>640.23450000000003</c:v>
                </c:pt>
                <c:pt idx="10">
                  <c:v>677.46669999999995</c:v>
                </c:pt>
                <c:pt idx="11">
                  <c:v>714.72439999999995</c:v>
                </c:pt>
                <c:pt idx="12">
                  <c:v>730.67319999999995</c:v>
                </c:pt>
                <c:pt idx="13">
                  <c:v>793.39599999999996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19.870999999999999</c:v>
                </c:pt>
                <c:pt idx="1">
                  <c:v>20.742000000000001</c:v>
                </c:pt>
                <c:pt idx="2">
                  <c:v>21.082999999999998</c:v>
                </c:pt>
                <c:pt idx="3">
                  <c:v>26.742000000000001</c:v>
                </c:pt>
                <c:pt idx="4">
                  <c:v>26.692</c:v>
                </c:pt>
                <c:pt idx="5">
                  <c:v>30.120999999999999</c:v>
                </c:pt>
                <c:pt idx="6">
                  <c:v>39.098999999999997</c:v>
                </c:pt>
                <c:pt idx="7">
                  <c:v>35.723999999999997</c:v>
                </c:pt>
                <c:pt idx="8">
                  <c:v>34.698</c:v>
                </c:pt>
                <c:pt idx="9">
                  <c:v>42.494</c:v>
                </c:pt>
                <c:pt idx="10">
                  <c:v>41.017000000000003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19.870999999999999</c:v>
                </c:pt>
                <c:pt idx="1">
                  <c:v>20.742000000000001</c:v>
                </c:pt>
                <c:pt idx="2">
                  <c:v>21.082999999999998</c:v>
                </c:pt>
                <c:pt idx="3">
                  <c:v>26.742000000000001</c:v>
                </c:pt>
                <c:pt idx="4">
                  <c:v>26.692</c:v>
                </c:pt>
                <c:pt idx="5">
                  <c:v>30.120999999999999</c:v>
                </c:pt>
                <c:pt idx="6">
                  <c:v>39.098999999999997</c:v>
                </c:pt>
                <c:pt idx="7">
                  <c:v>35.723999999999997</c:v>
                </c:pt>
                <c:pt idx="8">
                  <c:v>34.698</c:v>
                </c:pt>
                <c:pt idx="9">
                  <c:v>42.494</c:v>
                </c:pt>
                <c:pt idx="10">
                  <c:v>41.017000000000003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12.729696948474389</c:v>
                </c:pt>
                <c:pt idx="1">
                  <c:v>14.572070517388559</c:v>
                </c:pt>
                <c:pt idx="2">
                  <c:v>14.164343972175354</c:v>
                </c:pt>
                <c:pt idx="3">
                  <c:v>14.438999975708381</c:v>
                </c:pt>
                <c:pt idx="4">
                  <c:v>13.556823079894965</c:v>
                </c:pt>
                <c:pt idx="5">
                  <c:v>17.683839125007172</c:v>
                </c:pt>
                <c:pt idx="6">
                  <c:v>11.767016838691527</c:v>
                </c:pt>
                <c:pt idx="7">
                  <c:v>10.419559946170303</c:v>
                </c:pt>
                <c:pt idx="8">
                  <c:v>10.773611695605027</c:v>
                </c:pt>
                <c:pt idx="9">
                  <c:v>11.062066187719768</c:v>
                </c:pt>
                <c:pt idx="10">
                  <c:v>9.5597140541769505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44.855361642820426</c:v>
                </c:pt>
                <c:pt idx="1">
                  <c:v>53.8642061838434</c:v>
                </c:pt>
                <c:pt idx="2">
                  <c:v>56.38305418096531</c:v>
                </c:pt>
                <c:pt idx="3">
                  <c:v>62.317232785165686</c:v>
                </c:pt>
                <c:pt idx="4">
                  <c:v>52.821262460902851</c:v>
                </c:pt>
                <c:pt idx="5">
                  <c:v>38.409965841769406</c:v>
                </c:pt>
                <c:pt idx="6">
                  <c:v>58.698062747421773</c:v>
                </c:pt>
                <c:pt idx="7">
                  <c:v>56.459844971263834</c:v>
                </c:pt>
                <c:pt idx="8">
                  <c:v>55.8594809740529</c:v>
                </c:pt>
                <c:pt idx="9">
                  <c:v>55.98033912791643</c:v>
                </c:pt>
                <c:pt idx="10">
                  <c:v>62.7040950440486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0.44300166740892971</c:v>
                </c:pt>
                <c:pt idx="1">
                  <c:v>0.38507947057097031</c:v>
                </c:pt>
                <c:pt idx="2">
                  <c:v>0.37392440523588261</c:v>
                </c:pt>
                <c:pt idx="3">
                  <c:v>0.42912688520992548</c:v>
                </c:pt>
                <c:pt idx="4">
                  <c:v>0.50532680887278747</c:v>
                </c:pt>
                <c:pt idx="5">
                  <c:v>0.78419752113511476</c:v>
                </c:pt>
                <c:pt idx="6">
                  <c:v>0.66610375487591988</c:v>
                </c:pt>
                <c:pt idx="7">
                  <c:v>0.63273287445586002</c:v>
                </c:pt>
                <c:pt idx="8">
                  <c:v>0.62116581455737929</c:v>
                </c:pt>
                <c:pt idx="9">
                  <c:v>0.75908793447821354</c:v>
                </c:pt>
                <c:pt idx="10">
                  <c:v>0.65413590565634083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41.017000000000003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41.017000000000003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12：木材・木製品製造業(N=0)</c:v>
                </c:pt>
                <c:pt idx="8">
                  <c:v>13：家具・装備品製造業(N=0)</c:v>
                </c:pt>
                <c:pt idx="9">
                  <c:v>15：印刷・同関連業(N=0)</c:v>
                </c:pt>
                <c:pt idx="10">
                  <c:v>18：プラスチック製品製造業(N=3)</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6.7320000000000002</c:v>
                </c:pt>
                <c:pt idx="2">
                  <c:v>0</c:v>
                </c:pt>
                <c:pt idx="3">
                  <c:v>0</c:v>
                </c:pt>
                <c:pt idx="4">
                  <c:v>0</c:v>
                </c:pt>
                <c:pt idx="5">
                  <c:v>3.8879999999999999</c:v>
                </c:pt>
                <c:pt idx="6">
                  <c:v>0</c:v>
                </c:pt>
                <c:pt idx="7">
                  <c:v>0</c:v>
                </c:pt>
                <c:pt idx="8">
                  <c:v>0</c:v>
                </c:pt>
                <c:pt idx="9">
                  <c:v>0</c:v>
                </c:pt>
                <c:pt idx="10">
                  <c:v>30.396999999999998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30.89683814884744</c:v>
                </c:pt>
                <c:pt idx="2">
                  <c:v>1.1684898102624814</c:v>
                </c:pt>
                <c:pt idx="3">
                  <c:v>3.2438287711507088</c:v>
                </c:pt>
                <c:pt idx="4">
                  <c:v>9.6793128951308667</c:v>
                </c:pt>
                <c:pt idx="5">
                  <c:v>10.247102023550939</c:v>
                </c:pt>
                <c:pt idx="7">
                  <c:v>25.83983478503264</c:v>
                </c:pt>
                <c:pt idx="8">
                  <c:v>0.56623017061005787</c:v>
                </c:pt>
                <c:pt idx="9">
                  <c:v>0</c:v>
                </c:pt>
                <c:pt idx="10">
                  <c:v>0.44485456994574024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35.309156730260632</c:v>
                </c:pt>
                <c:pt idx="4" formatCode="#,##0">
                  <c:v>9.6793128951308667</c:v>
                </c:pt>
                <c:pt idx="5" formatCode="#,##0">
                  <c:v>10.247102023550939</c:v>
                </c:pt>
                <c:pt idx="6" formatCode="#,##0">
                  <c:v>26.406064955642698</c:v>
                </c:pt>
                <c:pt idx="10" formatCode="#,##0">
                  <c:v>0.44485456994574024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41.017000000000003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41.017000000000003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輪之内町</c:v>
                </c:pt>
              </c:strCache>
            </c:strRef>
          </c:tx>
          <c:spPr>
            <a:solidFill>
              <a:srgbClr val="FF0066"/>
            </a:solidFill>
            <a:ln>
              <a:noFill/>
            </a:ln>
          </c:spPr>
          <c:invertIfNegative val="0"/>
          <c:cat>
            <c:strRef>
              <c:f>③特定事業所の現状把握!$BD$21:$BD$38</c:f>
              <c:strCache>
                <c:ptCount val="18"/>
                <c:pt idx="0">
                  <c:v>9：食料品製造業(N=1)</c:v>
                </c:pt>
                <c:pt idx="1">
                  <c:v>10：飲料・たばこ・飼料製造業(N=0)</c:v>
                </c:pt>
                <c:pt idx="2">
                  <c:v>12：木材・木製品製造業(N=0)</c:v>
                </c:pt>
                <c:pt idx="3">
                  <c:v>13：家具・装備品製造業(N=0)</c:v>
                </c:pt>
                <c:pt idx="4">
                  <c:v>15：印刷・同関連業(N=0)</c:v>
                </c:pt>
                <c:pt idx="5">
                  <c:v>18：プラスチック製品製造業(N=3)</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3.8879999999999999</c:v>
                </c:pt>
                <c:pt idx="1">
                  <c:v>0</c:v>
                </c:pt>
                <c:pt idx="2">
                  <c:v>0</c:v>
                </c:pt>
                <c:pt idx="3">
                  <c:v>0</c:v>
                </c:pt>
                <c:pt idx="4">
                  <c:v>0</c:v>
                </c:pt>
                <c:pt idx="5">
                  <c:v>10.132333333333333</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9：食料品製造業(N=1)</c:v>
                </c:pt>
                <c:pt idx="1">
                  <c:v>10：飲料・たばこ・飼料製造業(N=0)</c:v>
                </c:pt>
                <c:pt idx="2">
                  <c:v>12：木材・木製品製造業(N=0)</c:v>
                </c:pt>
                <c:pt idx="3">
                  <c:v>13：家具・装備品製造業(N=0)</c:v>
                </c:pt>
                <c:pt idx="4">
                  <c:v>15：印刷・同関連業(N=0)</c:v>
                </c:pt>
                <c:pt idx="5">
                  <c:v>18：プラスチック製品製造業(N=3)</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輪之内町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輪之内町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輪之内町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6.7320000000000002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10,093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2109.1</c:v>
                </c:pt>
                <c:pt idx="1">
                  <c:v>7984.099999999994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13,092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2531.1730919999995</c:v>
                </c:pt>
                <c:pt idx="1">
                  <c:v>10561.048115999991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輪之内町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4.827982284</c:v>
                </c:pt>
                <c:pt idx="1">
                  <c:v>0</c:v>
                </c:pt>
                <c:pt idx="2">
                  <c:v>0</c:v>
                </c:pt>
                <c:pt idx="3">
                  <c:v>0</c:v>
                </c:pt>
                <c:pt idx="4">
                  <c:v>2.15667703</c:v>
                </c:pt>
                <c:pt idx="5">
                  <c:v>15.42314715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96,295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輪之内町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96295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4185.7</c:v>
                </c:pt>
                <c:pt idx="1">
                  <c:v>4831.5</c:v>
                </c:pt>
                <c:pt idx="2">
                  <c:v>5213.8</c:v>
                </c:pt>
                <c:pt idx="3">
                  <c:v>6787.0000000000009</c:v>
                </c:pt>
                <c:pt idx="4">
                  <c:v>7094</c:v>
                </c:pt>
                <c:pt idx="5">
                  <c:v>7624.1000000000013</c:v>
                </c:pt>
                <c:pt idx="6">
                  <c:v>7734.099999999994</c:v>
                </c:pt>
                <c:pt idx="7">
                  <c:v>7984.099999999994</c:v>
                </c:pt>
                <c:pt idx="8">
                  <c:v>7984.099999999994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1309.5999999999999</c:v>
                </c:pt>
                <c:pt idx="1">
                  <c:v>1457.4</c:v>
                </c:pt>
                <c:pt idx="2">
                  <c:v>1512.7</c:v>
                </c:pt>
                <c:pt idx="3">
                  <c:v>1605.1</c:v>
                </c:pt>
                <c:pt idx="4">
                  <c:v>1716.6</c:v>
                </c:pt>
                <c:pt idx="5">
                  <c:v>1805.3</c:v>
                </c:pt>
                <c:pt idx="6">
                  <c:v>1903.1999999999989</c:v>
                </c:pt>
                <c:pt idx="7">
                  <c:v>1985.3</c:v>
                </c:pt>
                <c:pt idx="8">
                  <c:v>2109.1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7.6595376778205368E-2</c:v>
                </c:pt>
                <c:pt idx="1">
                  <c:v>0.1036596007744747</c:v>
                </c:pt>
                <c:pt idx="2">
                  <c:v>8.4391756252191447E-2</c:v>
                </c:pt>
                <c:pt idx="3">
                  <c:v>0.10998678350944238</c:v>
                </c:pt>
                <c:pt idx="4">
                  <c:v>0.11576025008377841</c:v>
                </c:pt>
                <c:pt idx="5">
                  <c:v>0.11726329118090738</c:v>
                </c:pt>
                <c:pt idx="6">
                  <c:v>0.11408431351108525</c:v>
                </c:pt>
                <c:pt idx="7">
                  <c:v>0.12078900878453126</c:v>
                </c:pt>
                <c:pt idx="8">
                  <c:v>0.12217549672606648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59.849740406266122</c:v>
                </c:pt>
                <c:pt idx="2">
                  <c:v>0.81739956921575685</c:v>
                </c:pt>
                <c:pt idx="3">
                  <c:v>1.6500928096838021</c:v>
                </c:pt>
                <c:pt idx="4">
                  <c:v>14.438999975708381</c:v>
                </c:pt>
                <c:pt idx="5">
                  <c:v>12.448771143164441</c:v>
                </c:pt>
                <c:pt idx="7">
                  <c:v>24.731911389216322</c:v>
                </c:pt>
                <c:pt idx="8">
                  <c:v>0.77116411362376569</c:v>
                </c:pt>
                <c:pt idx="9">
                  <c:v>0</c:v>
                </c:pt>
                <c:pt idx="10">
                  <c:v>0.90045751972974142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62.317232785165686</c:v>
                </c:pt>
                <c:pt idx="4" formatCode="#,##0">
                  <c:v>14.438999975708381</c:v>
                </c:pt>
                <c:pt idx="5" formatCode="#,##0">
                  <c:v>12.448771143164441</c:v>
                </c:pt>
                <c:pt idx="6" formatCode="#,##0">
                  <c:v>25.503075502840087</c:v>
                </c:pt>
                <c:pt idx="10" formatCode="#,##0">
                  <c:v>0.90045751972974142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299</c:v>
                </c:pt>
                <c:pt idx="1">
                  <c:v>328</c:v>
                </c:pt>
                <c:pt idx="2">
                  <c:v>340</c:v>
                </c:pt>
                <c:pt idx="3">
                  <c:v>358</c:v>
                </c:pt>
                <c:pt idx="4">
                  <c:v>378</c:v>
                </c:pt>
                <c:pt idx="5">
                  <c:v>394</c:v>
                </c:pt>
                <c:pt idx="6">
                  <c:v>412</c:v>
                </c:pt>
                <c:pt idx="7">
                  <c:v>425</c:v>
                </c:pt>
                <c:pt idx="8">
                  <c:v>444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107159.14040729844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13092.22120799999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134110.61900000001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134110.61900000001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13092.22120799999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排出量比較シート!$DN$21:$DN$50</c:f>
              <c:numCache>
                <c:formatCode>0.0%;;</c:formatCode>
                <c:ptCount val="30"/>
                <c:pt idx="0">
                  <c:v>0</c:v>
                </c:pt>
                <c:pt idx="1">
                  <c:v>1</c:v>
                </c:pt>
                <c:pt idx="2">
                  <c:v>1</c:v>
                </c:pt>
                <c:pt idx="3">
                  <c:v>0</c:v>
                </c:pt>
                <c:pt idx="4">
                  <c:v>1</c:v>
                </c:pt>
                <c:pt idx="5">
                  <c:v>1</c:v>
                </c:pt>
                <c:pt idx="6">
                  <c:v>1</c:v>
                </c:pt>
                <c:pt idx="7">
                  <c:v>1</c:v>
                </c:pt>
                <c:pt idx="8">
                  <c:v>0</c:v>
                </c:pt>
                <c:pt idx="9">
                  <c:v>0</c:v>
                </c:pt>
                <c:pt idx="10">
                  <c:v>0</c:v>
                </c:pt>
                <c:pt idx="11">
                  <c:v>1</c:v>
                </c:pt>
                <c:pt idx="12">
                  <c:v>1</c:v>
                </c:pt>
                <c:pt idx="13">
                  <c:v>0.87</c:v>
                </c:pt>
                <c:pt idx="14">
                  <c:v>1</c:v>
                </c:pt>
                <c:pt idx="15">
                  <c:v>1</c:v>
                </c:pt>
                <c:pt idx="16">
                  <c:v>1</c:v>
                </c:pt>
                <c:pt idx="17">
                  <c:v>0.35</c:v>
                </c:pt>
                <c:pt idx="18">
                  <c:v>0</c:v>
                </c:pt>
                <c:pt idx="19">
                  <c:v>0</c:v>
                </c:pt>
                <c:pt idx="20">
                  <c:v>1</c:v>
                </c:pt>
                <c:pt idx="21">
                  <c:v>0.85</c:v>
                </c:pt>
                <c:pt idx="22">
                  <c:v>0</c:v>
                </c:pt>
                <c:pt idx="23">
                  <c:v>1</c:v>
                </c:pt>
                <c:pt idx="24">
                  <c:v>1</c:v>
                </c:pt>
                <c:pt idx="25">
                  <c:v>0</c:v>
                </c:pt>
                <c:pt idx="26">
                  <c:v>0.94</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0.65</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0.13</c:v>
                </c:pt>
                <c:pt idx="14">
                  <c:v>0</c:v>
                </c:pt>
                <c:pt idx="15">
                  <c:v>0</c:v>
                </c:pt>
                <c:pt idx="16">
                  <c:v>0</c:v>
                </c:pt>
                <c:pt idx="17">
                  <c:v>0</c:v>
                </c:pt>
                <c:pt idx="18">
                  <c:v>1</c:v>
                </c:pt>
                <c:pt idx="19">
                  <c:v>0</c:v>
                </c:pt>
                <c:pt idx="20">
                  <c:v>0</c:v>
                </c:pt>
                <c:pt idx="21">
                  <c:v>0.15</c:v>
                </c:pt>
                <c:pt idx="22">
                  <c:v>0</c:v>
                </c:pt>
                <c:pt idx="23">
                  <c:v>0</c:v>
                </c:pt>
                <c:pt idx="24">
                  <c:v>0</c:v>
                </c:pt>
                <c:pt idx="25">
                  <c:v>0</c:v>
                </c:pt>
                <c:pt idx="26">
                  <c:v>0.06</c:v>
                </c:pt>
                <c:pt idx="27">
                  <c:v>1</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排出量比較シート!$DF$21:$DF$50</c:f>
              <c:numCache>
                <c:formatCode>#,##0;;</c:formatCode>
                <c:ptCount val="30"/>
                <c:pt idx="0">
                  <c:v>0</c:v>
                </c:pt>
                <c:pt idx="1">
                  <c:v>1</c:v>
                </c:pt>
                <c:pt idx="2">
                  <c:v>3</c:v>
                </c:pt>
                <c:pt idx="3">
                  <c:v>0</c:v>
                </c:pt>
                <c:pt idx="4">
                  <c:v>2</c:v>
                </c:pt>
                <c:pt idx="5">
                  <c:v>2</c:v>
                </c:pt>
                <c:pt idx="6">
                  <c:v>3</c:v>
                </c:pt>
                <c:pt idx="7">
                  <c:v>1</c:v>
                </c:pt>
                <c:pt idx="8">
                  <c:v>0</c:v>
                </c:pt>
                <c:pt idx="9">
                  <c:v>0</c:v>
                </c:pt>
                <c:pt idx="10">
                  <c:v>0</c:v>
                </c:pt>
                <c:pt idx="11">
                  <c:v>2</c:v>
                </c:pt>
                <c:pt idx="12">
                  <c:v>5</c:v>
                </c:pt>
                <c:pt idx="13">
                  <c:v>5</c:v>
                </c:pt>
                <c:pt idx="14">
                  <c:v>2</c:v>
                </c:pt>
                <c:pt idx="15">
                  <c:v>2</c:v>
                </c:pt>
                <c:pt idx="16">
                  <c:v>1</c:v>
                </c:pt>
                <c:pt idx="17">
                  <c:v>1</c:v>
                </c:pt>
                <c:pt idx="18">
                  <c:v>0</c:v>
                </c:pt>
                <c:pt idx="19">
                  <c:v>0</c:v>
                </c:pt>
                <c:pt idx="20">
                  <c:v>4</c:v>
                </c:pt>
                <c:pt idx="21">
                  <c:v>6</c:v>
                </c:pt>
                <c:pt idx="22">
                  <c:v>0</c:v>
                </c:pt>
                <c:pt idx="23">
                  <c:v>3</c:v>
                </c:pt>
                <c:pt idx="24">
                  <c:v>2</c:v>
                </c:pt>
                <c:pt idx="25">
                  <c:v>0</c:v>
                </c:pt>
                <c:pt idx="26">
                  <c:v>4</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2</c:v>
                </c:pt>
                <c:pt idx="14">
                  <c:v>0</c:v>
                </c:pt>
                <c:pt idx="15">
                  <c:v>0</c:v>
                </c:pt>
                <c:pt idx="16">
                  <c:v>0</c:v>
                </c:pt>
                <c:pt idx="17">
                  <c:v>0</c:v>
                </c:pt>
                <c:pt idx="18">
                  <c:v>1</c:v>
                </c:pt>
                <c:pt idx="19">
                  <c:v>0</c:v>
                </c:pt>
                <c:pt idx="20">
                  <c:v>0</c:v>
                </c:pt>
                <c:pt idx="21">
                  <c:v>1</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排出量比較シート!$DL$21:$DL$50</c:f>
              <c:numCache>
                <c:formatCode>#,##0;;</c:formatCode>
                <c:ptCount val="30"/>
                <c:pt idx="0">
                  <c:v>0</c:v>
                </c:pt>
                <c:pt idx="1">
                  <c:v>1</c:v>
                </c:pt>
                <c:pt idx="2">
                  <c:v>3</c:v>
                </c:pt>
                <c:pt idx="3">
                  <c:v>0</c:v>
                </c:pt>
                <c:pt idx="4">
                  <c:v>2</c:v>
                </c:pt>
                <c:pt idx="5">
                  <c:v>2</c:v>
                </c:pt>
                <c:pt idx="6">
                  <c:v>3</c:v>
                </c:pt>
                <c:pt idx="7">
                  <c:v>1</c:v>
                </c:pt>
                <c:pt idx="8">
                  <c:v>0</c:v>
                </c:pt>
                <c:pt idx="9">
                  <c:v>1</c:v>
                </c:pt>
                <c:pt idx="10">
                  <c:v>0</c:v>
                </c:pt>
                <c:pt idx="11">
                  <c:v>2</c:v>
                </c:pt>
                <c:pt idx="12">
                  <c:v>5</c:v>
                </c:pt>
                <c:pt idx="13">
                  <c:v>7</c:v>
                </c:pt>
                <c:pt idx="14">
                  <c:v>2</c:v>
                </c:pt>
                <c:pt idx="15">
                  <c:v>2</c:v>
                </c:pt>
                <c:pt idx="16">
                  <c:v>1</c:v>
                </c:pt>
                <c:pt idx="17">
                  <c:v>2</c:v>
                </c:pt>
                <c:pt idx="18">
                  <c:v>1</c:v>
                </c:pt>
                <c:pt idx="19">
                  <c:v>1</c:v>
                </c:pt>
                <c:pt idx="20">
                  <c:v>4</c:v>
                </c:pt>
                <c:pt idx="21">
                  <c:v>7</c:v>
                </c:pt>
                <c:pt idx="22">
                  <c:v>0</c:v>
                </c:pt>
                <c:pt idx="23">
                  <c:v>3</c:v>
                </c:pt>
                <c:pt idx="24">
                  <c:v>2</c:v>
                </c:pt>
                <c:pt idx="25">
                  <c:v>1</c:v>
                </c:pt>
                <c:pt idx="26">
                  <c:v>5</c:v>
                </c:pt>
                <c:pt idx="27">
                  <c:v>1</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排出量比較シート!$CX$21:$CX$50</c:f>
              <c:numCache>
                <c:formatCode>[=0]#;[&lt;1]0.00;#,##0</c:formatCode>
                <c:ptCount val="30"/>
                <c:pt idx="0">
                  <c:v>0</c:v>
                </c:pt>
                <c:pt idx="1">
                  <c:v>84.128</c:v>
                </c:pt>
                <c:pt idx="2">
                  <c:v>74.721000000000004</c:v>
                </c:pt>
                <c:pt idx="3">
                  <c:v>0</c:v>
                </c:pt>
                <c:pt idx="4">
                  <c:v>45.588000000000001</c:v>
                </c:pt>
                <c:pt idx="5">
                  <c:v>6.4260000000000002</c:v>
                </c:pt>
                <c:pt idx="6">
                  <c:v>41.067999999999998</c:v>
                </c:pt>
                <c:pt idx="7">
                  <c:v>6.2629999999999999</c:v>
                </c:pt>
                <c:pt idx="8">
                  <c:v>0</c:v>
                </c:pt>
                <c:pt idx="9">
                  <c:v>0</c:v>
                </c:pt>
                <c:pt idx="10">
                  <c:v>0</c:v>
                </c:pt>
                <c:pt idx="11">
                  <c:v>10.494</c:v>
                </c:pt>
                <c:pt idx="12">
                  <c:v>41.017000000000003</c:v>
                </c:pt>
                <c:pt idx="13">
                  <c:v>40.078000000000003</c:v>
                </c:pt>
                <c:pt idx="14">
                  <c:v>10.022</c:v>
                </c:pt>
                <c:pt idx="15">
                  <c:v>7.3010000000000002</c:v>
                </c:pt>
                <c:pt idx="16">
                  <c:v>3.2149999999999999</c:v>
                </c:pt>
                <c:pt idx="17">
                  <c:v>3.1890000000000001</c:v>
                </c:pt>
                <c:pt idx="18">
                  <c:v>0</c:v>
                </c:pt>
                <c:pt idx="19">
                  <c:v>0</c:v>
                </c:pt>
                <c:pt idx="20">
                  <c:v>27.608000000000001</c:v>
                </c:pt>
                <c:pt idx="21">
                  <c:v>31.736999999999998</c:v>
                </c:pt>
                <c:pt idx="22">
                  <c:v>0</c:v>
                </c:pt>
                <c:pt idx="23">
                  <c:v>79.015000000000001</c:v>
                </c:pt>
                <c:pt idx="24">
                  <c:v>14.292</c:v>
                </c:pt>
                <c:pt idx="25">
                  <c:v>0</c:v>
                </c:pt>
                <c:pt idx="26">
                  <c:v>31.591000000000001</c:v>
                </c:pt>
                <c:pt idx="27">
                  <c:v>0</c:v>
                </c:pt>
                <c:pt idx="28">
                  <c:v>12.241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5.931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11.095000000000001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3.4489999999999998</c:v>
                </c:pt>
                <c:pt idx="10">
                  <c:v>0</c:v>
                </c:pt>
                <c:pt idx="11">
                  <c:v>0</c:v>
                </c:pt>
                <c:pt idx="12">
                  <c:v>0</c:v>
                </c:pt>
                <c:pt idx="13">
                  <c:v>5.8449999999999998</c:v>
                </c:pt>
                <c:pt idx="14">
                  <c:v>0</c:v>
                </c:pt>
                <c:pt idx="15">
                  <c:v>0</c:v>
                </c:pt>
                <c:pt idx="16">
                  <c:v>0</c:v>
                </c:pt>
                <c:pt idx="17">
                  <c:v>0</c:v>
                </c:pt>
                <c:pt idx="18">
                  <c:v>3.5569999999999999</c:v>
                </c:pt>
                <c:pt idx="19">
                  <c:v>0</c:v>
                </c:pt>
                <c:pt idx="20">
                  <c:v>0</c:v>
                </c:pt>
                <c:pt idx="21">
                  <c:v>5.68</c:v>
                </c:pt>
                <c:pt idx="22">
                  <c:v>0</c:v>
                </c:pt>
                <c:pt idx="23">
                  <c:v>0</c:v>
                </c:pt>
                <c:pt idx="24">
                  <c:v>0</c:v>
                </c:pt>
                <c:pt idx="25">
                  <c:v>0</c:v>
                </c:pt>
                <c:pt idx="26">
                  <c:v>1.9079999999999999</c:v>
                </c:pt>
                <c:pt idx="27">
                  <c:v>2.7349999999999999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17</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排出量比較シート!$DD$21:$DD$50</c:f>
              <c:numCache>
                <c:formatCode>[=0]#;[&lt;1]0.00;#,##0</c:formatCode>
                <c:ptCount val="30"/>
                <c:pt idx="0">
                  <c:v>0</c:v>
                </c:pt>
                <c:pt idx="1">
                  <c:v>84.128</c:v>
                </c:pt>
                <c:pt idx="2">
                  <c:v>74.721000000000004</c:v>
                </c:pt>
                <c:pt idx="3">
                  <c:v>0</c:v>
                </c:pt>
                <c:pt idx="4">
                  <c:v>45.588000000000001</c:v>
                </c:pt>
                <c:pt idx="5">
                  <c:v>6.4260000000000002</c:v>
                </c:pt>
                <c:pt idx="6">
                  <c:v>41.067999999999998</c:v>
                </c:pt>
                <c:pt idx="7">
                  <c:v>6.2629999999999999</c:v>
                </c:pt>
                <c:pt idx="8">
                  <c:v>0</c:v>
                </c:pt>
                <c:pt idx="9">
                  <c:v>3.4489999999999998</c:v>
                </c:pt>
                <c:pt idx="10">
                  <c:v>0</c:v>
                </c:pt>
                <c:pt idx="11">
                  <c:v>10.494</c:v>
                </c:pt>
                <c:pt idx="12">
                  <c:v>41.017000000000003</c:v>
                </c:pt>
                <c:pt idx="13">
                  <c:v>45.923000000000002</c:v>
                </c:pt>
                <c:pt idx="14">
                  <c:v>10.022</c:v>
                </c:pt>
                <c:pt idx="15">
                  <c:v>7.3010000000000002</c:v>
                </c:pt>
                <c:pt idx="16">
                  <c:v>3.2149999999999999</c:v>
                </c:pt>
                <c:pt idx="17">
                  <c:v>9.120000000000001</c:v>
                </c:pt>
                <c:pt idx="18">
                  <c:v>3.5569999999999999</c:v>
                </c:pt>
                <c:pt idx="19">
                  <c:v>11.095000000000001</c:v>
                </c:pt>
                <c:pt idx="20">
                  <c:v>27.608000000000001</c:v>
                </c:pt>
                <c:pt idx="21">
                  <c:v>37.417000000000002</c:v>
                </c:pt>
                <c:pt idx="22">
                  <c:v>0</c:v>
                </c:pt>
                <c:pt idx="23">
                  <c:v>79.015000000000001</c:v>
                </c:pt>
                <c:pt idx="24">
                  <c:v>14.292</c:v>
                </c:pt>
                <c:pt idx="25">
                  <c:v>17</c:v>
                </c:pt>
                <c:pt idx="26">
                  <c:v>33.499000000000002</c:v>
                </c:pt>
                <c:pt idx="27">
                  <c:v>2.7349999999999999</c:v>
                </c:pt>
                <c:pt idx="28">
                  <c:v>12.241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0.33199560592583949</c:v>
                </c:pt>
                <c:pt idx="10">
                  <c:v>0</c:v>
                </c:pt>
                <c:pt idx="11">
                  <c:v>0</c:v>
                </c:pt>
                <c:pt idx="12">
                  <c:v>0</c:v>
                </c:pt>
                <c:pt idx="13">
                  <c:v>0.27549815073168493</c:v>
                </c:pt>
                <c:pt idx="14">
                  <c:v>0</c:v>
                </c:pt>
                <c:pt idx="15">
                  <c:v>0</c:v>
                </c:pt>
                <c:pt idx="16">
                  <c:v>0</c:v>
                </c:pt>
                <c:pt idx="17">
                  <c:v>0</c:v>
                </c:pt>
                <c:pt idx="18">
                  <c:v>0.33571745408756565</c:v>
                </c:pt>
                <c:pt idx="19">
                  <c:v>0</c:v>
                </c:pt>
                <c:pt idx="20">
                  <c:v>0</c:v>
                </c:pt>
                <c:pt idx="21">
                  <c:v>0.36809231446652146</c:v>
                </c:pt>
                <c:pt idx="22">
                  <c:v>0</c:v>
                </c:pt>
                <c:pt idx="23">
                  <c:v>0</c:v>
                </c:pt>
                <c:pt idx="24">
                  <c:v>0</c:v>
                </c:pt>
                <c:pt idx="25">
                  <c:v>0</c:v>
                </c:pt>
                <c:pt idx="26">
                  <c:v>0.31901884913103445</c:v>
                </c:pt>
                <c:pt idx="27">
                  <c:v>0.27037349810389866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排出量比較シート!$CM$21:$CM$50</c:f>
              <c:numCache>
                <c:formatCode>\(0%\);;</c:formatCode>
                <c:ptCount val="30"/>
                <c:pt idx="0">
                  <c:v>0</c:v>
                </c:pt>
                <c:pt idx="1">
                  <c:v>0.65478428751316831</c:v>
                </c:pt>
                <c:pt idx="2">
                  <c:v>1</c:v>
                </c:pt>
                <c:pt idx="3">
                  <c:v>0</c:v>
                </c:pt>
                <c:pt idx="4">
                  <c:v>1</c:v>
                </c:pt>
                <c:pt idx="5">
                  <c:v>1</c:v>
                </c:pt>
                <c:pt idx="6">
                  <c:v>0.54629877519191372</c:v>
                </c:pt>
                <c:pt idx="7">
                  <c:v>0.17925243085362358</c:v>
                </c:pt>
                <c:pt idx="8">
                  <c:v>0</c:v>
                </c:pt>
                <c:pt idx="9">
                  <c:v>0</c:v>
                </c:pt>
                <c:pt idx="10">
                  <c:v>0</c:v>
                </c:pt>
                <c:pt idx="11">
                  <c:v>0.13770939441947644</c:v>
                </c:pt>
                <c:pt idx="12">
                  <c:v>0.65413590565634083</c:v>
                </c:pt>
                <c:pt idx="13">
                  <c:v>0.32640535809787641</c:v>
                </c:pt>
                <c:pt idx="14">
                  <c:v>0.82762233586413037</c:v>
                </c:pt>
                <c:pt idx="15">
                  <c:v>0.27368756447897508</c:v>
                </c:pt>
                <c:pt idx="16">
                  <c:v>0.19619597514343637</c:v>
                </c:pt>
                <c:pt idx="17">
                  <c:v>1</c:v>
                </c:pt>
                <c:pt idx="18">
                  <c:v>0</c:v>
                </c:pt>
                <c:pt idx="19">
                  <c:v>0.29221970326225283</c:v>
                </c:pt>
                <c:pt idx="20">
                  <c:v>1</c:v>
                </c:pt>
                <c:pt idx="21">
                  <c:v>0.2925097595061642</c:v>
                </c:pt>
                <c:pt idx="22">
                  <c:v>0</c:v>
                </c:pt>
                <c:pt idx="23">
                  <c:v>0.90077130390344606</c:v>
                </c:pt>
                <c:pt idx="24">
                  <c:v>0.31658274184091945</c:v>
                </c:pt>
                <c:pt idx="25">
                  <c:v>0</c:v>
                </c:pt>
                <c:pt idx="26">
                  <c:v>0.35375929249942867</c:v>
                </c:pt>
                <c:pt idx="27">
                  <c:v>0</c:v>
                </c:pt>
                <c:pt idx="28">
                  <c:v>0.31310299032025263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排出量比較シート!$BV$21:$BV$50</c:f>
              <c:numCache>
                <c:formatCode>0%</c:formatCode>
                <c:ptCount val="30"/>
                <c:pt idx="0">
                  <c:v>0.38420594258531032</c:v>
                </c:pt>
                <c:pt idx="1">
                  <c:v>0.76200976610315341</c:v>
                </c:pt>
                <c:pt idx="2">
                  <c:v>0.55420429163013074</c:v>
                </c:pt>
                <c:pt idx="3">
                  <c:v>0.25051836278393119</c:v>
                </c:pt>
                <c:pt idx="4">
                  <c:v>0.41318549627521572</c:v>
                </c:pt>
                <c:pt idx="5">
                  <c:v>9.7472000164894684E-2</c:v>
                </c:pt>
                <c:pt idx="6">
                  <c:v>0.65053969635397235</c:v>
                </c:pt>
                <c:pt idx="7">
                  <c:v>0.37062782185111914</c:v>
                </c:pt>
                <c:pt idx="8">
                  <c:v>0.29245119357134591</c:v>
                </c:pt>
                <c:pt idx="9">
                  <c:v>0.13981579782813336</c:v>
                </c:pt>
                <c:pt idx="10">
                  <c:v>0.14793552767810653</c:v>
                </c:pt>
                <c:pt idx="11">
                  <c:v>0.65829084873505195</c:v>
                </c:pt>
                <c:pt idx="12">
                  <c:v>0.59746587254503281</c:v>
                </c:pt>
                <c:pt idx="13">
                  <c:v>0.69947270507608073</c:v>
                </c:pt>
                <c:pt idx="14">
                  <c:v>0.21172732246120257</c:v>
                </c:pt>
                <c:pt idx="15">
                  <c:v>0.39171414236222923</c:v>
                </c:pt>
                <c:pt idx="16">
                  <c:v>0.27231072006133583</c:v>
                </c:pt>
                <c:pt idx="17">
                  <c:v>0.11051617203600678</c:v>
                </c:pt>
                <c:pt idx="18">
                  <c:v>8.6193350534434943E-2</c:v>
                </c:pt>
                <c:pt idx="19">
                  <c:v>0.41977439503331326</c:v>
                </c:pt>
                <c:pt idx="20">
                  <c:v>0.3376565491428295</c:v>
                </c:pt>
                <c:pt idx="21">
                  <c:v>0.68854214574292305</c:v>
                </c:pt>
                <c:pt idx="22">
                  <c:v>0.14203899565094</c:v>
                </c:pt>
                <c:pt idx="23">
                  <c:v>0.6019621561447176</c:v>
                </c:pt>
                <c:pt idx="24">
                  <c:v>0.44737836663845393</c:v>
                </c:pt>
                <c:pt idx="25">
                  <c:v>0.17408411588322342</c:v>
                </c:pt>
                <c:pt idx="26">
                  <c:v>0.70275530067581915</c:v>
                </c:pt>
                <c:pt idx="27">
                  <c:v>0.16163730029085971</c:v>
                </c:pt>
                <c:pt idx="28">
                  <c:v>0.51469945208027013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排出量比較シート!$BZ$21:$BZ$50</c:f>
              <c:numCache>
                <c:formatCode>0%</c:formatCode>
                <c:ptCount val="30"/>
                <c:pt idx="0">
                  <c:v>9.0106171778687738E-2</c:v>
                </c:pt>
                <c:pt idx="1">
                  <c:v>5.4228829948312074E-2</c:v>
                </c:pt>
                <c:pt idx="2">
                  <c:v>9.9202614351226306E-2</c:v>
                </c:pt>
                <c:pt idx="3">
                  <c:v>0.15793658430857457</c:v>
                </c:pt>
                <c:pt idx="4">
                  <c:v>0.13070885687768383</c:v>
                </c:pt>
                <c:pt idx="5">
                  <c:v>0.14444348302514259</c:v>
                </c:pt>
                <c:pt idx="6">
                  <c:v>7.2381496316718336E-2</c:v>
                </c:pt>
                <c:pt idx="7">
                  <c:v>0.15437271700493854</c:v>
                </c:pt>
                <c:pt idx="8">
                  <c:v>0.1504430336474841</c:v>
                </c:pt>
                <c:pt idx="9">
                  <c:v>0.19867892498642989</c:v>
                </c:pt>
                <c:pt idx="10">
                  <c:v>0.17415776458221127</c:v>
                </c:pt>
                <c:pt idx="11">
                  <c:v>4.5011569552224538E-2</c:v>
                </c:pt>
                <c:pt idx="12">
                  <c:v>9.1088195988595924E-2</c:v>
                </c:pt>
                <c:pt idx="13">
                  <c:v>0.12086146047091731</c:v>
                </c:pt>
                <c:pt idx="14">
                  <c:v>0.14897916262587027</c:v>
                </c:pt>
                <c:pt idx="15">
                  <c:v>0.1125147059743362</c:v>
                </c:pt>
                <c:pt idx="16">
                  <c:v>0.11935830234459949</c:v>
                </c:pt>
                <c:pt idx="17">
                  <c:v>0.22169621148207702</c:v>
                </c:pt>
                <c:pt idx="18">
                  <c:v>0.17002553056629394</c:v>
                </c:pt>
                <c:pt idx="19">
                  <c:v>0.10574119680600151</c:v>
                </c:pt>
                <c:pt idx="20">
                  <c:v>9.8809701371982028E-2</c:v>
                </c:pt>
                <c:pt idx="21">
                  <c:v>9.7925681694885358E-2</c:v>
                </c:pt>
                <c:pt idx="22">
                  <c:v>0.14848815659148071</c:v>
                </c:pt>
                <c:pt idx="23">
                  <c:v>8.143134609826376E-2</c:v>
                </c:pt>
                <c:pt idx="24">
                  <c:v>0.13254246423020097</c:v>
                </c:pt>
                <c:pt idx="25">
                  <c:v>0.22563087785969416</c:v>
                </c:pt>
                <c:pt idx="26">
                  <c:v>4.7066362955512461E-2</c:v>
                </c:pt>
                <c:pt idx="27">
                  <c:v>0.16392409280825018</c:v>
                </c:pt>
                <c:pt idx="28">
                  <c:v>0.10603817062110739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排出量比較シート!$CA$21:$CA$50</c:f>
              <c:numCache>
                <c:formatCode>0%</c:formatCode>
                <c:ptCount val="30"/>
                <c:pt idx="0">
                  <c:v>0.10919782149911592</c:v>
                </c:pt>
                <c:pt idx="1">
                  <c:v>6.7641425124329371E-2</c:v>
                </c:pt>
                <c:pt idx="2">
                  <c:v>0.12391852473215728</c:v>
                </c:pt>
                <c:pt idx="3">
                  <c:v>0.25188766173657678</c:v>
                </c:pt>
                <c:pt idx="4">
                  <c:v>0.15913704368081782</c:v>
                </c:pt>
                <c:pt idx="5">
                  <c:v>0.30276276020194098</c:v>
                </c:pt>
                <c:pt idx="6">
                  <c:v>9.4794188180993652E-2</c:v>
                </c:pt>
                <c:pt idx="7">
                  <c:v>0.22554569224839352</c:v>
                </c:pt>
                <c:pt idx="8">
                  <c:v>0.22515492379095794</c:v>
                </c:pt>
                <c:pt idx="9">
                  <c:v>0.27059672165922749</c:v>
                </c:pt>
                <c:pt idx="10">
                  <c:v>0.21526478848162706</c:v>
                </c:pt>
                <c:pt idx="11">
                  <c:v>7.8203720871803967E-2</c:v>
                </c:pt>
                <c:pt idx="12">
                  <c:v>9.8309833964496024E-2</c:v>
                </c:pt>
                <c:pt idx="13">
                  <c:v>3.9557318007606E-2</c:v>
                </c:pt>
                <c:pt idx="14">
                  <c:v>0.22826278352170321</c:v>
                </c:pt>
                <c:pt idx="15">
                  <c:v>0.12635563470463937</c:v>
                </c:pt>
                <c:pt idx="16">
                  <c:v>0.17919186193439851</c:v>
                </c:pt>
                <c:pt idx="17">
                  <c:v>0.20854396395941796</c:v>
                </c:pt>
                <c:pt idx="18">
                  <c:v>0.16401112577579408</c:v>
                </c:pt>
                <c:pt idx="19">
                  <c:v>0.21326811275222732</c:v>
                </c:pt>
                <c:pt idx="20">
                  <c:v>0.2110610334345929</c:v>
                </c:pt>
                <c:pt idx="21">
                  <c:v>6.2359429296268434E-2</c:v>
                </c:pt>
                <c:pt idx="22">
                  <c:v>0.20573519286162184</c:v>
                </c:pt>
                <c:pt idx="23">
                  <c:v>0.14432468938239695</c:v>
                </c:pt>
                <c:pt idx="24">
                  <c:v>0.25141464803798458</c:v>
                </c:pt>
                <c:pt idx="25">
                  <c:v>0.26024328174705547</c:v>
                </c:pt>
                <c:pt idx="26">
                  <c:v>7.2859987648082436E-2</c:v>
                </c:pt>
                <c:pt idx="27">
                  <c:v>0.33345566650930814</c:v>
                </c:pt>
                <c:pt idx="28">
                  <c:v>0.1228485871505683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排出量比較シート!$CB$21:$CB$50</c:f>
              <c:numCache>
                <c:formatCode>0%</c:formatCode>
                <c:ptCount val="30"/>
                <c:pt idx="0">
                  <c:v>0.40349405612091221</c:v>
                </c:pt>
                <c:pt idx="1">
                  <c:v>0.11611997882420506</c:v>
                </c:pt>
                <c:pt idx="2">
                  <c:v>0.20053838675504485</c:v>
                </c:pt>
                <c:pt idx="3">
                  <c:v>0.31787513438112036</c:v>
                </c:pt>
                <c:pt idx="4">
                  <c:v>0.28039825788738593</c:v>
                </c:pt>
                <c:pt idx="5">
                  <c:v>0.42916120806802066</c:v>
                </c:pt>
                <c:pt idx="6">
                  <c:v>0.17530448719986969</c:v>
                </c:pt>
                <c:pt idx="7">
                  <c:v>0.24026138435714883</c:v>
                </c:pt>
                <c:pt idx="8">
                  <c:v>0.30504936154509338</c:v>
                </c:pt>
                <c:pt idx="9">
                  <c:v>0.36807929506366605</c:v>
                </c:pt>
                <c:pt idx="10">
                  <c:v>0.42089572461488289</c:v>
                </c:pt>
                <c:pt idx="11">
                  <c:v>0.2099585997191914</c:v>
                </c:pt>
                <c:pt idx="12">
                  <c:v>0.20225597967006401</c:v>
                </c:pt>
                <c:pt idx="13">
                  <c:v>0.14010851644539593</c:v>
                </c:pt>
                <c:pt idx="14">
                  <c:v>0.38426745894672698</c:v>
                </c:pt>
                <c:pt idx="15">
                  <c:v>0.35743195549921086</c:v>
                </c:pt>
                <c:pt idx="16">
                  <c:v>0.40285475834508266</c:v>
                </c:pt>
                <c:pt idx="17">
                  <c:v>0.43071774820201536</c:v>
                </c:pt>
                <c:pt idx="18">
                  <c:v>0.54909082623375116</c:v>
                </c:pt>
                <c:pt idx="19">
                  <c:v>0.24395552318129243</c:v>
                </c:pt>
                <c:pt idx="20">
                  <c:v>0.34280299522587027</c:v>
                </c:pt>
                <c:pt idx="21">
                  <c:v>0.14512636168278531</c:v>
                </c:pt>
                <c:pt idx="22">
                  <c:v>0.4761984675364046</c:v>
                </c:pt>
                <c:pt idx="23">
                  <c:v>0.16957215577836474</c:v>
                </c:pt>
                <c:pt idx="24">
                  <c:v>0.15472986942374917</c:v>
                </c:pt>
                <c:pt idx="25">
                  <c:v>0.31215202372893935</c:v>
                </c:pt>
                <c:pt idx="26">
                  <c:v>0.17051313104530461</c:v>
                </c:pt>
                <c:pt idx="27">
                  <c:v>0.32118560435072424</c:v>
                </c:pt>
                <c:pt idx="28">
                  <c:v>0.23884653973354683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排出量比較シート!$CH$21:$CH$50</c:f>
              <c:numCache>
                <c:formatCode>0%</c:formatCode>
                <c:ptCount val="30"/>
                <c:pt idx="0">
                  <c:v>1.2996008015973866E-2</c:v>
                </c:pt>
                <c:pt idx="1">
                  <c:v>0</c:v>
                </c:pt>
                <c:pt idx="2">
                  <c:v>2.2136182531440781E-2</c:v>
                </c:pt>
                <c:pt idx="3">
                  <c:v>2.1782256789797123E-2</c:v>
                </c:pt>
                <c:pt idx="4">
                  <c:v>1.6570345278896691E-2</c:v>
                </c:pt>
                <c:pt idx="5">
                  <c:v>2.6160548540000959E-2</c:v>
                </c:pt>
                <c:pt idx="6">
                  <c:v>6.9801319484459482E-3</c:v>
                </c:pt>
                <c:pt idx="7">
                  <c:v>9.1923845384000447E-3</c:v>
                </c:pt>
                <c:pt idx="8">
                  <c:v>2.6901487445118562E-2</c:v>
                </c:pt>
                <c:pt idx="9">
                  <c:v>2.2829260462543216E-2</c:v>
                </c:pt>
                <c:pt idx="10">
                  <c:v>4.1746194643172391E-2</c:v>
                </c:pt>
                <c:pt idx="11">
                  <c:v>8.5352611217281941E-3</c:v>
                </c:pt>
                <c:pt idx="12">
                  <c:v>1.0880117831811307E-2</c:v>
                </c:pt>
                <c:pt idx="13">
                  <c:v>0</c:v>
                </c:pt>
                <c:pt idx="14">
                  <c:v>2.6763272444497062E-2</c:v>
                </c:pt>
                <c:pt idx="15">
                  <c:v>1.1983561459584265E-2</c:v>
                </c:pt>
                <c:pt idx="16">
                  <c:v>2.6284357314583531E-2</c:v>
                </c:pt>
                <c:pt idx="17">
                  <c:v>2.8525904320482989E-2</c:v>
                </c:pt>
                <c:pt idx="18">
                  <c:v>3.0679166889725881E-2</c:v>
                </c:pt>
                <c:pt idx="19">
                  <c:v>1.7260772227165544E-2</c:v>
                </c:pt>
                <c:pt idx="20">
                  <c:v>9.6697208247253745E-3</c:v>
                </c:pt>
                <c:pt idx="21">
                  <c:v>6.0463815831378461E-3</c:v>
                </c:pt>
                <c:pt idx="22">
                  <c:v>2.7539187359552846E-2</c:v>
                </c:pt>
                <c:pt idx="23">
                  <c:v>2.7096525962570202E-3</c:v>
                </c:pt>
                <c:pt idx="24">
                  <c:v>1.3934651669611166E-2</c:v>
                </c:pt>
                <c:pt idx="25">
                  <c:v>2.7889700781087722E-2</c:v>
                </c:pt>
                <c:pt idx="26">
                  <c:v>6.805217675281354E-3</c:v>
                </c:pt>
                <c:pt idx="27">
                  <c:v>1.9797336040857792E-2</c:v>
                </c:pt>
                <c:pt idx="28">
                  <c:v>1.75672504145073E-2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c:ext uri="{02D57815-91ED-43cb-92C2-25804820EDAC}">
                        <c15:formulaRef>
                          <c15:sqref>排出量比較シート!$BW$21:$BW$50</c15:sqref>
                        </c15:formulaRef>
                      </c:ext>
                    </c:extLst>
                    <c:numCache>
                      <c:formatCode>0%</c:formatCode>
                      <c:ptCount val="30"/>
                      <c:pt idx="0">
                        <c:v>8.0315107241109074E-2</c:v>
                      </c:pt>
                      <c:pt idx="1">
                        <c:v>0.7518376115826747</c:v>
                      </c:pt>
                      <c:pt idx="2">
                        <c:v>0.54716355157996355</c:v>
                      </c:pt>
                      <c:pt idx="3">
                        <c:v>7.1150341249171814E-2</c:v>
                      </c:pt>
                      <c:pt idx="4">
                        <c:v>0.29667184472071229</c:v>
                      </c:pt>
                      <c:pt idx="5">
                        <c:v>6.4619567303576028E-2</c:v>
                      </c:pt>
                      <c:pt idx="6">
                        <c:v>0.5813046207617597</c:v>
                      </c:pt>
                      <c:pt idx="7">
                        <c:v>0.18108740094366393</c:v>
                      </c:pt>
                      <c:pt idx="8">
                        <c:v>0.19792572720191179</c:v>
                      </c:pt>
                      <c:pt idx="9">
                        <c:v>0.10306527296378952</c:v>
                      </c:pt>
                      <c:pt idx="10">
                        <c:v>8.5878841587067614E-2</c:v>
                      </c:pt>
                      <c:pt idx="11">
                        <c:v>0.5339309094213881</c:v>
                      </c:pt>
                      <c:pt idx="12">
                        <c:v>0.55002144086022697</c:v>
                      </c:pt>
                      <c:pt idx="13">
                        <c:v>0.69519084149758215</c:v>
                      </c:pt>
                      <c:pt idx="14">
                        <c:v>0.14409494205147308</c:v>
                      </c:pt>
                      <c:pt idx="15">
                        <c:v>0.2974759966240057</c:v>
                      </c:pt>
                      <c:pt idx="16">
                        <c:v>6.8326872400251884E-2</c:v>
                      </c:pt>
                      <c:pt idx="17">
                        <c:v>7.9710388573337496E-2</c:v>
                      </c:pt>
                      <c:pt idx="18">
                        <c:v>2.031042825683874E-2</c:v>
                      </c:pt>
                      <c:pt idx="19">
                        <c:v>0.32623762671034034</c:v>
                      </c:pt>
                      <c:pt idx="20">
                        <c:v>0.24165306709728959</c:v>
                      </c:pt>
                      <c:pt idx="21">
                        <c:v>0.6628575072901588</c:v>
                      </c:pt>
                      <c:pt idx="22">
                        <c:v>6.3034912399730289E-2</c:v>
                      </c:pt>
                      <c:pt idx="23">
                        <c:v>0.38646704256263514</c:v>
                      </c:pt>
                      <c:pt idx="24">
                        <c:v>0.39952050176010578</c:v>
                      </c:pt>
                      <c:pt idx="25">
                        <c:v>8.7806132256859321E-2</c:v>
                      </c:pt>
                      <c:pt idx="26">
                        <c:v>0.68692433785765827</c:v>
                      </c:pt>
                      <c:pt idx="27">
                        <c:v>6.4206812330827603E-2</c:v>
                      </c:pt>
                      <c:pt idx="28">
                        <c:v>0.45289632611961012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1.1487326292801619E-2</c:v>
                      </c:pt>
                      <c:pt idx="1">
                        <c:v>8.0815307180769416E-3</c:v>
                      </c:pt>
                      <c:pt idx="2">
                        <c:v>3.0699854786187509E-3</c:v>
                      </c:pt>
                      <c:pt idx="3">
                        <c:v>3.8725348278255745E-2</c:v>
                      </c:pt>
                      <c:pt idx="4">
                        <c:v>8.2384685561278474E-3</c:v>
                      </c:pt>
                      <c:pt idx="5">
                        <c:v>9.2919053565398459E-3</c:v>
                      </c:pt>
                      <c:pt idx="6">
                        <c:v>5.5577545404005106E-3</c:v>
                      </c:pt>
                      <c:pt idx="7">
                        <c:v>8.1181247069421966E-3</c:v>
                      </c:pt>
                      <c:pt idx="8">
                        <c:v>1.0268140568898234E-2</c:v>
                      </c:pt>
                      <c:pt idx="9">
                        <c:v>1.0805198739826521E-2</c:v>
                      </c:pt>
                      <c:pt idx="10">
                        <c:v>8.3058950740787854E-3</c:v>
                      </c:pt>
                      <c:pt idx="11">
                        <c:v>9.2409823714757235E-3</c:v>
                      </c:pt>
                      <c:pt idx="12">
                        <c:v>7.4576159034980011E-3</c:v>
                      </c:pt>
                      <c:pt idx="13">
                        <c:v>2.9898242107707471E-3</c:v>
                      </c:pt>
                      <c:pt idx="14">
                        <c:v>1.6259973481614079E-2</c:v>
                      </c:pt>
                      <c:pt idx="15">
                        <c:v>8.5614247104225053E-3</c:v>
                      </c:pt>
                      <c:pt idx="16">
                        <c:v>4.1710522753997401E-3</c:v>
                      </c:pt>
                      <c:pt idx="17">
                        <c:v>1.6243258603191608E-2</c:v>
                      </c:pt>
                      <c:pt idx="18">
                        <c:v>1.4853037207885104E-2</c:v>
                      </c:pt>
                      <c:pt idx="19">
                        <c:v>1.2402802273753124E-2</c:v>
                      </c:pt>
                      <c:pt idx="20">
                        <c:v>9.9932546244620377E-3</c:v>
                      </c:pt>
                      <c:pt idx="21">
                        <c:v>5.1379421392877475E-3</c:v>
                      </c:pt>
                      <c:pt idx="22">
                        <c:v>2.1567624289695185E-2</c:v>
                      </c:pt>
                      <c:pt idx="23">
                        <c:v>6.7694470513372899E-3</c:v>
                      </c:pt>
                      <c:pt idx="24">
                        <c:v>1.2226844114597584E-2</c:v>
                      </c:pt>
                      <c:pt idx="25">
                        <c:v>3.0945762404234526E-2</c:v>
                      </c:pt>
                      <c:pt idx="26">
                        <c:v>6.0614788535146152E-3</c:v>
                      </c:pt>
                      <c:pt idx="27">
                        <c:v>1.43390929153469E-2</c:v>
                      </c:pt>
                      <c:pt idx="28">
                        <c:v>4.9223076703098214E-3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0.29240350905139967</c:v>
                      </c:pt>
                      <c:pt idx="1">
                        <c:v>2.0906238024018292E-3</c:v>
                      </c:pt>
                      <c:pt idx="2">
                        <c:v>3.9707545715483494E-3</c:v>
                      </c:pt>
                      <c:pt idx="3">
                        <c:v>0.14064267325650362</c:v>
                      </c:pt>
                      <c:pt idx="4">
                        <c:v>0.10827518299837555</c:v>
                      </c:pt>
                      <c:pt idx="5">
                        <c:v>2.3560527504778796E-2</c:v>
                      </c:pt>
                      <c:pt idx="6">
                        <c:v>6.3677321051812272E-2</c:v>
                      </c:pt>
                      <c:pt idx="7">
                        <c:v>0.18142229620051301</c:v>
                      </c:pt>
                      <c:pt idx="8">
                        <c:v>8.4257325800535868E-2</c:v>
                      </c:pt>
                      <c:pt idx="9">
                        <c:v>2.5945326124517342E-2</c:v>
                      </c:pt>
                      <c:pt idx="10">
                        <c:v>5.3750791016960113E-2</c:v>
                      </c:pt>
                      <c:pt idx="11">
                        <c:v>0.1151189569421881</c:v>
                      </c:pt>
                      <c:pt idx="12">
                        <c:v>3.9986815781307777E-2</c:v>
                      </c:pt>
                      <c:pt idx="13">
                        <c:v>1.2920393677278738E-3</c:v>
                      </c:pt>
                      <c:pt idx="14">
                        <c:v>5.1372406928115399E-2</c:v>
                      </c:pt>
                      <c:pt idx="15">
                        <c:v>8.5676721027801009E-2</c:v>
                      </c:pt>
                      <c:pt idx="16">
                        <c:v>0.19981279538568419</c:v>
                      </c:pt>
                      <c:pt idx="17">
                        <c:v>1.4562524859477666E-2</c:v>
                      </c:pt>
                      <c:pt idx="18">
                        <c:v>5.1029885069711081E-2</c:v>
                      </c:pt>
                      <c:pt idx="19">
                        <c:v>8.1133966049219824E-2</c:v>
                      </c:pt>
                      <c:pt idx="20">
                        <c:v>8.6010227421077876E-2</c:v>
                      </c:pt>
                      <c:pt idx="21">
                        <c:v>2.054669631347647E-2</c:v>
                      </c:pt>
                      <c:pt idx="22">
                        <c:v>5.7436458961514524E-2</c:v>
                      </c:pt>
                      <c:pt idx="23">
                        <c:v>0.2087256665307452</c:v>
                      </c:pt>
                      <c:pt idx="24">
                        <c:v>3.5631020763750611E-2</c:v>
                      </c:pt>
                      <c:pt idx="25">
                        <c:v>5.5332221222129573E-2</c:v>
                      </c:pt>
                      <c:pt idx="26">
                        <c:v>9.7694839646462646E-3</c:v>
                      </c:pt>
                      <c:pt idx="27">
                        <c:v>8.3091395044685212E-2</c:v>
                      </c:pt>
                      <c:pt idx="28">
                        <c:v>5.688081829035023E-2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0.33348046917547014</c:v>
                      </c:pt>
                      <c:pt idx="1">
                        <c:v>0.11273450644911749</c:v>
                      </c:pt>
                      <c:pt idx="2">
                        <c:v>0.19373602868745696</c:v>
                      </c:pt>
                      <c:pt idx="3">
                        <c:v>0.3087433687153685</c:v>
                      </c:pt>
                      <c:pt idx="4">
                        <c:v>0.27125296964405693</c:v>
                      </c:pt>
                      <c:pt idx="5">
                        <c:v>0.41653183513120479</c:v>
                      </c:pt>
                      <c:pt idx="6">
                        <c:v>0.1702224171557141</c:v>
                      </c:pt>
                      <c:pt idx="7">
                        <c:v>0.23414748539283889</c:v>
                      </c:pt>
                      <c:pt idx="8">
                        <c:v>0.2968088015891015</c:v>
                      </c:pt>
                      <c:pt idx="9">
                        <c:v>0.35715243071003666</c:v>
                      </c:pt>
                      <c:pt idx="10">
                        <c:v>0.3599118463418296</c:v>
                      </c:pt>
                      <c:pt idx="11">
                        <c:v>0.20503007410481189</c:v>
                      </c:pt>
                      <c:pt idx="12">
                        <c:v>0.19686586822201782</c:v>
                      </c:pt>
                      <c:pt idx="13">
                        <c:v>0.1370246693983507</c:v>
                      </c:pt>
                      <c:pt idx="14">
                        <c:v>0.37414770177522211</c:v>
                      </c:pt>
                      <c:pt idx="15">
                        <c:v>0.34904052107050099</c:v>
                      </c:pt>
                      <c:pt idx="16">
                        <c:v>0.39334150224786968</c:v>
                      </c:pt>
                      <c:pt idx="17">
                        <c:v>0.41913050902234633</c:v>
                      </c:pt>
                      <c:pt idx="18">
                        <c:v>0.54017947189747562</c:v>
                      </c:pt>
                      <c:pt idx="19">
                        <c:v>0.23763864150238545</c:v>
                      </c:pt>
                      <c:pt idx="20">
                        <c:v>0.33368374029254116</c:v>
                      </c:pt>
                      <c:pt idx="21">
                        <c:v>0.14166066439770844</c:v>
                      </c:pt>
                      <c:pt idx="22">
                        <c:v>0.46379341742268948</c:v>
                      </c:pt>
                      <c:pt idx="23">
                        <c:v>0.16580710015764213</c:v>
                      </c:pt>
                      <c:pt idx="24">
                        <c:v>0.14909586521312726</c:v>
                      </c:pt>
                      <c:pt idx="25">
                        <c:v>0.30356641388632444</c:v>
                      </c:pt>
                      <c:pt idx="26">
                        <c:v>0.16612821529330546</c:v>
                      </c:pt>
                      <c:pt idx="27">
                        <c:v>0.30438841118391313</c:v>
                      </c:pt>
                      <c:pt idx="28">
                        <c:v>0.23175854806967069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0.10240468265340769</c:v>
                      </c:pt>
                      <c:pt idx="1">
                        <c:v>5.8605289805056665E-2</c:v>
                      </c:pt>
                      <c:pt idx="2">
                        <c:v>0.10749222060930538</c:v>
                      </c:pt>
                      <c:pt idx="3">
                        <c:v>0.13932428318604462</c:v>
                      </c:pt>
                      <c:pt idx="4">
                        <c:v>0.14506820035392431</c:v>
                      </c:pt>
                      <c:pt idx="5">
                        <c:v>0.21246290228274686</c:v>
                      </c:pt>
                      <c:pt idx="6">
                        <c:v>8.1078077360238407E-2</c:v>
                      </c:pt>
                      <c:pt idx="7">
                        <c:v>9.2853944497220869E-2</c:v>
                      </c:pt>
                      <c:pt idx="8">
                        <c:v>0.11293044725520504</c:v>
                      </c:pt>
                      <c:pt idx="9">
                        <c:v>0.17803097381574076</c:v>
                      </c:pt>
                      <c:pt idx="10">
                        <c:v>0.13719091941128375</c:v>
                      </c:pt>
                      <c:pt idx="11">
                        <c:v>7.0322090742851354E-2</c:v>
                      </c:pt>
                      <c:pt idx="12">
                        <c:v>8.9926386910400558E-2</c:v>
                      </c:pt>
                      <c:pt idx="13">
                        <c:v>4.8191528339739574E-2</c:v>
                      </c:pt>
                      <c:pt idx="14">
                        <c:v>0.16628782930584737</c:v>
                      </c:pt>
                      <c:pt idx="15">
                        <c:v>0.13496696937495631</c:v>
                      </c:pt>
                      <c:pt idx="16">
                        <c:v>0.1575562148533225</c:v>
                      </c:pt>
                      <c:pt idx="17">
                        <c:v>0.20303106929579523</c:v>
                      </c:pt>
                      <c:pt idx="18">
                        <c:v>0.17406614671740472</c:v>
                      </c:pt>
                      <c:pt idx="19">
                        <c:v>8.7139118732224435E-2</c:v>
                      </c:pt>
                      <c:pt idx="20">
                        <c:v>0.14967998624183962</c:v>
                      </c:pt>
                      <c:pt idx="21">
                        <c:v>5.4599826220724977E-2</c:v>
                      </c:pt>
                      <c:pt idx="22">
                        <c:v>0.18604366896104513</c:v>
                      </c:pt>
                      <c:pt idx="23">
                        <c:v>6.1442772857339269E-2</c:v>
                      </c:pt>
                      <c:pt idx="24">
                        <c:v>7.775926525743844E-2</c:v>
                      </c:pt>
                      <c:pt idx="25">
                        <c:v>0.13751589065294992</c:v>
                      </c:pt>
                      <c:pt idx="26">
                        <c:v>6.9678506234979121E-2</c:v>
                      </c:pt>
                      <c:pt idx="27">
                        <c:v>0.11763003066988192</c:v>
                      </c:pt>
                      <c:pt idx="28">
                        <c:v>0.11067105230582865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0.23107578652206245</c:v>
                      </c:pt>
                      <c:pt idx="1">
                        <c:v>5.412921664406084E-2</c:v>
                      </c:pt>
                      <c:pt idx="2">
                        <c:v>8.6243808078151588E-2</c:v>
                      </c:pt>
                      <c:pt idx="3">
                        <c:v>0.16941908552932392</c:v>
                      </c:pt>
                      <c:pt idx="4">
                        <c:v>0.12618476929013261</c:v>
                      </c:pt>
                      <c:pt idx="5">
                        <c:v>0.20406893284845795</c:v>
                      </c:pt>
                      <c:pt idx="6">
                        <c:v>8.9144339795475702E-2</c:v>
                      </c:pt>
                      <c:pt idx="7">
                        <c:v>0.14129354089561805</c:v>
                      </c:pt>
                      <c:pt idx="8">
                        <c:v>0.18387835433389649</c:v>
                      </c:pt>
                      <c:pt idx="9">
                        <c:v>0.1791214568942959</c:v>
                      </c:pt>
                      <c:pt idx="10">
                        <c:v>0.22272092693054585</c:v>
                      </c:pt>
                      <c:pt idx="11">
                        <c:v>0.13470798336196055</c:v>
                      </c:pt>
                      <c:pt idx="12">
                        <c:v>0.10693948131161725</c:v>
                      </c:pt>
                      <c:pt idx="13">
                        <c:v>8.883314105861112E-2</c:v>
                      </c:pt>
                      <c:pt idx="14">
                        <c:v>0.20785987246937473</c:v>
                      </c:pt>
                      <c:pt idx="15">
                        <c:v>0.21407355169554471</c:v>
                      </c:pt>
                      <c:pt idx="16">
                        <c:v>0.23578528739454718</c:v>
                      </c:pt>
                      <c:pt idx="17">
                        <c:v>0.21609943972655113</c:v>
                      </c:pt>
                      <c:pt idx="18">
                        <c:v>0.36611332518007084</c:v>
                      </c:pt>
                      <c:pt idx="19">
                        <c:v>0.15049952277016099</c:v>
                      </c:pt>
                      <c:pt idx="20">
                        <c:v>0.18400375405070149</c:v>
                      </c:pt>
                      <c:pt idx="21">
                        <c:v>8.7060838176983443E-2</c:v>
                      </c:pt>
                      <c:pt idx="22">
                        <c:v>0.27774974846164435</c:v>
                      </c:pt>
                      <c:pt idx="23">
                        <c:v>0.10436432730030289</c:v>
                      </c:pt>
                      <c:pt idx="24">
                        <c:v>7.1336599955688806E-2</c:v>
                      </c:pt>
                      <c:pt idx="25">
                        <c:v>0.16605052323337449</c:v>
                      </c:pt>
                      <c:pt idx="26">
                        <c:v>9.6449709058326338E-2</c:v>
                      </c:pt>
                      <c:pt idx="27">
                        <c:v>0.18675838051403121</c:v>
                      </c:pt>
                      <c:pt idx="28">
                        <c:v>0.12108749576384206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7.2376365150747194E-3</c:v>
                      </c:pt>
                      <c:pt idx="1">
                        <c:v>3.3854723750875804E-3</c:v>
                      </c:pt>
                      <c:pt idx="2">
                        <c:v>6.802358067587908E-3</c:v>
                      </c:pt>
                      <c:pt idx="3">
                        <c:v>9.1317656657518651E-3</c:v>
                      </c:pt>
                      <c:pt idx="4">
                        <c:v>9.1452882433289782E-3</c:v>
                      </c:pt>
                      <c:pt idx="5">
                        <c:v>1.2629372936815849E-2</c:v>
                      </c:pt>
                      <c:pt idx="6">
                        <c:v>5.0820700441555526E-3</c:v>
                      </c:pt>
                      <c:pt idx="7">
                        <c:v>6.1138989643099665E-3</c:v>
                      </c:pt>
                      <c:pt idx="8">
                        <c:v>8.2405599559919017E-3</c:v>
                      </c:pt>
                      <c:pt idx="9">
                        <c:v>1.0926864353629415E-2</c:v>
                      </c:pt>
                      <c:pt idx="10">
                        <c:v>8.5557927660728627E-3</c:v>
                      </c:pt>
                      <c:pt idx="11">
                        <c:v>4.9285256143794835E-3</c:v>
                      </c:pt>
                      <c:pt idx="12">
                        <c:v>5.3901114480461709E-3</c:v>
                      </c:pt>
                      <c:pt idx="13">
                        <c:v>3.0838470470452278E-3</c:v>
                      </c:pt>
                      <c:pt idx="14">
                        <c:v>1.0119757171504892E-2</c:v>
                      </c:pt>
                      <c:pt idx="15">
                        <c:v>8.3914344287098781E-3</c:v>
                      </c:pt>
                      <c:pt idx="16">
                        <c:v>9.5132560972129472E-3</c:v>
                      </c:pt>
                      <c:pt idx="17">
                        <c:v>1.1587239179668987E-2</c:v>
                      </c:pt>
                      <c:pt idx="18">
                        <c:v>8.9113543362755749E-3</c:v>
                      </c:pt>
                      <c:pt idx="19">
                        <c:v>6.3168816789070112E-3</c:v>
                      </c:pt>
                      <c:pt idx="20">
                        <c:v>9.1192549333291382E-3</c:v>
                      </c:pt>
                      <c:pt idx="21">
                        <c:v>3.4656972850768807E-3</c:v>
                      </c:pt>
                      <c:pt idx="22">
                        <c:v>1.2405050113715104E-2</c:v>
                      </c:pt>
                      <c:pt idx="23">
                        <c:v>3.7650556207225764E-3</c:v>
                      </c:pt>
                      <c:pt idx="24">
                        <c:v>5.6340042106218964E-3</c:v>
                      </c:pt>
                      <c:pt idx="25">
                        <c:v>8.5856098426149753E-3</c:v>
                      </c:pt>
                      <c:pt idx="26">
                        <c:v>4.3849157519991371E-3</c:v>
                      </c:pt>
                      <c:pt idx="27">
                        <c:v>9.0504901384497165E-3</c:v>
                      </c:pt>
                      <c:pt idx="28">
                        <c:v>7.0879916638761599E-3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6.2775950430367308E-2</c:v>
                      </c:pt>
                      <c:pt idx="1">
                        <c:v>0</c:v>
                      </c:pt>
                      <c:pt idx="2">
                        <c:v>0</c:v>
                      </c:pt>
                      <c:pt idx="3">
                        <c:v>0</c:v>
                      </c:pt>
                      <c:pt idx="4">
                        <c:v>0</c:v>
                      </c:pt>
                      <c:pt idx="5">
                        <c:v>0</c:v>
                      </c:pt>
                      <c:pt idx="6">
                        <c:v>0</c:v>
                      </c:pt>
                      <c:pt idx="7">
                        <c:v>0</c:v>
                      </c:pt>
                      <c:pt idx="8">
                        <c:v>0</c:v>
                      </c:pt>
                      <c:pt idx="9">
                        <c:v>0</c:v>
                      </c:pt>
                      <c:pt idx="10">
                        <c:v>5.2428085506980429E-2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7.7467030283613746E-3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排出量比較シート!$BE$21:$BE$50</c:f>
              <c:numCache>
                <c:formatCode>#,##0_);[Red]\(#,##0\)</c:formatCode>
                <c:ptCount val="30"/>
                <c:pt idx="0">
                  <c:v>31.985750153799863</c:v>
                </c:pt>
                <c:pt idx="1">
                  <c:v>128.48200789837693</c:v>
                </c:pt>
                <c:pt idx="2">
                  <c:v>46.371755116361847</c:v>
                </c:pt>
                <c:pt idx="3">
                  <c:v>16.766211672799052</c:v>
                </c:pt>
                <c:pt idx="4">
                  <c:v>25.864435439753429</c:v>
                </c:pt>
                <c:pt idx="5">
                  <c:v>4.4164616319283505</c:v>
                </c:pt>
                <c:pt idx="6">
                  <c:v>75.174980916940342</c:v>
                </c:pt>
                <c:pt idx="7">
                  <c:v>34.939554070060709</c:v>
                </c:pt>
                <c:pt idx="8">
                  <c:v>20.747712678980886</c:v>
                </c:pt>
                <c:pt idx="9">
                  <c:v>7.3108067215907546</c:v>
                </c:pt>
                <c:pt idx="10">
                  <c:v>9.5039065848038202</c:v>
                </c:pt>
                <c:pt idx="11">
                  <c:v>76.203951402431102</c:v>
                </c:pt>
                <c:pt idx="12">
                  <c:v>62.7040950440486</c:v>
                </c:pt>
                <c:pt idx="13">
                  <c:v>122.78597457331614</c:v>
                </c:pt>
                <c:pt idx="14">
                  <c:v>12.109388021211281</c:v>
                </c:pt>
                <c:pt idx="15">
                  <c:v>26.676403854515904</c:v>
                </c:pt>
                <c:pt idx="16">
                  <c:v>16.386676626009042</c:v>
                </c:pt>
                <c:pt idx="17">
                  <c:v>5.354380856482809</c:v>
                </c:pt>
                <c:pt idx="18">
                  <c:v>5.3711782902182232</c:v>
                </c:pt>
                <c:pt idx="19">
                  <c:v>37.968007893166543</c:v>
                </c:pt>
                <c:pt idx="20">
                  <c:v>20.343204220858421</c:v>
                </c:pt>
                <c:pt idx="21">
                  <c:v>108.49894394491541</c:v>
                </c:pt>
                <c:pt idx="22">
                  <c:v>6.5238186682488628</c:v>
                </c:pt>
                <c:pt idx="23">
                  <c:v>87.719268650758039</c:v>
                </c:pt>
                <c:pt idx="24">
                  <c:v>45.14459606007717</c:v>
                </c:pt>
                <c:pt idx="25">
                  <c:v>11.097122835862118</c:v>
                </c:pt>
                <c:pt idx="26">
                  <c:v>89.300834408614222</c:v>
                </c:pt>
                <c:pt idx="27">
                  <c:v>9.9745201025534964</c:v>
                </c:pt>
                <c:pt idx="28">
                  <c:v>39.095762028588354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排出量比較シート!$BI$21:$BI$50</c:f>
              <c:numCache>
                <c:formatCode>#,##0_);[Red]\(#,##0\)</c:formatCode>
                <c:ptCount val="30"/>
                <c:pt idx="0">
                  <c:v>7.5014807903147531</c:v>
                </c:pt>
                <c:pt idx="1">
                  <c:v>9.1434903693814196</c:v>
                </c:pt>
                <c:pt idx="2">
                  <c:v>8.3005480272752337</c:v>
                </c:pt>
                <c:pt idx="3">
                  <c:v>10.570076276924651</c:v>
                </c:pt>
                <c:pt idx="4">
                  <c:v>8.1820654901811736</c:v>
                </c:pt>
                <c:pt idx="5">
                  <c:v>6.5447420765290865</c:v>
                </c:pt>
                <c:pt idx="6">
                  <c:v>8.3642514589734969</c:v>
                </c:pt>
                <c:pt idx="7">
                  <c:v>14.552911505124081</c:v>
                </c:pt>
                <c:pt idx="8">
                  <c:v>10.673058976286157</c:v>
                </c:pt>
                <c:pt idx="9">
                  <c:v>10.388691712897039</c:v>
                </c:pt>
                <c:pt idx="10">
                  <c:v>11.188516724725529</c:v>
                </c:pt>
                <c:pt idx="11">
                  <c:v>5.210553154879709</c:v>
                </c:pt>
                <c:pt idx="12">
                  <c:v>9.5597140541769505</c:v>
                </c:pt>
                <c:pt idx="13">
                  <c:v>21.216113373089762</c:v>
                </c:pt>
                <c:pt idx="14">
                  <c:v>8.5206125800905017</c:v>
                </c:pt>
                <c:pt idx="15">
                  <c:v>7.6624441436887016</c:v>
                </c:pt>
                <c:pt idx="16">
                  <c:v>7.1825519858704823</c:v>
                </c:pt>
                <c:pt idx="17">
                  <c:v>10.74092532202121</c:v>
                </c:pt>
                <c:pt idx="18">
                  <c:v>10.595219154355384</c:v>
                </c:pt>
                <c:pt idx="19">
                  <c:v>9.5641436030049647</c:v>
                </c:pt>
                <c:pt idx="20">
                  <c:v>5.9531080890185413</c:v>
                </c:pt>
                <c:pt idx="21">
                  <c:v>15.430911694616769</c:v>
                </c:pt>
                <c:pt idx="22">
                  <c:v>6.8200271590624375</c:v>
                </c:pt>
                <c:pt idx="23">
                  <c:v>11.866357464619728</c:v>
                </c:pt>
                <c:pt idx="24">
                  <c:v>13.374754915932803</c:v>
                </c:pt>
                <c:pt idx="25">
                  <c:v>14.383009928671648</c:v>
                </c:pt>
                <c:pt idx="26">
                  <c:v>5.9808378257182664</c:v>
                </c:pt>
                <c:pt idx="27">
                  <c:v>10.115636403642634</c:v>
                </c:pt>
                <c:pt idx="28">
                  <c:v>8.0544929041485123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排出量比較シート!$BJ$21:$BJ$50</c:f>
              <c:numCache>
                <c:formatCode>#,##0_);[Red]\(#,##0\)</c:formatCode>
                <c:ptCount val="30"/>
                <c:pt idx="0">
                  <c:v>9.0908907142538791</c:v>
                </c:pt>
                <c:pt idx="1">
                  <c:v>11.404979967021966</c:v>
                </c:pt>
                <c:pt idx="2">
                  <c:v>10.368594343357143</c:v>
                </c:pt>
                <c:pt idx="3">
                  <c:v>16.857853482318614</c:v>
                </c:pt>
                <c:pt idx="4">
                  <c:v>9.9616027896926571</c:v>
                </c:pt>
                <c:pt idx="5">
                  <c:v>13.718197141194787</c:v>
                </c:pt>
                <c:pt idx="6">
                  <c:v>10.954214366136945</c:v>
                </c:pt>
                <c:pt idx="7">
                  <c:v>21.262478003466221</c:v>
                </c:pt>
                <c:pt idx="8">
                  <c:v>15.973433413028605</c:v>
                </c:pt>
                <c:pt idx="9">
                  <c:v>14.1491903080829</c:v>
                </c:pt>
                <c:pt idx="10">
                  <c:v>13.829378735705218</c:v>
                </c:pt>
                <c:pt idx="11">
                  <c:v>9.0528868147805301</c:v>
                </c:pt>
                <c:pt idx="12">
                  <c:v>10.317625584898598</c:v>
                </c:pt>
                <c:pt idx="13">
                  <c:v>6.94392191120909</c:v>
                </c:pt>
                <c:pt idx="14">
                  <c:v>13.055105899110215</c:v>
                </c:pt>
                <c:pt idx="15">
                  <c:v>8.6050350910170863</c:v>
                </c:pt>
                <c:pt idx="16">
                  <c:v>10.783119720259474</c:v>
                </c:pt>
                <c:pt idx="17">
                  <c:v>10.103714124259989</c:v>
                </c:pt>
                <c:pt idx="18">
                  <c:v>10.22042875301913</c:v>
                </c:pt>
                <c:pt idx="19">
                  <c:v>19.289803008815468</c:v>
                </c:pt>
                <c:pt idx="20">
                  <c:v>12.716050427942754</c:v>
                </c:pt>
                <c:pt idx="21">
                  <c:v>9.8264605376515348</c:v>
                </c:pt>
                <c:pt idx="22">
                  <c:v>9.4493704757306638</c:v>
                </c:pt>
                <c:pt idx="23">
                  <c:v>21.031315792263996</c:v>
                </c:pt>
                <c:pt idx="24">
                  <c:v>25.370052679444221</c:v>
                </c:pt>
                <c:pt idx="25">
                  <c:v>16.589403634575149</c:v>
                </c:pt>
                <c:pt idx="26">
                  <c:v>9.2584967850374333</c:v>
                </c:pt>
                <c:pt idx="27">
                  <c:v>20.577306370017066</c:v>
                </c:pt>
                <c:pt idx="28">
                  <c:v>9.33138574244661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排出量比較シート!$BK$21:$BK$50</c:f>
              <c:numCache>
                <c:formatCode>#,##0_);[Red]\(#,##0\)</c:formatCode>
                <c:ptCount val="30"/>
                <c:pt idx="0">
                  <c:v>33.591515999940825</c:v>
                </c:pt>
                <c:pt idx="1">
                  <c:v>19.578919720080393</c:v>
                </c:pt>
                <c:pt idx="2">
                  <c:v>16.779583093234965</c:v>
                </c:pt>
                <c:pt idx="3">
                  <c:v>21.274136272198078</c:v>
                </c:pt>
                <c:pt idx="4">
                  <c:v>17.552268179609495</c:v>
                </c:pt>
                <c:pt idx="5">
                  <c:v>19.445317692650232</c:v>
                </c:pt>
                <c:pt idx="6">
                  <c:v>20.257812941723252</c:v>
                </c:pt>
                <c:pt idx="7">
                  <c:v>22.64974493217175</c:v>
                </c:pt>
                <c:pt idx="8">
                  <c:v>21.641479485704775</c:v>
                </c:pt>
                <c:pt idx="9">
                  <c:v>19.246441576921498</c:v>
                </c:pt>
                <c:pt idx="10">
                  <c:v>27.039844393478695</c:v>
                </c:pt>
                <c:pt idx="11">
                  <c:v>24.304872170512695</c:v>
                </c:pt>
                <c:pt idx="12">
                  <c:v>21.226782574937705</c:v>
                </c:pt>
                <c:pt idx="13">
                  <c:v>24.594756325621375</c:v>
                </c:pt>
                <c:pt idx="14">
                  <c:v>21.977530864791742</c:v>
                </c:pt>
                <c:pt idx="15">
                  <c:v>24.341728225347097</c:v>
                </c:pt>
                <c:pt idx="16">
                  <c:v>24.242345842142985</c:v>
                </c:pt>
                <c:pt idx="17">
                  <c:v>20.867777294791505</c:v>
                </c:pt>
                <c:pt idx="18">
                  <c:v>34.216847435887253</c:v>
                </c:pt>
                <c:pt idx="19">
                  <c:v>22.065436432810088</c:v>
                </c:pt>
                <c:pt idx="20">
                  <c:v>20.653268408698739</c:v>
                </c:pt>
                <c:pt idx="21">
                  <c:v>22.86869014264968</c:v>
                </c:pt>
                <c:pt idx="22">
                  <c:v>21.871686983341021</c:v>
                </c:pt>
                <c:pt idx="23">
                  <c:v>24.710432934316444</c:v>
                </c:pt>
                <c:pt idx="24">
                  <c:v>15.613668372142595</c:v>
                </c:pt>
                <c:pt idx="25">
                  <c:v>19.898365414950607</c:v>
                </c:pt>
                <c:pt idx="26">
                  <c:v>21.66752049444203</c:v>
                </c:pt>
                <c:pt idx="27">
                  <c:v>19.820129768823257</c:v>
                </c:pt>
                <c:pt idx="28">
                  <c:v>18.142408042272844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排出量比較シート!$BQ$21:$BQ$50</c:f>
              <c:numCache>
                <c:formatCode>#,##0_);[Red]\(#,##0\)</c:formatCode>
                <c:ptCount val="30"/>
                <c:pt idx="0">
                  <c:v>1.081938146501781</c:v>
                </c:pt>
                <c:pt idx="1">
                  <c:v>0</c:v>
                </c:pt>
                <c:pt idx="2">
                  <c:v>1.852193588288068</c:v>
                </c:pt>
                <c:pt idx="3">
                  <c:v>1.4578010329885009</c:v>
                </c:pt>
                <c:pt idx="4">
                  <c:v>1.0372644479151201</c:v>
                </c:pt>
                <c:pt idx="5">
                  <c:v>1.185335878012741</c:v>
                </c:pt>
                <c:pt idx="6">
                  <c:v>0.80660917229658557</c:v>
                </c:pt>
                <c:pt idx="7">
                  <c:v>0.8665777302094585</c:v>
                </c:pt>
                <c:pt idx="8">
                  <c:v>1.908504203154731</c:v>
                </c:pt>
                <c:pt idx="9">
                  <c:v>1.1937156847158781</c:v>
                </c:pt>
                <c:pt idx="10">
                  <c:v>2.6819246220761932</c:v>
                </c:pt>
                <c:pt idx="11">
                  <c:v>0.98804445630234694</c:v>
                </c:pt>
                <c:pt idx="12">
                  <c:v>1.1418693083008229</c:v>
                </c:pt>
                <c:pt idx="13">
                  <c:v>0</c:v>
                </c:pt>
                <c:pt idx="14">
                  <c:v>1.530680343852141</c:v>
                </c:pt>
                <c:pt idx="15">
                  <c:v>0.81610105569194957</c:v>
                </c:pt>
                <c:pt idx="16">
                  <c:v>1.581697788245505</c:v>
                </c:pt>
                <c:pt idx="17">
                  <c:v>1.3820471085235499</c:v>
                </c:pt>
                <c:pt idx="18">
                  <c:v>1.9117863981194829</c:v>
                </c:pt>
                <c:pt idx="19">
                  <c:v>1.5612127464591119</c:v>
                </c:pt>
                <c:pt idx="20">
                  <c:v>0.58258341499801836</c:v>
                </c:pt>
                <c:pt idx="21">
                  <c:v>0.95277539728610694</c:v>
                </c:pt>
                <c:pt idx="22">
                  <c:v>1.2648685931726029</c:v>
                </c:pt>
                <c:pt idx="23">
                  <c:v>0.39485662282090511</c:v>
                </c:pt>
                <c:pt idx="24">
                  <c:v>1.4061346452428229</c:v>
                </c:pt>
                <c:pt idx="25">
                  <c:v>1.7778499425575469</c:v>
                </c:pt>
                <c:pt idx="26">
                  <c:v>0.86475564986910292</c:v>
                </c:pt>
                <c:pt idx="27">
                  <c:v>1.221679191382222</c:v>
                </c:pt>
                <c:pt idx="28">
                  <c:v>1.3343807515751669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排出量比較シート!$BR$21:$BR$50</c:f>
              <c:numCache>
                <c:formatCode>#,##0_);[Red]\(#,##0\)</c:formatCode>
                <c:ptCount val="30"/>
                <c:pt idx="0">
                  <c:v>83.251575804811097</c:v>
                </c:pt>
                <c:pt idx="1">
                  <c:v>168.60939795486073</c:v>
                </c:pt>
                <c:pt idx="2">
                  <c:v>83.672674168517261</c:v>
                </c:pt>
                <c:pt idx="3">
                  <c:v>66.926078737228892</c:v>
                </c:pt>
                <c:pt idx="4">
                  <c:v>62.597636347151877</c:v>
                </c:pt>
                <c:pt idx="5">
                  <c:v>45.310054420315204</c:v>
                </c:pt>
                <c:pt idx="6">
                  <c:v>115.55786885607063</c:v>
                </c:pt>
                <c:pt idx="7">
                  <c:v>94.271266241032208</c:v>
                </c:pt>
                <c:pt idx="8">
                  <c:v>70.94418875715516</c:v>
                </c:pt>
                <c:pt idx="9">
                  <c:v>52.288846004208068</c:v>
                </c:pt>
                <c:pt idx="10">
                  <c:v>64.243571060789449</c:v>
                </c:pt>
                <c:pt idx="11">
                  <c:v>115.76030799890638</c:v>
                </c:pt>
                <c:pt idx="12">
                  <c:v>104.95008656636267</c:v>
                </c:pt>
                <c:pt idx="13">
                  <c:v>175.54076618323637</c:v>
                </c:pt>
                <c:pt idx="14">
                  <c:v>57.193317709055876</c:v>
                </c:pt>
                <c:pt idx="15">
                  <c:v>68.101712370260742</c:v>
                </c:pt>
                <c:pt idx="16">
                  <c:v>60.176391962527489</c:v>
                </c:pt>
                <c:pt idx="17">
                  <c:v>48.448844706079058</c:v>
                </c:pt>
                <c:pt idx="18">
                  <c:v>62.315460031599471</c:v>
                </c:pt>
                <c:pt idx="19">
                  <c:v>90.44860368425617</c:v>
                </c:pt>
                <c:pt idx="20">
                  <c:v>60.24821456151647</c:v>
                </c:pt>
                <c:pt idx="21">
                  <c:v>157.57778171711951</c:v>
                </c:pt>
                <c:pt idx="22">
                  <c:v>45.929771879555588</c:v>
                </c:pt>
                <c:pt idx="23">
                  <c:v>145.7222314647791</c:v>
                </c:pt>
                <c:pt idx="24">
                  <c:v>100.90920667283963</c:v>
                </c:pt>
                <c:pt idx="25">
                  <c:v>63.745751756617061</c:v>
                </c:pt>
                <c:pt idx="26">
                  <c:v>127.07244516368105</c:v>
                </c:pt>
                <c:pt idx="27">
                  <c:v>61.709271836418672</c:v>
                </c:pt>
                <c:pt idx="28">
                  <c:v>75.958429469031486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c:ext uri="{02D57815-91ED-43cb-92C2-25804820EDAC}">
                        <c15:formulaRef>
                          <c15:sqref>排出量比較シート!$BF$21:$BF$68</c15:sqref>
                        </c15:formulaRef>
                      </c:ext>
                    </c:extLst>
                    <c:numCache>
                      <c:formatCode>#,##0_);[Red]\(#,##0\)</c:formatCode>
                      <c:ptCount val="48"/>
                      <c:pt idx="0">
                        <c:v>6.6863592387547248</c:v>
                      </c:pt>
                      <c:pt idx="1">
                        <c:v>126.7668870487752</c:v>
                      </c:pt>
                      <c:pt idx="2">
                        <c:v>45.782637568238982</c:v>
                      </c:pt>
                      <c:pt idx="3">
                        <c:v>4.7618133406227772</c:v>
                      </c:pt>
                      <c:pt idx="4">
                        <c:v>18.570956250265859</c:v>
                      </c:pt>
                      <c:pt idx="5">
                        <c:v>2.9279161111422511</c:v>
                      </c:pt>
                      <c:pt idx="6">
                        <c:v>67.174323131415292</c:v>
                      </c:pt>
                      <c:pt idx="7">
                        <c:v>17.07133858725669</c:v>
                      </c:pt>
                      <c:pt idx="8">
                        <c:v>14.041680150509629</c:v>
                      </c:pt>
                      <c:pt idx="9">
                        <c:v>5.3891641863852593</c:v>
                      </c:pt>
                      <c:pt idx="10">
                        <c:v>5.5171634621170584</c:v>
                      </c:pt>
                      <c:pt idx="11">
                        <c:v>61.808006524756067</c:v>
                      </c:pt>
                      <c:pt idx="12">
                        <c:v>57.724797831636351</c:v>
                      </c:pt>
                      <c:pt idx="13">
                        <c:v>122.0343329600544</c:v>
                      </c:pt>
                      <c:pt idx="14">
                        <c:v>8.2412678010178961</c:v>
                      </c:pt>
                      <c:pt idx="15">
                        <c:v>20.258624759144691</c:v>
                      </c:pt>
                      <c:pt idx="16">
                        <c:v>4.1116646551311584</c:v>
                      </c:pt>
                      <c:pt idx="17">
                        <c:v>3.8618762374508471</c:v>
                      </c:pt>
                      <c:pt idx="18">
                        <c:v>1.2656536802637031</c:v>
                      </c:pt>
                      <c:pt idx="19">
                        <c:v>29.507737805215879</c:v>
                      </c:pt>
                      <c:pt idx="20">
                        <c:v>14.55916583592604</c:v>
                      </c:pt>
                      <c:pt idx="21">
                        <c:v>104.4516155933226</c:v>
                      </c:pt>
                      <c:pt idx="22">
                        <c:v>2.895179146967382</c:v>
                      </c:pt>
                      <c:pt idx="23">
                        <c:v>56.316839829820957</c:v>
                      </c:pt>
                      <c:pt idx="24">
                        <c:v>40.315296882147102</c:v>
                      </c:pt>
                      <c:pt idx="25">
                        <c:v>5.5972679095544402</c:v>
                      </c:pt>
                      <c:pt idx="26">
                        <c:v>87.289155254015199</c:v>
                      </c:pt>
                      <c:pt idx="27">
                        <c:v>3.9621556358729588</c:v>
                      </c:pt>
                      <c:pt idx="28">
                        <c:v>34.401293644339887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0.95633801565977361</c:v>
                      </c:pt>
                      <c:pt idx="1">
                        <c:v>1.3626220289286664</c:v>
                      </c:pt>
                      <c:pt idx="2">
                        <c:v>0.25687389465454624</c:v>
                      </c:pt>
                      <c:pt idx="3">
                        <c:v>2.5917357079971555</c:v>
                      </c:pt>
                      <c:pt idx="4">
                        <c:v>0.51570865873393634</c:v>
                      </c:pt>
                      <c:pt idx="5">
                        <c:v>0.4210167373732388</c:v>
                      </c:pt>
                      <c:pt idx="6">
                        <c:v>0.6422422703138333</c:v>
                      </c:pt>
                      <c:pt idx="7">
                        <c:v>0.76530589562604934</c:v>
                      </c:pt>
                      <c:pt idx="8">
                        <c:v>0.72846490270491893</c:v>
                      </c:pt>
                      <c:pt idx="9">
                        <c:v>0.56499137295165203</c:v>
                      </c:pt>
                      <c:pt idx="10">
                        <c:v>0.53360036041504155</c:v>
                      </c:pt>
                      <c:pt idx="11">
                        <c:v>1.069738965534494</c:v>
                      </c:pt>
                      <c:pt idx="12">
                        <c:v>0.7826774346507982</c:v>
                      </c:pt>
                      <c:pt idx="13">
                        <c:v>0.52483603271188695</c:v>
                      </c:pt>
                      <c:pt idx="14">
                        <c:v>0.92996182927477733</c:v>
                      </c:pt>
                      <c:pt idx="15">
                        <c:v>0.58304768310883637</c:v>
                      </c:pt>
                      <c:pt idx="16">
                        <c:v>0.2509988766206469</c:v>
                      </c:pt>
                      <c:pt idx="17">
                        <c:v>0.7869671135867129</c:v>
                      </c:pt>
                      <c:pt idx="18">
                        <c:v>0.92557384647582408</c:v>
                      </c:pt>
                      <c:pt idx="19">
                        <c:v>1.1218161474328876</c:v>
                      </c:pt>
                      <c:pt idx="20">
                        <c:v>0.60207574878245551</c:v>
                      </c:pt>
                      <c:pt idx="21">
                        <c:v>0.80962552489987472</c:v>
                      </c:pt>
                      <c:pt idx="22">
                        <c:v>0.99059606360966201</c:v>
                      </c:pt>
                      <c:pt idx="23">
                        <c:v>0.98645893010353891</c:v>
                      </c:pt>
                      <c:pt idx="24">
                        <c:v>1.2338011397165205</c:v>
                      </c:pt>
                      <c:pt idx="25">
                        <c:v>1.9726608881395873</c:v>
                      </c:pt>
                      <c:pt idx="26">
                        <c:v>0.77024693922404819</c:v>
                      </c:pt>
                      <c:pt idx="27">
                        <c:v>0.88485498260080697</c:v>
                      </c:pt>
                      <c:pt idx="28">
                        <c:v>0.37389076000010124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24.343052899385366</c:v>
                      </c:pt>
                      <c:pt idx="1">
                        <c:v>0.35249882067307414</c:v>
                      </c:pt>
                      <c:pt idx="2">
                        <c:v>0.33224365346831541</c:v>
                      </c:pt>
                      <c:pt idx="3">
                        <c:v>9.4126626241791183</c:v>
                      </c:pt>
                      <c:pt idx="4">
                        <c:v>6.7777705307536342</c:v>
                      </c:pt>
                      <c:pt idx="5">
                        <c:v>1.0675287834128604</c:v>
                      </c:pt>
                      <c:pt idx="6">
                        <c:v>7.3584155152112274</c:v>
                      </c:pt>
                      <c:pt idx="7">
                        <c:v>17.102909587177969</c:v>
                      </c:pt>
                      <c:pt idx="8">
                        <c:v>5.9775676257663362</c:v>
                      </c:pt>
                      <c:pt idx="9">
                        <c:v>1.3566511622538437</c:v>
                      </c:pt>
                      <c:pt idx="10">
                        <c:v>3.4531427622717201</c:v>
                      </c:pt>
                      <c:pt idx="11">
                        <c:v>13.326205912140537</c:v>
                      </c:pt>
                      <c:pt idx="12">
                        <c:v>4.1966197777614482</c:v>
                      </c:pt>
                      <c:pt idx="13">
                        <c:v>0.22680558054985525</c:v>
                      </c:pt>
                      <c:pt idx="14">
                        <c:v>2.9381583909186073</c:v>
                      </c:pt>
                      <c:pt idx="15">
                        <c:v>5.834731412262375</c:v>
                      </c:pt>
                      <c:pt idx="16">
                        <c:v>12.024013094257237</c:v>
                      </c:pt>
                      <c:pt idx="17">
                        <c:v>0.70553750544524918</c:v>
                      </c:pt>
                      <c:pt idx="18">
                        <c:v>3.1799507634786957</c:v>
                      </c:pt>
                      <c:pt idx="19">
                        <c:v>7.3384539405177796</c:v>
                      </c:pt>
                      <c:pt idx="20">
                        <c:v>5.1819626361499269</c:v>
                      </c:pt>
                      <c:pt idx="21">
                        <c:v>3.2377028266929395</c:v>
                      </c:pt>
                      <c:pt idx="22">
                        <c:v>2.6380434576718184</c:v>
                      </c:pt>
                      <c:pt idx="23">
                        <c:v>30.415969890833548</c:v>
                      </c:pt>
                      <c:pt idx="24">
                        <c:v>3.5954980382135506</c:v>
                      </c:pt>
                      <c:pt idx="25">
                        <c:v>3.5271940381680902</c:v>
                      </c:pt>
                      <c:pt idx="26">
                        <c:v>1.2414322153749737</c:v>
                      </c:pt>
                      <c:pt idx="27">
                        <c:v>5.1275094840797308</c:v>
                      </c:pt>
                      <c:pt idx="28">
                        <c:v>4.3205776242483642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27.762774558985623</c:v>
                      </c:pt>
                      <c:pt idx="1">
                        <c:v>19.008097261124064</c:v>
                      </c:pt>
                      <c:pt idx="2">
                        <c:v>16.210411603068099</c:v>
                      </c:pt>
                      <c:pt idx="3">
                        <c:v>20.662983004242044</c:v>
                      </c:pt>
                      <c:pt idx="4">
                        <c:v>16.979794751863704</c:v>
                      </c:pt>
                      <c:pt idx="5">
                        <c:v>18.87308011758865</c:v>
                      </c:pt>
                      <c:pt idx="6">
                        <c:v>19.670539758043358</c:v>
                      </c:pt>
                      <c:pt idx="7">
                        <c:v>22.073379935136515</c:v>
                      </c:pt>
                      <c:pt idx="8">
                        <c:v>21.05685964472223</c:v>
                      </c:pt>
                      <c:pt idx="9">
                        <c:v>18.675088449425701</c:v>
                      </c:pt>
                      <c:pt idx="10">
                        <c:v>23.122022276081264</c:v>
                      </c:pt>
                      <c:pt idx="11">
                        <c:v>23.734344527411626</c:v>
                      </c:pt>
                      <c:pt idx="12">
                        <c:v>20.661089911862916</c:v>
                      </c:pt>
                      <c:pt idx="13">
                        <c:v>24.053415452191146</c:v>
                      </c:pt>
                      <c:pt idx="14">
                        <c:v>21.398748377743367</c:v>
                      </c:pt>
                      <c:pt idx="15">
                        <c:v>23.770257171509193</c:v>
                      </c:pt>
                      <c:pt idx="16">
                        <c:v>23.669872414397194</c:v>
                      </c:pt>
                      <c:pt idx="17">
                        <c:v>20.306388943203526</c:v>
                      </c:pt>
                      <c:pt idx="18">
                        <c:v>33.661532290917648</c:v>
                      </c:pt>
                      <c:pt idx="19">
                        <c:v>21.494083305314291</c:v>
                      </c:pt>
                      <c:pt idx="20">
                        <c:v>20.103849580834357</c:v>
                      </c:pt>
                      <c:pt idx="21">
                        <c:v>22.322573252364222</c:v>
                      </c:pt>
                      <c:pt idx="22">
                        <c:v>21.30192586146363</c:v>
                      </c:pt>
                      <c:pt idx="23">
                        <c:v>24.161780627675739</c:v>
                      </c:pt>
                      <c:pt idx="24">
                        <c:v>15.0451454768573</c:v>
                      </c:pt>
                      <c:pt idx="25">
                        <c:v>19.351069261244106</c:v>
                      </c:pt>
                      <c:pt idx="26">
                        <c:v>21.110318527998757</c:v>
                      </c:pt>
                      <c:pt idx="27">
                        <c:v>18.783587209603677</c:v>
                      </c:pt>
                      <c:pt idx="28">
                        <c:v>17.604015327395224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58.363260610408211</c:v>
                </c:pt>
                <c:pt idx="2">
                  <c:v>0.85333903984518111</c:v>
                </c:pt>
                <c:pt idx="3">
                  <c:v>4.7254026445194999</c:v>
                </c:pt>
                <c:pt idx="4">
                  <c:v>10.864506268929896</c:v>
                </c:pt>
                <c:pt idx="5">
                  <c:v>9.9213293163275402</c:v>
                </c:pt>
                <c:pt idx="7">
                  <c:v>20.698082308892413</c:v>
                </c:pt>
                <c:pt idx="8">
                  <c:v>0.56108431535925218</c:v>
                </c:pt>
                <c:pt idx="9">
                  <c:v>0</c:v>
                </c:pt>
                <c:pt idx="10">
                  <c:v>1.006396676405783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63.942002294772891</c:v>
                </c:pt>
                <c:pt idx="4">
                  <c:v>10.864506268929896</c:v>
                </c:pt>
                <c:pt idx="5">
                  <c:v>9.9213293163275402</c:v>
                </c:pt>
                <c:pt idx="6">
                  <c:v>21.259166624251666</c:v>
                </c:pt>
                <c:pt idx="10">
                  <c:v>1.006396676405783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関ヶ原町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-258955.94929428597</c:v>
                </c:pt>
                <c:pt idx="8">
                  <c:v>-1397.4576275141299</c:v>
                </c:pt>
                <c:pt idx="9">
                  <c:v>-157230.11355299607</c:v>
                </c:pt>
                <c:pt idx="10">
                  <c:v>0</c:v>
                </c:pt>
                <c:pt idx="11">
                  <c:v>0</c:v>
                </c:pt>
                <c:pt idx="12">
                  <c:v>-41561.838509807858</c:v>
                </c:pt>
                <c:pt idx="13">
                  <c:v>-127055.23493453115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関ヶ原町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43968.393384282608</c:v>
                </c:pt>
                <c:pt idx="1">
                  <c:v>310677.53381314501</c:v>
                </c:pt>
                <c:pt idx="2">
                  <c:v>3087391.7012057169</c:v>
                </c:pt>
                <c:pt idx="3">
                  <c:v>1055464.9353980445</c:v>
                </c:pt>
                <c:pt idx="4">
                  <c:v>317908.02657833346</c:v>
                </c:pt>
                <c:pt idx="5">
                  <c:v>313083.27080439753</c:v>
                </c:pt>
                <c:pt idx="6">
                  <c:v>446087.52983131038</c:v>
                </c:pt>
                <c:pt idx="7">
                  <c:v>0</c:v>
                </c:pt>
                <c:pt idx="8">
                  <c:v>0</c:v>
                </c:pt>
                <c:pt idx="9">
                  <c:v>0</c:v>
                </c:pt>
                <c:pt idx="10">
                  <c:v>184291.57440306185</c:v>
                </c:pt>
                <c:pt idx="11">
                  <c:v>2230.0299414692563</c:v>
                </c:pt>
                <c:pt idx="12">
                  <c:v>0</c:v>
                </c:pt>
                <c:pt idx="13">
                  <c:v>0</c:v>
                </c:pt>
                <c:pt idx="14">
                  <c:v>2925118.6990596876</c:v>
                </c:pt>
                <c:pt idx="15">
                  <c:v>1485681.3291106182</c:v>
                </c:pt>
                <c:pt idx="16">
                  <c:v>51783.19056160422</c:v>
                </c:pt>
                <c:pt idx="17">
                  <c:v>29531.736088364778</c:v>
                </c:pt>
                <c:pt idx="18">
                  <c:v>463265.29925855866</c:v>
                </c:pt>
                <c:pt idx="19">
                  <c:v>371876.73177187407</c:v>
                </c:pt>
                <c:pt idx="20">
                  <c:v>252639.51738103217</c:v>
                </c:pt>
                <c:pt idx="21">
                  <c:v>791284.42436238204</c:v>
                </c:pt>
                <c:pt idx="22">
                  <c:v>6708097.4205664136</c:v>
                </c:pt>
                <c:pt idx="23">
                  <c:v>96608.896189126302</c:v>
                </c:pt>
                <c:pt idx="24">
                  <c:v>232000.73203940224</c:v>
                </c:pt>
                <c:pt idx="25">
                  <c:v>118205.72554926854</c:v>
                </c:pt>
                <c:pt idx="26">
                  <c:v>101800.51728868065</c:v>
                </c:pt>
                <c:pt idx="27">
                  <c:v>951299.49949122116</c:v>
                </c:pt>
                <c:pt idx="28">
                  <c:v>153219.29970760661</c:v>
                </c:pt>
                <c:pt idx="29">
                  <c:v>151179.11558550972</c:v>
                </c:pt>
                <c:pt idx="30">
                  <c:v>1689283.2290939698</c:v>
                </c:pt>
                <c:pt idx="31">
                  <c:v>385519.11863568582</c:v>
                </c:pt>
                <c:pt idx="32">
                  <c:v>164491.75628100301</c:v>
                </c:pt>
                <c:pt idx="33">
                  <c:v>20522.088648239966</c:v>
                </c:pt>
                <c:pt idx="34">
                  <c:v>32290.831122258765</c:v>
                </c:pt>
                <c:pt idx="35">
                  <c:v>239812.90428182954</c:v>
                </c:pt>
                <c:pt idx="36">
                  <c:v>145475.40548280728</c:v>
                </c:pt>
                <c:pt idx="37">
                  <c:v>1022296.4658488038</c:v>
                </c:pt>
                <c:pt idx="38">
                  <c:v>155608.10328792268</c:v>
                </c:pt>
                <c:pt idx="39">
                  <c:v>458754.04041830974</c:v>
                </c:pt>
                <c:pt idx="40">
                  <c:v>291634.45396966964</c:v>
                </c:pt>
                <c:pt idx="41">
                  <c:v>26951.478592701562</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関ヶ原町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43968.393384282608</c:v>
                </c:pt>
                <c:pt idx="1">
                  <c:v>310677.53381314501</c:v>
                </c:pt>
                <c:pt idx="2">
                  <c:v>3087391.7012057169</c:v>
                </c:pt>
                <c:pt idx="3">
                  <c:v>1055464.9353980445</c:v>
                </c:pt>
                <c:pt idx="4">
                  <c:v>317908.02657833346</c:v>
                </c:pt>
                <c:pt idx="5">
                  <c:v>313083.27080439753</c:v>
                </c:pt>
                <c:pt idx="6">
                  <c:v>446087.52983131038</c:v>
                </c:pt>
                <c:pt idx="7">
                  <c:v>-258955.94929428597</c:v>
                </c:pt>
                <c:pt idx="8">
                  <c:v>-1397.4576275141299</c:v>
                </c:pt>
                <c:pt idx="9">
                  <c:v>-157230.11355299607</c:v>
                </c:pt>
                <c:pt idx="10">
                  <c:v>184291.57440306185</c:v>
                </c:pt>
                <c:pt idx="11">
                  <c:v>2230.0299414692563</c:v>
                </c:pt>
                <c:pt idx="12">
                  <c:v>-41561.838509807858</c:v>
                </c:pt>
                <c:pt idx="13">
                  <c:v>-127055.23493453115</c:v>
                </c:pt>
                <c:pt idx="14">
                  <c:v>2925118.6990596876</c:v>
                </c:pt>
                <c:pt idx="15">
                  <c:v>1485681.3291106182</c:v>
                </c:pt>
                <c:pt idx="16">
                  <c:v>51783.19056160422</c:v>
                </c:pt>
                <c:pt idx="17">
                  <c:v>29531.736088364778</c:v>
                </c:pt>
                <c:pt idx="18">
                  <c:v>463265.29925855866</c:v>
                </c:pt>
                <c:pt idx="19">
                  <c:v>371876.73177187407</c:v>
                </c:pt>
                <c:pt idx="20">
                  <c:v>252639.51738103217</c:v>
                </c:pt>
                <c:pt idx="21">
                  <c:v>791284.42436238204</c:v>
                </c:pt>
                <c:pt idx="22">
                  <c:v>6708097.4205664136</c:v>
                </c:pt>
                <c:pt idx="23">
                  <c:v>96608.896189126302</c:v>
                </c:pt>
                <c:pt idx="24">
                  <c:v>232000.73203940224</c:v>
                </c:pt>
                <c:pt idx="25">
                  <c:v>118205.72554926854</c:v>
                </c:pt>
                <c:pt idx="26">
                  <c:v>101800.51728868065</c:v>
                </c:pt>
                <c:pt idx="27">
                  <c:v>951299.49949122116</c:v>
                </c:pt>
                <c:pt idx="28">
                  <c:v>153219.29970760661</c:v>
                </c:pt>
                <c:pt idx="29">
                  <c:v>151179.11558550972</c:v>
                </c:pt>
                <c:pt idx="30">
                  <c:v>1689283.2290939698</c:v>
                </c:pt>
                <c:pt idx="31">
                  <c:v>385519.11863568582</c:v>
                </c:pt>
                <c:pt idx="32">
                  <c:v>164491.75628100301</c:v>
                </c:pt>
                <c:pt idx="33">
                  <c:v>20522.088648239966</c:v>
                </c:pt>
                <c:pt idx="34">
                  <c:v>32290.831122258765</c:v>
                </c:pt>
                <c:pt idx="35">
                  <c:v>239812.90428182954</c:v>
                </c:pt>
                <c:pt idx="36">
                  <c:v>145475.40548280728</c:v>
                </c:pt>
                <c:pt idx="37">
                  <c:v>1022296.4658488038</c:v>
                </c:pt>
                <c:pt idx="38">
                  <c:v>155608.10328792268</c:v>
                </c:pt>
                <c:pt idx="39">
                  <c:v>458754.04041830974</c:v>
                </c:pt>
                <c:pt idx="40">
                  <c:v>291634.45396966964</c:v>
                </c:pt>
                <c:pt idx="41">
                  <c:v>26951.478592701562</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関ヶ原町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98035.545615717405</c:v>
                </c:pt>
                <c:pt idx="1">
                  <c:v>146661.52118685495</c:v>
                </c:pt>
                <c:pt idx="2">
                  <c:v>128928.33879428246</c:v>
                </c:pt>
                <c:pt idx="3">
                  <c:v>395921.45460195566</c:v>
                </c:pt>
                <c:pt idx="4">
                  <c:v>1314490.7784216667</c:v>
                </c:pt>
                <c:pt idx="5">
                  <c:v>117396.61819560252</c:v>
                </c:pt>
                <c:pt idx="6">
                  <c:v>238240.08116868968</c:v>
                </c:pt>
                <c:pt idx="7">
                  <c:v>1291001.4608020261</c:v>
                </c:pt>
                <c:pt idx="8">
                  <c:v>120168.15162751412</c:v>
                </c:pt>
                <c:pt idx="9">
                  <c:v>929428.7121619659</c:v>
                </c:pt>
                <c:pt idx="10">
                  <c:v>68050.095052238146</c:v>
                </c:pt>
                <c:pt idx="11">
                  <c:v>84350.412058530754</c:v>
                </c:pt>
                <c:pt idx="12">
                  <c:v>173054.08250980786</c:v>
                </c:pt>
                <c:pt idx="13">
                  <c:v>2352845.0489345314</c:v>
                </c:pt>
                <c:pt idx="14">
                  <c:v>246383.74094031248</c:v>
                </c:pt>
                <c:pt idx="15">
                  <c:v>172558.21288938157</c:v>
                </c:pt>
                <c:pt idx="16">
                  <c:v>186332.15643839573</c:v>
                </c:pt>
                <c:pt idx="17">
                  <c:v>71073.837911635215</c:v>
                </c:pt>
                <c:pt idx="18">
                  <c:v>36264.30874144136</c:v>
                </c:pt>
                <c:pt idx="19">
                  <c:v>9431.450228126032</c:v>
                </c:pt>
                <c:pt idx="20">
                  <c:v>68234.892618967875</c:v>
                </c:pt>
                <c:pt idx="21">
                  <c:v>704511.47763761797</c:v>
                </c:pt>
                <c:pt idx="22">
                  <c:v>537696.0931212462</c:v>
                </c:pt>
                <c:pt idx="23">
                  <c:v>595778.49481087364</c:v>
                </c:pt>
                <c:pt idx="24">
                  <c:v>222020.59396059776</c:v>
                </c:pt>
                <c:pt idx="25">
                  <c:v>407226.1064507314</c:v>
                </c:pt>
                <c:pt idx="26">
                  <c:v>62587.897711319354</c:v>
                </c:pt>
                <c:pt idx="27">
                  <c:v>671590.81111712905</c:v>
                </c:pt>
                <c:pt idx="28">
                  <c:v>330314.0652923935</c:v>
                </c:pt>
                <c:pt idx="29">
                  <c:v>11548.314414490284</c:v>
                </c:pt>
                <c:pt idx="30">
                  <c:v>186085.26292654031</c:v>
                </c:pt>
                <c:pt idx="31">
                  <c:v>17669.160272194131</c:v>
                </c:pt>
                <c:pt idx="32">
                  <c:v>294974.318718997</c:v>
                </c:pt>
                <c:pt idx="33">
                  <c:v>283210.43835175998</c:v>
                </c:pt>
                <c:pt idx="34">
                  <c:v>199447.63587774124</c:v>
                </c:pt>
                <c:pt idx="35">
                  <c:v>436470.03432123031</c:v>
                </c:pt>
                <c:pt idx="36">
                  <c:v>199141.59951719272</c:v>
                </c:pt>
                <c:pt idx="37">
                  <c:v>224176.02515119637</c:v>
                </c:pt>
                <c:pt idx="38">
                  <c:v>88684.84777834735</c:v>
                </c:pt>
                <c:pt idx="39">
                  <c:v>160701.06858169017</c:v>
                </c:pt>
                <c:pt idx="40">
                  <c:v>192006.56903033037</c:v>
                </c:pt>
                <c:pt idx="41">
                  <c:v>107159.14040729844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関ヶ原町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98035.545615717405</c:v>
                </c:pt>
                <c:pt idx="1">
                  <c:v>146661.52118685495</c:v>
                </c:pt>
                <c:pt idx="2">
                  <c:v>128928.33879428246</c:v>
                </c:pt>
                <c:pt idx="3">
                  <c:v>395921.45460195566</c:v>
                </c:pt>
                <c:pt idx="4">
                  <c:v>1314490.7784216667</c:v>
                </c:pt>
                <c:pt idx="5">
                  <c:v>117396.61819560252</c:v>
                </c:pt>
                <c:pt idx="6">
                  <c:v>238240.08116868968</c:v>
                </c:pt>
                <c:pt idx="7">
                  <c:v>1291001.4608020261</c:v>
                </c:pt>
                <c:pt idx="8">
                  <c:v>120168.15162751412</c:v>
                </c:pt>
                <c:pt idx="9">
                  <c:v>929428.7121619659</c:v>
                </c:pt>
                <c:pt idx="10">
                  <c:v>68050.095052238146</c:v>
                </c:pt>
                <c:pt idx="11">
                  <c:v>84350.412058530754</c:v>
                </c:pt>
                <c:pt idx="12">
                  <c:v>173054.08250980786</c:v>
                </c:pt>
                <c:pt idx="13">
                  <c:v>2352845.0489345314</c:v>
                </c:pt>
                <c:pt idx="14">
                  <c:v>246383.74094031248</c:v>
                </c:pt>
                <c:pt idx="15">
                  <c:v>172558.21288938157</c:v>
                </c:pt>
                <c:pt idx="16">
                  <c:v>186332.15643839573</c:v>
                </c:pt>
                <c:pt idx="17">
                  <c:v>71073.837911635215</c:v>
                </c:pt>
                <c:pt idx="18">
                  <c:v>36264.30874144136</c:v>
                </c:pt>
                <c:pt idx="19">
                  <c:v>9431.450228126032</c:v>
                </c:pt>
                <c:pt idx="20">
                  <c:v>68234.892618967875</c:v>
                </c:pt>
                <c:pt idx="21">
                  <c:v>704511.47763761797</c:v>
                </c:pt>
                <c:pt idx="22">
                  <c:v>537696.0931212462</c:v>
                </c:pt>
                <c:pt idx="23">
                  <c:v>595778.49481087364</c:v>
                </c:pt>
                <c:pt idx="24">
                  <c:v>222020.59396059776</c:v>
                </c:pt>
                <c:pt idx="25">
                  <c:v>407226.1064507314</c:v>
                </c:pt>
                <c:pt idx="26">
                  <c:v>62587.897711319354</c:v>
                </c:pt>
                <c:pt idx="27">
                  <c:v>671590.81111712905</c:v>
                </c:pt>
                <c:pt idx="28">
                  <c:v>330314.0652923935</c:v>
                </c:pt>
                <c:pt idx="29">
                  <c:v>11548.314414490284</c:v>
                </c:pt>
                <c:pt idx="30">
                  <c:v>186085.26292654031</c:v>
                </c:pt>
                <c:pt idx="31">
                  <c:v>17669.160272194131</c:v>
                </c:pt>
                <c:pt idx="32">
                  <c:v>294974.318718997</c:v>
                </c:pt>
                <c:pt idx="33">
                  <c:v>283210.43835175998</c:v>
                </c:pt>
                <c:pt idx="34">
                  <c:v>199447.63587774124</c:v>
                </c:pt>
                <c:pt idx="35">
                  <c:v>436470.03432123031</c:v>
                </c:pt>
                <c:pt idx="36">
                  <c:v>199141.59951719272</c:v>
                </c:pt>
                <c:pt idx="37">
                  <c:v>224176.02515119637</c:v>
                </c:pt>
                <c:pt idx="38">
                  <c:v>88684.84777834735</c:v>
                </c:pt>
                <c:pt idx="39">
                  <c:v>160701.06858169017</c:v>
                </c:pt>
                <c:pt idx="40">
                  <c:v>192006.56903033037</c:v>
                </c:pt>
                <c:pt idx="41">
                  <c:v>107159.14040729844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関ヶ原町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関ヶ原町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関ヶ原町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270.68750773999994</c:v>
                </c:pt>
                <c:pt idx="8">
                  <c:v>0</c:v>
                </c:pt>
                <c:pt idx="9">
                  <c:v>2752.4236089699993</c:v>
                </c:pt>
                <c:pt idx="10">
                  <c:v>103516.7614553</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1781842.43968766</c:v>
                </c:pt>
                <c:pt idx="23">
                  <c:v>1818.48</c:v>
                </c:pt>
                <c:pt idx="24">
                  <c:v>2214.7840000000006</c:v>
                </c:pt>
                <c:pt idx="25">
                  <c:v>2483.8530000000001</c:v>
                </c:pt>
                <c:pt idx="26">
                  <c:v>0</c:v>
                </c:pt>
                <c:pt idx="27">
                  <c:v>105471.56360835</c:v>
                </c:pt>
                <c:pt idx="28">
                  <c:v>0</c:v>
                </c:pt>
                <c:pt idx="29">
                  <c:v>20985.956999999999</c:v>
                </c:pt>
                <c:pt idx="30">
                  <c:v>464605.80402050994</c:v>
                </c:pt>
                <c:pt idx="31">
                  <c:v>269605.72490787995</c:v>
                </c:pt>
                <c:pt idx="32">
                  <c:v>1194.357</c:v>
                </c:pt>
                <c:pt idx="33">
                  <c:v>0</c:v>
                </c:pt>
                <c:pt idx="34">
                  <c:v>0</c:v>
                </c:pt>
                <c:pt idx="35">
                  <c:v>3520.2576030600003</c:v>
                </c:pt>
                <c:pt idx="36">
                  <c:v>25346.107</c:v>
                </c:pt>
                <c:pt idx="37">
                  <c:v>66328.394</c:v>
                </c:pt>
                <c:pt idx="38">
                  <c:v>12669.127066269999</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関ヶ原町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関ヶ原町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1032045.5115077401</c:v>
                </c:pt>
                <c:pt idx="8">
                  <c:v>118770.69399999999</c:v>
                </c:pt>
                <c:pt idx="9">
                  <c:v>772198.59860896983</c:v>
                </c:pt>
                <c:pt idx="10">
                  <c:v>252341.6694553</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7245793.51368766</c:v>
                </c:pt>
                <c:pt idx="23">
                  <c:v>692387.39099999995</c:v>
                </c:pt>
                <c:pt idx="24">
                  <c:v>454021.326</c:v>
                </c:pt>
                <c:pt idx="25">
                  <c:v>525431.83199999994</c:v>
                </c:pt>
                <c:pt idx="26">
                  <c:v>164388.41500000001</c:v>
                </c:pt>
                <c:pt idx="27">
                  <c:v>1622890.3106083502</c:v>
                </c:pt>
                <c:pt idx="28">
                  <c:v>483533.36500000011</c:v>
                </c:pt>
                <c:pt idx="29">
                  <c:v>162727.43</c:v>
                </c:pt>
                <c:pt idx="30">
                  <c:v>1875368.4920205101</c:v>
                </c:pt>
                <c:pt idx="31">
                  <c:v>403188.27890787995</c:v>
                </c:pt>
                <c:pt idx="32">
                  <c:v>459466.07500000001</c:v>
                </c:pt>
                <c:pt idx="33">
                  <c:v>303732.52699999994</c:v>
                </c:pt>
                <c:pt idx="34">
                  <c:v>231738.467</c:v>
                </c:pt>
                <c:pt idx="35">
                  <c:v>676282.93860305985</c:v>
                </c:pt>
                <c:pt idx="36">
                  <c:v>344617.005</c:v>
                </c:pt>
                <c:pt idx="37">
                  <c:v>1246472.4910000002</c:v>
                </c:pt>
                <c:pt idx="38">
                  <c:v>244292.95106627003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再エネ比較シート!$CO$13:$CO$42</c:f>
              <c:numCache>
                <c:formatCode>0.0%</c:formatCode>
                <c:ptCount val="30"/>
                <c:pt idx="0">
                  <c:v>0.10252365930599369</c:v>
                </c:pt>
                <c:pt idx="1">
                  <c:v>5.8579448376861118E-2</c:v>
                </c:pt>
                <c:pt idx="2">
                  <c:v>0.16964285714285715</c:v>
                </c:pt>
                <c:pt idx="3">
                  <c:v>9.0436355414876789E-3</c:v>
                </c:pt>
                <c:pt idx="4">
                  <c:v>0.16223698781838317</c:v>
                </c:pt>
                <c:pt idx="5">
                  <c:v>0.11889704022261574</c:v>
                </c:pt>
                <c:pt idx="6">
                  <c:v>4.1873669268985093E-2</c:v>
                </c:pt>
                <c:pt idx="7">
                  <c:v>1.409043112513144E-2</c:v>
                </c:pt>
                <c:pt idx="8">
                  <c:v>6.8972533062054933E-2</c:v>
                </c:pt>
                <c:pt idx="9">
                  <c:v>0.11451135241855874</c:v>
                </c:pt>
                <c:pt idx="10">
                  <c:v>2.9753914988814318E-2</c:v>
                </c:pt>
                <c:pt idx="11">
                  <c:v>8.0511484726497745E-2</c:v>
                </c:pt>
                <c:pt idx="12">
                  <c:v>0.1319073083778966</c:v>
                </c:pt>
                <c:pt idx="13">
                  <c:v>0.14492753623188406</c:v>
                </c:pt>
                <c:pt idx="14">
                  <c:v>8.1088219756999466E-2</c:v>
                </c:pt>
                <c:pt idx="15">
                  <c:v>0.15145173947161913</c:v>
                </c:pt>
                <c:pt idx="16">
                  <c:v>7.4917853231106238E-2</c:v>
                </c:pt>
                <c:pt idx="17">
                  <c:v>6.4629258517034063E-2</c:v>
                </c:pt>
                <c:pt idx="18">
                  <c:v>4.3724279835390949E-2</c:v>
                </c:pt>
                <c:pt idx="19">
                  <c:v>3.7681850703553545E-2</c:v>
                </c:pt>
                <c:pt idx="20">
                  <c:v>0.15947569634079739</c:v>
                </c:pt>
                <c:pt idx="21">
                  <c:v>5.0936922670889416E-2</c:v>
                </c:pt>
                <c:pt idx="22">
                  <c:v>8.6591508755097149E-2</c:v>
                </c:pt>
                <c:pt idx="23">
                  <c:v>3.7820512820512818E-2</c:v>
                </c:pt>
                <c:pt idx="24">
                  <c:v>4.443654461429079E-3</c:v>
                </c:pt>
                <c:pt idx="25">
                  <c:v>3.5782573067467904E-2</c:v>
                </c:pt>
                <c:pt idx="26">
                  <c:v>0.10144572408723353</c:v>
                </c:pt>
                <c:pt idx="27">
                  <c:v>7.8510542844324807E-3</c:v>
                </c:pt>
                <c:pt idx="28">
                  <c:v>9.8795180722891562E-2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再エネ比較シート!$CC$13:$CC$42</c:f>
              <c:numCache>
                <c:formatCode>0.0%</c:formatCode>
                <c:ptCount val="30"/>
                <c:pt idx="0">
                  <c:v>5.8494114211442745E-2</c:v>
                </c:pt>
                <c:pt idx="1">
                  <c:v>5.487278498496965E-3</c:v>
                </c:pt>
                <c:pt idx="2">
                  <c:v>4.0275367400680266E-2</c:v>
                </c:pt>
                <c:pt idx="3">
                  <c:v>4.8824229857737282E-3</c:v>
                </c:pt>
                <c:pt idx="4">
                  <c:v>5.9359882984374085E-2</c:v>
                </c:pt>
                <c:pt idx="5">
                  <c:v>7.2257444697025469E-2</c:v>
                </c:pt>
                <c:pt idx="6">
                  <c:v>1.5877068013703838E-2</c:v>
                </c:pt>
                <c:pt idx="7">
                  <c:v>8.6814965733828676E-3</c:v>
                </c:pt>
                <c:pt idx="8">
                  <c:v>4.0886359305270487E-2</c:v>
                </c:pt>
                <c:pt idx="9">
                  <c:v>5.091075149452827E-2</c:v>
                </c:pt>
                <c:pt idx="10">
                  <c:v>2.5211615068228586E-2</c:v>
                </c:pt>
                <c:pt idx="11">
                  <c:v>3.8655930684896998E-2</c:v>
                </c:pt>
                <c:pt idx="12">
                  <c:v>2.3620692386849391E-2</c:v>
                </c:pt>
                <c:pt idx="13">
                  <c:v>2.9153105176368616E-2</c:v>
                </c:pt>
                <c:pt idx="14">
                  <c:v>3.7402880113084187E-2</c:v>
                </c:pt>
                <c:pt idx="15">
                  <c:v>5.2940697997489572E-2</c:v>
                </c:pt>
                <c:pt idx="16">
                  <c:v>4.1821305108750623E-2</c:v>
                </c:pt>
                <c:pt idx="17">
                  <c:v>3.8064513986389326E-2</c:v>
                </c:pt>
                <c:pt idx="18">
                  <c:v>2.7976499857769031E-2</c:v>
                </c:pt>
                <c:pt idx="19">
                  <c:v>1.5817900422648482E-2</c:v>
                </c:pt>
                <c:pt idx="20">
                  <c:v>5.3089944115766043E-2</c:v>
                </c:pt>
                <c:pt idx="21">
                  <c:v>1.2703501543511157E-2</c:v>
                </c:pt>
                <c:pt idx="22">
                  <c:v>6.2376145976645613E-2</c:v>
                </c:pt>
                <c:pt idx="23">
                  <c:v>2.1247537309402337E-2</c:v>
                </c:pt>
                <c:pt idx="24">
                  <c:v>2.9142650277078444E-3</c:v>
                </c:pt>
                <c:pt idx="25">
                  <c:v>1.2313130991488327E-2</c:v>
                </c:pt>
                <c:pt idx="26">
                  <c:v>1.574964142205711E-2</c:v>
                </c:pt>
                <c:pt idx="27">
                  <c:v>4.6939926447743191E-3</c:v>
                </c:pt>
                <c:pt idx="28">
                  <c:v>2.3440822296570636E-2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再エネ比較シート!$CD$13:$CD$42</c:f>
              <c:numCache>
                <c:formatCode>0.0%</c:formatCode>
                <c:ptCount val="30"/>
                <c:pt idx="0">
                  <c:v>0.49359789608831101</c:v>
                </c:pt>
                <c:pt idx="1">
                  <c:v>1.2188096448710132E-2</c:v>
                </c:pt>
                <c:pt idx="2">
                  <c:v>0.14766636850730089</c:v>
                </c:pt>
                <c:pt idx="3">
                  <c:v>5.9880043385012408E-3</c:v>
                </c:pt>
                <c:pt idx="4">
                  <c:v>0.10744451079432829</c:v>
                </c:pt>
                <c:pt idx="5">
                  <c:v>0.18734738526722469</c:v>
                </c:pt>
                <c:pt idx="6">
                  <c:v>1.1684476879559667E-2</c:v>
                </c:pt>
                <c:pt idx="7">
                  <c:v>1.4853714991313778E-2</c:v>
                </c:pt>
                <c:pt idx="8">
                  <c:v>0.25045193961550005</c:v>
                </c:pt>
                <c:pt idx="9">
                  <c:v>0.11259999275925048</c:v>
                </c:pt>
                <c:pt idx="10">
                  <c:v>0.48023484647244113</c:v>
                </c:pt>
                <c:pt idx="11">
                  <c:v>0.54098912153422174</c:v>
                </c:pt>
                <c:pt idx="12">
                  <c:v>9.8554804339217095E-2</c:v>
                </c:pt>
                <c:pt idx="13">
                  <c:v>8.2488345908107025E-2</c:v>
                </c:pt>
                <c:pt idx="14">
                  <c:v>2.1868562421436391</c:v>
                </c:pt>
                <c:pt idx="15">
                  <c:v>1.1254824648103989</c:v>
                </c:pt>
                <c:pt idx="16">
                  <c:v>0.31423377483226372</c:v>
                </c:pt>
                <c:pt idx="17">
                  <c:v>0.25108482045150038</c:v>
                </c:pt>
                <c:pt idx="18">
                  <c:v>1.6827387407220444</c:v>
                </c:pt>
                <c:pt idx="19">
                  <c:v>7.537454573178172E-2</c:v>
                </c:pt>
                <c:pt idx="20">
                  <c:v>0.26738024773874441</c:v>
                </c:pt>
                <c:pt idx="21">
                  <c:v>0.25398002817036175</c:v>
                </c:pt>
                <c:pt idx="22">
                  <c:v>0.27560584663848614</c:v>
                </c:pt>
                <c:pt idx="23">
                  <c:v>0.32994758009125047</c:v>
                </c:pt>
                <c:pt idx="24">
                  <c:v>1.710645179597365E-2</c:v>
                </c:pt>
                <c:pt idx="25">
                  <c:v>6.9364271119267587E-2</c:v>
                </c:pt>
                <c:pt idx="26">
                  <c:v>0.23510781774319053</c:v>
                </c:pt>
                <c:pt idx="27">
                  <c:v>3.1090631944999062E-2</c:v>
                </c:pt>
                <c:pt idx="28">
                  <c:v>0.29370015882887923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再エネ比較シート!$CE$13:$CE$42</c:f>
              <c:numCache>
                <c:formatCode>0.0%</c:formatCode>
                <c:ptCount val="30"/>
                <c:pt idx="0">
                  <c:v>2.5204906312980428</c:v>
                </c:pt>
                <c:pt idx="1">
                  <c:v>0</c:v>
                </c:pt>
                <c:pt idx="2">
                  <c:v>0</c:v>
                </c:pt>
                <c:pt idx="3">
                  <c:v>0</c:v>
                </c:pt>
                <c:pt idx="4">
                  <c:v>0</c:v>
                </c:pt>
                <c:pt idx="5">
                  <c:v>0</c:v>
                </c:pt>
                <c:pt idx="6">
                  <c:v>0</c:v>
                </c:pt>
                <c:pt idx="7">
                  <c:v>0</c:v>
                </c:pt>
                <c:pt idx="8">
                  <c:v>0</c:v>
                </c:pt>
                <c:pt idx="9">
                  <c:v>0</c:v>
                </c:pt>
                <c:pt idx="10">
                  <c:v>0.11480996596628608</c:v>
                </c:pt>
                <c:pt idx="11">
                  <c:v>3.7997996752345462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0.82375996768863746</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再エネ比較シート!$CF$13:$CF$42</c:f>
              <c:numCache>
                <c:formatCode>0.0%</c:formatCode>
                <c:ptCount val="30"/>
                <c:pt idx="0">
                  <c:v>0</c:v>
                </c:pt>
                <c:pt idx="1">
                  <c:v>0</c:v>
                </c:pt>
                <c:pt idx="2">
                  <c:v>0</c:v>
                </c:pt>
                <c:pt idx="3">
                  <c:v>3.4418872406066869</c:v>
                </c:pt>
                <c:pt idx="4">
                  <c:v>0</c:v>
                </c:pt>
                <c:pt idx="5">
                  <c:v>4.1646248751108159E-3</c:v>
                </c:pt>
                <c:pt idx="6">
                  <c:v>0.37043040587735515</c:v>
                </c:pt>
                <c:pt idx="7">
                  <c:v>0</c:v>
                </c:pt>
                <c:pt idx="8">
                  <c:v>0</c:v>
                </c:pt>
                <c:pt idx="9">
                  <c:v>0</c:v>
                </c:pt>
                <c:pt idx="10">
                  <c:v>0</c:v>
                </c:pt>
                <c:pt idx="11">
                  <c:v>0</c:v>
                </c:pt>
                <c:pt idx="12">
                  <c:v>0</c:v>
                </c:pt>
                <c:pt idx="13">
                  <c:v>0</c:v>
                </c:pt>
                <c:pt idx="14">
                  <c:v>0</c:v>
                </c:pt>
                <c:pt idx="15">
                  <c:v>0</c:v>
                </c:pt>
                <c:pt idx="16">
                  <c:v>0</c:v>
                </c:pt>
                <c:pt idx="17">
                  <c:v>0</c:v>
                </c:pt>
                <c:pt idx="18">
                  <c:v>0</c:v>
                </c:pt>
                <c:pt idx="19">
                  <c:v>0</c:v>
                </c:pt>
                <c:pt idx="20">
                  <c:v>1.6019753627989492E-4</c:v>
                </c:pt>
                <c:pt idx="21">
                  <c:v>0</c:v>
                </c:pt>
                <c:pt idx="22">
                  <c:v>5.253990220653888</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再エネ比較シート!$CH$13:$CH$42</c:f>
              <c:numCache>
                <c:formatCode>0.0%</c:formatCode>
                <c:ptCount val="30"/>
                <c:pt idx="0">
                  <c:v>0</c:v>
                </c:pt>
                <c:pt idx="1">
                  <c:v>0</c:v>
                </c:pt>
                <c:pt idx="2">
                  <c:v>0</c:v>
                </c:pt>
                <c:pt idx="3">
                  <c:v>0</c:v>
                </c:pt>
                <c:pt idx="4">
                  <c:v>0</c:v>
                </c:pt>
                <c:pt idx="5">
                  <c:v>0</c:v>
                </c:pt>
                <c:pt idx="6">
                  <c:v>0</c:v>
                </c:pt>
                <c:pt idx="7">
                  <c:v>0.10839556303295775</c:v>
                </c:pt>
                <c:pt idx="8">
                  <c:v>0</c:v>
                </c:pt>
                <c:pt idx="9">
                  <c:v>0</c:v>
                </c:pt>
                <c:pt idx="10">
                  <c:v>0</c:v>
                </c:pt>
                <c:pt idx="11">
                  <c:v>0</c:v>
                </c:pt>
                <c:pt idx="12">
                  <c:v>0</c:v>
                </c:pt>
                <c:pt idx="13">
                  <c:v>0</c:v>
                </c:pt>
                <c:pt idx="14">
                  <c:v>0</c:v>
                </c:pt>
                <c:pt idx="15">
                  <c:v>0</c:v>
                </c:pt>
                <c:pt idx="16">
                  <c:v>0</c:v>
                </c:pt>
                <c:pt idx="17">
                  <c:v>0</c:v>
                </c:pt>
                <c:pt idx="18">
                  <c:v>0</c:v>
                </c:pt>
                <c:pt idx="19">
                  <c:v>0</c:v>
                </c:pt>
                <c:pt idx="20">
                  <c:v>1.2815802902391593E-2</c:v>
                </c:pt>
                <c:pt idx="21">
                  <c:v>0</c:v>
                </c:pt>
                <c:pt idx="22">
                  <c:v>0</c:v>
                </c:pt>
                <c:pt idx="23">
                  <c:v>0.15898387187583668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再エネ比較シート!$CI$13:$CI$42</c:f>
              <c:numCache>
                <c:formatCode>0.0%</c:formatCode>
                <c:ptCount val="30"/>
                <c:pt idx="0">
                  <c:v>3.0725826415977968</c:v>
                </c:pt>
                <c:pt idx="1">
                  <c:v>1.7675374947207098E-2</c:v>
                </c:pt>
                <c:pt idx="2">
                  <c:v>0.18794173590798113</c:v>
                </c:pt>
                <c:pt idx="3">
                  <c:v>3.4527576679309622</c:v>
                </c:pt>
                <c:pt idx="4">
                  <c:v>0.16680439377870238</c:v>
                </c:pt>
                <c:pt idx="5">
                  <c:v>0.26376945483936098</c:v>
                </c:pt>
                <c:pt idx="6">
                  <c:v>0.39799195077061861</c:v>
                </c:pt>
                <c:pt idx="7">
                  <c:v>0.1319307745976544</c:v>
                </c:pt>
                <c:pt idx="8">
                  <c:v>0.29133829892077057</c:v>
                </c:pt>
                <c:pt idx="9">
                  <c:v>0.16351074425377876</c:v>
                </c:pt>
                <c:pt idx="10">
                  <c:v>0.62025642750695575</c:v>
                </c:pt>
                <c:pt idx="11">
                  <c:v>4.3794447274536648</c:v>
                </c:pt>
                <c:pt idx="12">
                  <c:v>0.12217549672606648</c:v>
                </c:pt>
                <c:pt idx="13">
                  <c:v>0.11164145108447564</c:v>
                </c:pt>
                <c:pt idx="14">
                  <c:v>2.2242591222567234</c:v>
                </c:pt>
                <c:pt idx="15">
                  <c:v>1.1784231628078885</c:v>
                </c:pt>
                <c:pt idx="16">
                  <c:v>0.35605507994101437</c:v>
                </c:pt>
                <c:pt idx="17">
                  <c:v>0.2891493344378897</c:v>
                </c:pt>
                <c:pt idx="18">
                  <c:v>1.7107152405798134</c:v>
                </c:pt>
                <c:pt idx="19">
                  <c:v>9.1192446154430215E-2</c:v>
                </c:pt>
                <c:pt idx="20">
                  <c:v>0.33344619229318195</c:v>
                </c:pt>
                <c:pt idx="21">
                  <c:v>0.26668352971387288</c:v>
                </c:pt>
                <c:pt idx="22">
                  <c:v>5.5919722132690204</c:v>
                </c:pt>
                <c:pt idx="23">
                  <c:v>0.51017898927648953</c:v>
                </c:pt>
                <c:pt idx="24">
                  <c:v>2.0020716823681495E-2</c:v>
                </c:pt>
                <c:pt idx="25">
                  <c:v>8.1677402110755914E-2</c:v>
                </c:pt>
                <c:pt idx="26">
                  <c:v>0.25085745916524765</c:v>
                </c:pt>
                <c:pt idx="27">
                  <c:v>0.85954459227841085</c:v>
                </c:pt>
                <c:pt idx="28">
                  <c:v>0.31714098112544986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再エネ比較シート!$BE$13:$BE$42</c:f>
              <c:numCache>
                <c:formatCode>#,##0_);[Red]\(#,##0\)</c:formatCode>
                <c:ptCount val="30"/>
                <c:pt idx="0">
                  <c:v>2474.3700000000022</c:v>
                </c:pt>
                <c:pt idx="1">
                  <c:v>1412.600000000001</c:v>
                </c:pt>
                <c:pt idx="2">
                  <c:v>3158.4200000000037</c:v>
                </c:pt>
                <c:pt idx="3">
                  <c:v>178.3</c:v>
                </c:pt>
                <c:pt idx="4">
                  <c:v>2920.1700000000019</c:v>
                </c:pt>
                <c:pt idx="5">
                  <c:v>2279.6000000000004</c:v>
                </c:pt>
                <c:pt idx="6">
                  <c:v>837.19999999999982</c:v>
                </c:pt>
                <c:pt idx="7">
                  <c:v>350.76299999999992</c:v>
                </c:pt>
                <c:pt idx="8">
                  <c:v>1668.9849999999999</c:v>
                </c:pt>
                <c:pt idx="9">
                  <c:v>2194.2000000000007</c:v>
                </c:pt>
                <c:pt idx="10">
                  <c:v>793.03999999999974</c:v>
                </c:pt>
                <c:pt idx="11">
                  <c:v>1626.0999999999995</c:v>
                </c:pt>
                <c:pt idx="12">
                  <c:v>2109.1</c:v>
                </c:pt>
                <c:pt idx="13">
                  <c:v>2672.3400000000011</c:v>
                </c:pt>
                <c:pt idx="14">
                  <c:v>1452.3</c:v>
                </c:pt>
                <c:pt idx="15">
                  <c:v>2953.5400000000018</c:v>
                </c:pt>
                <c:pt idx="16">
                  <c:v>1479.3999999999994</c:v>
                </c:pt>
                <c:pt idx="17">
                  <c:v>1302.2999999999997</c:v>
                </c:pt>
                <c:pt idx="18">
                  <c:v>917.19999999999993</c:v>
                </c:pt>
                <c:pt idx="19">
                  <c:v>827.3</c:v>
                </c:pt>
                <c:pt idx="20">
                  <c:v>2902.800000000002</c:v>
                </c:pt>
                <c:pt idx="21">
                  <c:v>895.4000000000002</c:v>
                </c:pt>
                <c:pt idx="22">
                  <c:v>1869.9099999999994</c:v>
                </c:pt>
                <c:pt idx="23">
                  <c:v>1050.4369999999997</c:v>
                </c:pt>
                <c:pt idx="24">
                  <c:v>141.86000000000001</c:v>
                </c:pt>
                <c:pt idx="25">
                  <c:v>647.39999999999986</c:v>
                </c:pt>
                <c:pt idx="26">
                  <c:v>2203.018</c:v>
                </c:pt>
                <c:pt idx="27">
                  <c:v>170.30000000000004</c:v>
                </c:pt>
                <c:pt idx="28">
                  <c:v>1604.2999999999993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再エネ比較シート!$BF$13:$BF$42</c:f>
              <c:numCache>
                <c:formatCode>#,##0_);[Red]\(#,##0\)</c:formatCode>
                <c:ptCount val="30"/>
                <c:pt idx="0">
                  <c:v>18943.900000000012</c:v>
                </c:pt>
                <c:pt idx="1">
                  <c:v>2846.7000000000003</c:v>
                </c:pt>
                <c:pt idx="2">
                  <c:v>10506.44</c:v>
                </c:pt>
                <c:pt idx="3">
                  <c:v>198.4</c:v>
                </c:pt>
                <c:pt idx="4">
                  <c:v>4795.6000000000013</c:v>
                </c:pt>
                <c:pt idx="5">
                  <c:v>5362.5</c:v>
                </c:pt>
                <c:pt idx="6">
                  <c:v>559</c:v>
                </c:pt>
                <c:pt idx="7">
                  <c:v>544.49999999999989</c:v>
                </c:pt>
                <c:pt idx="8">
                  <c:v>9275.6000000000022</c:v>
                </c:pt>
                <c:pt idx="9">
                  <c:v>4403</c:v>
                </c:pt>
                <c:pt idx="10">
                  <c:v>13705.400000000005</c:v>
                </c:pt>
                <c:pt idx="11">
                  <c:v>20647.299999999992</c:v>
                </c:pt>
                <c:pt idx="12">
                  <c:v>7984.099999999994</c:v>
                </c:pt>
                <c:pt idx="13">
                  <c:v>6860.3000000000038</c:v>
                </c:pt>
                <c:pt idx="14">
                  <c:v>77039.799999999988</c:v>
                </c:pt>
                <c:pt idx="15">
                  <c:v>56968.599999999926</c:v>
                </c:pt>
                <c:pt idx="16">
                  <c:v>10085.200000000001</c:v>
                </c:pt>
                <c:pt idx="17">
                  <c:v>7793.9</c:v>
                </c:pt>
                <c:pt idx="18">
                  <c:v>50053.099999999933</c:v>
                </c:pt>
                <c:pt idx="19">
                  <c:v>3576.7000000000003</c:v>
                </c:pt>
                <c:pt idx="20">
                  <c:v>13264.1</c:v>
                </c:pt>
                <c:pt idx="21">
                  <c:v>16241.900000000005</c:v>
                </c:pt>
                <c:pt idx="22">
                  <c:v>7496.0800000000008</c:v>
                </c:pt>
                <c:pt idx="23">
                  <c:v>14799.600000000002</c:v>
                </c:pt>
                <c:pt idx="24">
                  <c:v>755.5</c:v>
                </c:pt>
                <c:pt idx="25">
                  <c:v>3308.8999999999996</c:v>
                </c:pt>
                <c:pt idx="26">
                  <c:v>29837.200000000026</c:v>
                </c:pt>
                <c:pt idx="27">
                  <c:v>1023.4</c:v>
                </c:pt>
                <c:pt idx="28">
                  <c:v>18237.299999999996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再エネ比較シート!$BG$13:$BG$42</c:f>
              <c:numCache>
                <c:formatCode>#,##0_);[Red]\(#,##0\)</c:formatCode>
                <c:ptCount val="30"/>
                <c:pt idx="0">
                  <c:v>58898.8</c:v>
                </c:pt>
                <c:pt idx="1">
                  <c:v>0</c:v>
                </c:pt>
                <c:pt idx="2">
                  <c:v>0</c:v>
                </c:pt>
                <c:pt idx="3">
                  <c:v>0</c:v>
                </c:pt>
                <c:pt idx="4">
                  <c:v>0</c:v>
                </c:pt>
                <c:pt idx="5">
                  <c:v>0</c:v>
                </c:pt>
                <c:pt idx="6">
                  <c:v>0</c:v>
                </c:pt>
                <c:pt idx="7">
                  <c:v>0</c:v>
                </c:pt>
                <c:pt idx="8">
                  <c:v>0</c:v>
                </c:pt>
                <c:pt idx="9">
                  <c:v>0</c:v>
                </c:pt>
                <c:pt idx="10">
                  <c:v>1995</c:v>
                </c:pt>
                <c:pt idx="11">
                  <c:v>88300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16509.8</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再エネ比較シート!$BH$13:$BH$42</c:f>
              <c:numCache>
                <c:formatCode>#,##0_);[Red]\(#,##0\)</c:formatCode>
                <c:ptCount val="30"/>
                <c:pt idx="0">
                  <c:v>0</c:v>
                </c:pt>
                <c:pt idx="1">
                  <c:v>0</c:v>
                </c:pt>
                <c:pt idx="2">
                  <c:v>0</c:v>
                </c:pt>
                <c:pt idx="3">
                  <c:v>28700</c:v>
                </c:pt>
                <c:pt idx="4">
                  <c:v>0</c:v>
                </c:pt>
                <c:pt idx="5">
                  <c:v>30</c:v>
                </c:pt>
                <c:pt idx="6">
                  <c:v>4460</c:v>
                </c:pt>
                <c:pt idx="7">
                  <c:v>0</c:v>
                </c:pt>
                <c:pt idx="8">
                  <c:v>0</c:v>
                </c:pt>
                <c:pt idx="9">
                  <c:v>0</c:v>
                </c:pt>
                <c:pt idx="10">
                  <c:v>0</c:v>
                </c:pt>
                <c:pt idx="11">
                  <c:v>0</c:v>
                </c:pt>
                <c:pt idx="12">
                  <c:v>0</c:v>
                </c:pt>
                <c:pt idx="13">
                  <c:v>0</c:v>
                </c:pt>
                <c:pt idx="14">
                  <c:v>0</c:v>
                </c:pt>
                <c:pt idx="15">
                  <c:v>0</c:v>
                </c:pt>
                <c:pt idx="16">
                  <c:v>0</c:v>
                </c:pt>
                <c:pt idx="17">
                  <c:v>0</c:v>
                </c:pt>
                <c:pt idx="18">
                  <c:v>0</c:v>
                </c:pt>
                <c:pt idx="19">
                  <c:v>0</c:v>
                </c:pt>
                <c:pt idx="20">
                  <c:v>2</c:v>
                </c:pt>
                <c:pt idx="21">
                  <c:v>0</c:v>
                </c:pt>
                <c:pt idx="22">
                  <c:v>35963.4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750</c:v>
                </c:pt>
                <c:pt idx="8">
                  <c:v>0</c:v>
                </c:pt>
                <c:pt idx="9">
                  <c:v>0</c:v>
                </c:pt>
                <c:pt idx="10">
                  <c:v>0</c:v>
                </c:pt>
                <c:pt idx="11">
                  <c:v>0</c:v>
                </c:pt>
                <c:pt idx="12">
                  <c:v>0</c:v>
                </c:pt>
                <c:pt idx="13">
                  <c:v>0</c:v>
                </c:pt>
                <c:pt idx="14">
                  <c:v>0</c:v>
                </c:pt>
                <c:pt idx="15">
                  <c:v>0</c:v>
                </c:pt>
                <c:pt idx="16">
                  <c:v>0</c:v>
                </c:pt>
                <c:pt idx="17">
                  <c:v>0</c:v>
                </c:pt>
                <c:pt idx="18">
                  <c:v>0</c:v>
                </c:pt>
                <c:pt idx="19">
                  <c:v>0</c:v>
                </c:pt>
                <c:pt idx="20">
                  <c:v>120</c:v>
                </c:pt>
                <c:pt idx="21">
                  <c:v>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再エネ比較シート!$BK$13:$BK$42</c:f>
              <c:numCache>
                <c:formatCode>#,##0_);[Red]\(#,##0\)</c:formatCode>
                <c:ptCount val="30"/>
                <c:pt idx="0">
                  <c:v>80317.070000000022</c:v>
                </c:pt>
                <c:pt idx="1">
                  <c:v>4259.3000000000011</c:v>
                </c:pt>
                <c:pt idx="2">
                  <c:v>13664.860000000004</c:v>
                </c:pt>
                <c:pt idx="3">
                  <c:v>29076.7</c:v>
                </c:pt>
                <c:pt idx="4">
                  <c:v>7715.7700000000032</c:v>
                </c:pt>
                <c:pt idx="5">
                  <c:v>7672.1</c:v>
                </c:pt>
                <c:pt idx="6">
                  <c:v>5856.2</c:v>
                </c:pt>
                <c:pt idx="7">
                  <c:v>1645.2629999999999</c:v>
                </c:pt>
                <c:pt idx="8">
                  <c:v>10944.585000000003</c:v>
                </c:pt>
                <c:pt idx="9">
                  <c:v>6597.2000000000007</c:v>
                </c:pt>
                <c:pt idx="10">
                  <c:v>16493.440000000002</c:v>
                </c:pt>
                <c:pt idx="11">
                  <c:v>110573.4</c:v>
                </c:pt>
                <c:pt idx="12">
                  <c:v>10093.199999999993</c:v>
                </c:pt>
                <c:pt idx="13">
                  <c:v>9532.6400000000049</c:v>
                </c:pt>
                <c:pt idx="14">
                  <c:v>78492.099999999991</c:v>
                </c:pt>
                <c:pt idx="15">
                  <c:v>59922.139999999927</c:v>
                </c:pt>
                <c:pt idx="16">
                  <c:v>11564.6</c:v>
                </c:pt>
                <c:pt idx="17">
                  <c:v>9096.1999999999989</c:v>
                </c:pt>
                <c:pt idx="18">
                  <c:v>50970.29999999993</c:v>
                </c:pt>
                <c:pt idx="19">
                  <c:v>4404</c:v>
                </c:pt>
                <c:pt idx="20">
                  <c:v>16288.900000000001</c:v>
                </c:pt>
                <c:pt idx="21">
                  <c:v>17137.300000000007</c:v>
                </c:pt>
                <c:pt idx="22">
                  <c:v>45329.39</c:v>
                </c:pt>
                <c:pt idx="23">
                  <c:v>17196.037000000004</c:v>
                </c:pt>
                <c:pt idx="24">
                  <c:v>897.36</c:v>
                </c:pt>
                <c:pt idx="25">
                  <c:v>3956.2999999999993</c:v>
                </c:pt>
                <c:pt idx="26">
                  <c:v>32040.218000000026</c:v>
                </c:pt>
                <c:pt idx="27">
                  <c:v>17703.5</c:v>
                </c:pt>
                <c:pt idx="28">
                  <c:v>19841.599999999995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再エネ比較シート!$BO$13:$BO$42</c:f>
              <c:numCache>
                <c:formatCode>#,##0_);[Red]\(#,##0\)</c:formatCode>
                <c:ptCount val="30"/>
                <c:pt idx="0">
                  <c:v>2969.5409244000025</c:v>
                </c:pt>
                <c:pt idx="1">
                  <c:v>1695.289512000001</c:v>
                </c:pt>
                <c:pt idx="2">
                  <c:v>3790.4830104000043</c:v>
                </c:pt>
                <c:pt idx="3">
                  <c:v>213.98139600000002</c:v>
                </c:pt>
                <c:pt idx="4">
                  <c:v>3504.5544204000025</c:v>
                </c:pt>
                <c:pt idx="5">
                  <c:v>2735.7935520000001</c:v>
                </c:pt>
                <c:pt idx="6">
                  <c:v>1004.7404639999997</c:v>
                </c:pt>
                <c:pt idx="7">
                  <c:v>420.95769155999989</c:v>
                </c:pt>
                <c:pt idx="8">
                  <c:v>2002.9822781999999</c:v>
                </c:pt>
                <c:pt idx="9">
                  <c:v>2633.3033040000009</c:v>
                </c:pt>
                <c:pt idx="10">
                  <c:v>951.74316479999959</c:v>
                </c:pt>
                <c:pt idx="11">
                  <c:v>1951.5151319999993</c:v>
                </c:pt>
                <c:pt idx="12">
                  <c:v>2531.1730919999995</c:v>
                </c:pt>
                <c:pt idx="13">
                  <c:v>3207.1286808000013</c:v>
                </c:pt>
                <c:pt idx="14">
                  <c:v>1742.9342759999997</c:v>
                </c:pt>
                <c:pt idx="15">
                  <c:v>3544.6024248000022</c:v>
                </c:pt>
                <c:pt idx="16">
                  <c:v>1775.4575279999992</c:v>
                </c:pt>
                <c:pt idx="17">
                  <c:v>1562.9162759999995</c:v>
                </c:pt>
                <c:pt idx="18">
                  <c:v>1100.7500639999998</c:v>
                </c:pt>
                <c:pt idx="19">
                  <c:v>992.8592759999998</c:v>
                </c:pt>
                <c:pt idx="20">
                  <c:v>3483.708336000002</c:v>
                </c:pt>
                <c:pt idx="21">
                  <c:v>1074.587448</c:v>
                </c:pt>
                <c:pt idx="22">
                  <c:v>2244.1163891999986</c:v>
                </c:pt>
                <c:pt idx="23">
                  <c:v>1260.6504524399998</c:v>
                </c:pt>
                <c:pt idx="24">
                  <c:v>170.24902320000004</c:v>
                </c:pt>
                <c:pt idx="25">
                  <c:v>776.95768799999973</c:v>
                </c:pt>
                <c:pt idx="26">
                  <c:v>2643.8859621599995</c:v>
                </c:pt>
                <c:pt idx="27">
                  <c:v>204.38043600000003</c:v>
                </c:pt>
                <c:pt idx="28">
                  <c:v>1925.3525159999988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再エネ比較シート!$BP$13:$BP$42</c:f>
              <c:numCache>
                <c:formatCode>#,##0_);[Red]\(#,##0\)</c:formatCode>
                <c:ptCount val="30"/>
                <c:pt idx="0">
                  <c:v>25058.233164000019</c:v>
                </c:pt>
                <c:pt idx="1">
                  <c:v>3765.5008920000005</c:v>
                </c:pt>
                <c:pt idx="2">
                  <c:v>13897.498574400001</c:v>
                </c:pt>
                <c:pt idx="3">
                  <c:v>262.43558400000001</c:v>
                </c:pt>
                <c:pt idx="4">
                  <c:v>6343.4278560000002</c:v>
                </c:pt>
                <c:pt idx="5">
                  <c:v>7093.3005000000003</c:v>
                </c:pt>
                <c:pt idx="6">
                  <c:v>739.42283999999995</c:v>
                </c:pt>
                <c:pt idx="7">
                  <c:v>720.24281999999982</c:v>
                </c:pt>
                <c:pt idx="8">
                  <c:v>12269.392656000004</c:v>
                </c:pt>
                <c:pt idx="9">
                  <c:v>5824.1122800000003</c:v>
                </c:pt>
                <c:pt idx="10">
                  <c:v>18128.954904000006</c:v>
                </c:pt>
                <c:pt idx="11">
                  <c:v>27311.422547999984</c:v>
                </c:pt>
                <c:pt idx="12">
                  <c:v>10561.048115999991</c:v>
                </c:pt>
                <c:pt idx="13">
                  <c:v>9074.5304280000055</c:v>
                </c:pt>
                <c:pt idx="14">
                  <c:v>101905.16584799998</c:v>
                </c:pt>
                <c:pt idx="15">
                  <c:v>75355.785335999884</c:v>
                </c:pt>
                <c:pt idx="16">
                  <c:v>13340.299152000003</c:v>
                </c:pt>
                <c:pt idx="17">
                  <c:v>10309.459163999998</c:v>
                </c:pt>
                <c:pt idx="18">
                  <c:v>66208.238555999909</c:v>
                </c:pt>
                <c:pt idx="19">
                  <c:v>4731.1156920000003</c:v>
                </c:pt>
                <c:pt idx="20">
                  <c:v>17545.220916000002</c:v>
                </c:pt>
                <c:pt idx="21">
                  <c:v>21484.135644000005</c:v>
                </c:pt>
                <c:pt idx="22">
                  <c:v>9915.514780800002</c:v>
                </c:pt>
                <c:pt idx="23">
                  <c:v>19576.318896000001</c:v>
                </c:pt>
                <c:pt idx="24">
                  <c:v>999.34517999999991</c:v>
                </c:pt>
                <c:pt idx="25">
                  <c:v>4376.8805639999991</c:v>
                </c:pt>
                <c:pt idx="26">
                  <c:v>39467.454672000029</c:v>
                </c:pt>
                <c:pt idx="27">
                  <c:v>1353.7125840000001</c:v>
                </c:pt>
                <c:pt idx="28">
                  <c:v>24123.570947999993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再エネ比較シート!$BQ$13:$BQ$42</c:f>
              <c:numCache>
                <c:formatCode>#,##0_);[Red]\(#,##0\)</c:formatCode>
                <c:ptCount val="30"/>
                <c:pt idx="0">
                  <c:v>127956.46502400002</c:v>
                </c:pt>
                <c:pt idx="1">
                  <c:v>0</c:v>
                </c:pt>
                <c:pt idx="2">
                  <c:v>0</c:v>
                </c:pt>
                <c:pt idx="3">
                  <c:v>0</c:v>
                </c:pt>
                <c:pt idx="4">
                  <c:v>0</c:v>
                </c:pt>
                <c:pt idx="5">
                  <c:v>0</c:v>
                </c:pt>
                <c:pt idx="6">
                  <c:v>0</c:v>
                </c:pt>
                <c:pt idx="7">
                  <c:v>0</c:v>
                </c:pt>
                <c:pt idx="8">
                  <c:v>0</c:v>
                </c:pt>
                <c:pt idx="9">
                  <c:v>0</c:v>
                </c:pt>
                <c:pt idx="10">
                  <c:v>4334.0976000000001</c:v>
                </c:pt>
                <c:pt idx="11">
                  <c:v>191829.984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35867.210304</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再エネ比較シート!$BR$13:$BR$42</c:f>
              <c:numCache>
                <c:formatCode>#,##0_);[Red]\(#,##0\)</c:formatCode>
                <c:ptCount val="30"/>
                <c:pt idx="0">
                  <c:v>0</c:v>
                </c:pt>
                <c:pt idx="1">
                  <c:v>0</c:v>
                </c:pt>
                <c:pt idx="2">
                  <c:v>0</c:v>
                </c:pt>
                <c:pt idx="3">
                  <c:v>150847.20000000001</c:v>
                </c:pt>
                <c:pt idx="4">
                  <c:v>0</c:v>
                </c:pt>
                <c:pt idx="5">
                  <c:v>157.68</c:v>
                </c:pt>
                <c:pt idx="6">
                  <c:v>23441.759999999998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10.512</c:v>
                </c:pt>
                <c:pt idx="21">
                  <c:v>0</c:v>
                </c:pt>
                <c:pt idx="22">
                  <c:v>189023.63039999999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5256</c:v>
                </c:pt>
                <c:pt idx="8">
                  <c:v>0</c:v>
                </c:pt>
                <c:pt idx="9">
                  <c:v>0</c:v>
                </c:pt>
                <c:pt idx="10">
                  <c:v>0</c:v>
                </c:pt>
                <c:pt idx="11">
                  <c:v>0</c:v>
                </c:pt>
                <c:pt idx="12">
                  <c:v>0</c:v>
                </c:pt>
                <c:pt idx="13">
                  <c:v>0</c:v>
                </c:pt>
                <c:pt idx="14">
                  <c:v>0</c:v>
                </c:pt>
                <c:pt idx="15">
                  <c:v>0</c:v>
                </c:pt>
                <c:pt idx="16">
                  <c:v>0</c:v>
                </c:pt>
                <c:pt idx="17">
                  <c:v>0</c:v>
                </c:pt>
                <c:pt idx="18">
                  <c:v>0</c:v>
                </c:pt>
                <c:pt idx="19">
                  <c:v>0</c:v>
                </c:pt>
                <c:pt idx="20">
                  <c:v>840.96</c:v>
                </c:pt>
                <c:pt idx="21">
                  <c:v>0</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再エネ比較シート!$BU$13:$BU$42</c:f>
              <c:numCache>
                <c:formatCode>#,##0_);[Red]\(#,##0\)</c:formatCode>
                <c:ptCount val="30"/>
                <c:pt idx="0">
                  <c:v>155984.23911240004</c:v>
                </c:pt>
                <c:pt idx="1">
                  <c:v>5460.7904040000012</c:v>
                </c:pt>
                <c:pt idx="2">
                  <c:v>17687.981584800003</c:v>
                </c:pt>
                <c:pt idx="3">
                  <c:v>151323.61698000002</c:v>
                </c:pt>
                <c:pt idx="4">
                  <c:v>9847.9822764000019</c:v>
                </c:pt>
                <c:pt idx="5">
                  <c:v>9986.7740520000007</c:v>
                </c:pt>
                <c:pt idx="6">
                  <c:v>25185.923303999996</c:v>
                </c:pt>
                <c:pt idx="7">
                  <c:v>6397.2005115599995</c:v>
                </c:pt>
                <c:pt idx="8">
                  <c:v>14272.374934200003</c:v>
                </c:pt>
                <c:pt idx="9">
                  <c:v>8457.4155840000021</c:v>
                </c:pt>
                <c:pt idx="10">
                  <c:v>23414.795668800005</c:v>
                </c:pt>
                <c:pt idx="11">
                  <c:v>221092.92167999997</c:v>
                </c:pt>
                <c:pt idx="12">
                  <c:v>13092.22120799999</c:v>
                </c:pt>
                <c:pt idx="13">
                  <c:v>12281.659108800006</c:v>
                </c:pt>
                <c:pt idx="14">
                  <c:v>103648.10012399998</c:v>
                </c:pt>
                <c:pt idx="15">
                  <c:v>78900.387760799887</c:v>
                </c:pt>
                <c:pt idx="16">
                  <c:v>15115.756680000002</c:v>
                </c:pt>
                <c:pt idx="17">
                  <c:v>11872.375439999998</c:v>
                </c:pt>
                <c:pt idx="18">
                  <c:v>67308.988619999902</c:v>
                </c:pt>
                <c:pt idx="19">
                  <c:v>5723.9749680000004</c:v>
                </c:pt>
                <c:pt idx="20">
                  <c:v>21880.401252000003</c:v>
                </c:pt>
                <c:pt idx="21">
                  <c:v>22558.723092000004</c:v>
                </c:pt>
                <c:pt idx="22">
                  <c:v>201183.26157</c:v>
                </c:pt>
                <c:pt idx="23">
                  <c:v>30269.737348440001</c:v>
                </c:pt>
                <c:pt idx="24">
                  <c:v>1169.5942032</c:v>
                </c:pt>
                <c:pt idx="25">
                  <c:v>5153.8382519999986</c:v>
                </c:pt>
                <c:pt idx="26">
                  <c:v>42111.340634160028</c:v>
                </c:pt>
                <c:pt idx="27">
                  <c:v>37425.303324</c:v>
                </c:pt>
                <c:pt idx="28">
                  <c:v>26048.923463999992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輪之内町</c:v>
                </c:pt>
              </c:strCache>
            </c:strRef>
          </c:cat>
          <c:val>
            <c:numRef>
              <c:f>①CO2排出量の現状把握!$AX$43:$AX$45</c:f>
              <c:numCache>
                <c:formatCode>0%</c:formatCode>
                <c:ptCount val="3"/>
                <c:pt idx="0">
                  <c:v>0.44203583680298503</c:v>
                </c:pt>
                <c:pt idx="1">
                  <c:v>0.35415596541010136</c:v>
                </c:pt>
                <c:pt idx="2">
                  <c:v>0.59762566279007467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輪之内町</c:v>
                </c:pt>
              </c:strCache>
            </c:strRef>
          </c:cat>
          <c:val>
            <c:numRef>
              <c:f>①CO2排出量の現状把握!$AY$43:$AY$45</c:f>
              <c:numCache>
                <c:formatCode>0%</c:formatCode>
                <c:ptCount val="3"/>
                <c:pt idx="0">
                  <c:v>0.19220740382343474</c:v>
                </c:pt>
                <c:pt idx="1">
                  <c:v>0.19860705546134472</c:v>
                </c:pt>
                <c:pt idx="2">
                  <c:v>0.10154370408864925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輪之内町</c:v>
                </c:pt>
              </c:strCache>
            </c:strRef>
          </c:cat>
          <c:val>
            <c:numRef>
              <c:f>①CO2排出量の現状把握!$AZ$43:$AZ$45</c:f>
              <c:numCache>
                <c:formatCode>0%</c:formatCode>
                <c:ptCount val="3"/>
                <c:pt idx="0">
                  <c:v>0.1618007278049024</c:v>
                </c:pt>
                <c:pt idx="1">
                  <c:v>0.17984341236451606</c:v>
                </c:pt>
                <c:pt idx="2">
                  <c:v>9.2728422564795812E-2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輪之内町</c:v>
                </c:pt>
              </c:strCache>
            </c:strRef>
          </c:cat>
          <c:val>
            <c:numRef>
              <c:f>①CO2排出量の現状把握!$BA$43:$BA$45</c:f>
              <c:numCache>
                <c:formatCode>0%</c:formatCode>
                <c:ptCount val="3"/>
                <c:pt idx="0">
                  <c:v>0.18830241870300451</c:v>
                </c:pt>
                <c:pt idx="1">
                  <c:v>0.24877399341672055</c:v>
                </c:pt>
                <c:pt idx="2">
                  <c:v>0.19869605405243373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輪之内町</c:v>
                </c:pt>
              </c:strCache>
            </c:strRef>
          </c:cat>
          <c:val>
            <c:numRef>
              <c:f>①CO2排出量の現状把握!$BB$43:$BB$45</c:f>
              <c:numCache>
                <c:formatCode>0%</c:formatCode>
                <c:ptCount val="3"/>
                <c:pt idx="0">
                  <c:v>1.5653612865673284E-2</c:v>
                </c:pt>
                <c:pt idx="1">
                  <c:v>1.8619573347317377E-2</c:v>
                </c:pt>
                <c:pt idx="2">
                  <c:v>9.4061565040465013E-3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2466</c:v>
                </c:pt>
                <c:pt idx="1">
                  <c:v>2698</c:v>
                </c:pt>
                <c:pt idx="2">
                  <c:v>2698</c:v>
                </c:pt>
                <c:pt idx="3">
                  <c:v>2698</c:v>
                </c:pt>
                <c:pt idx="4">
                  <c:v>2698</c:v>
                </c:pt>
                <c:pt idx="5">
                  <c:v>2698</c:v>
                </c:pt>
                <c:pt idx="6">
                  <c:v>2711</c:v>
                </c:pt>
                <c:pt idx="7">
                  <c:v>2711</c:v>
                </c:pt>
                <c:pt idx="8">
                  <c:v>2711</c:v>
                </c:pt>
                <c:pt idx="9">
                  <c:v>2711</c:v>
                </c:pt>
                <c:pt idx="10">
                  <c:v>2711</c:v>
                </c:pt>
                <c:pt idx="11">
                  <c:v>2711</c:v>
                </c:pt>
                <c:pt idx="12">
                  <c:v>2666</c:v>
                </c:pt>
                <c:pt idx="13">
                  <c:v>2666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0.79762640862474354</c:v>
                </c:pt>
                <c:pt idx="1">
                  <c:v>0.68147424932722633</c:v>
                </c:pt>
                <c:pt idx="2">
                  <c:v>0.74112334984995809</c:v>
                </c:pt>
                <c:pt idx="3">
                  <c:v>0.81779624997766942</c:v>
                </c:pt>
                <c:pt idx="4">
                  <c:v>0.6397783880557496</c:v>
                </c:pt>
                <c:pt idx="5">
                  <c:v>0.90045751972974142</c:v>
                </c:pt>
                <c:pt idx="6">
                  <c:v>0.90497619327987355</c:v>
                </c:pt>
                <c:pt idx="7">
                  <c:v>0.78648208308536383</c:v>
                </c:pt>
                <c:pt idx="8">
                  <c:v>0.96427427789266884</c:v>
                </c:pt>
                <c:pt idx="9">
                  <c:v>0.99993387245756016</c:v>
                </c:pt>
                <c:pt idx="10">
                  <c:v>1.039087538544873</c:v>
                </c:pt>
                <c:pt idx="11">
                  <c:v>1.004444466428206</c:v>
                </c:pt>
                <c:pt idx="12">
                  <c:v>1.1418693083008229</c:v>
                </c:pt>
                <c:pt idx="13">
                  <c:v>1.006396676405783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9786</c:v>
                </c:pt>
                <c:pt idx="1">
                  <c:v>9786</c:v>
                </c:pt>
                <c:pt idx="2">
                  <c:v>9757</c:v>
                </c:pt>
                <c:pt idx="3">
                  <c:v>9674</c:v>
                </c:pt>
                <c:pt idx="4">
                  <c:v>9972</c:v>
                </c:pt>
                <c:pt idx="5">
                  <c:v>9969</c:v>
                </c:pt>
                <c:pt idx="6">
                  <c:v>9962</c:v>
                </c:pt>
                <c:pt idx="7">
                  <c:v>9943</c:v>
                </c:pt>
                <c:pt idx="8">
                  <c:v>9912</c:v>
                </c:pt>
                <c:pt idx="9">
                  <c:v>9784</c:v>
                </c:pt>
                <c:pt idx="10">
                  <c:v>9787</c:v>
                </c:pt>
                <c:pt idx="11">
                  <c:v>9664</c:v>
                </c:pt>
                <c:pt idx="12">
                  <c:v>9594</c:v>
                </c:pt>
                <c:pt idx="13">
                  <c:v>9403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輪之内町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1646</v>
      </c>
      <c r="C23" s="6" t="s">
        <v>1328</v>
      </c>
      <c r="D23" s="6" t="s">
        <v>1329</v>
      </c>
      <c r="E23" s="1101" t="s">
        <v>1647</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1650</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1651</v>
      </c>
    </row>
    <row r="46" spans="2:5" ht="33.6" customHeight="1">
      <c r="B46" s="967" t="s">
        <v>1470</v>
      </c>
      <c r="C46" s="6" t="s">
        <v>8</v>
      </c>
      <c r="D46" s="7" t="s">
        <v>9</v>
      </c>
      <c r="E46" s="1102" t="s">
        <v>1652</v>
      </c>
    </row>
    <row r="47" spans="2:5" ht="21.95" customHeight="1">
      <c r="B47" s="438" t="s">
        <v>1613</v>
      </c>
      <c r="C47" s="442"/>
      <c r="D47" s="440"/>
      <c r="E47" s="441"/>
    </row>
    <row r="48" spans="2:5" ht="33.6" customHeight="1">
      <c r="B48" s="967" t="s">
        <v>1471</v>
      </c>
      <c r="C48" s="6" t="s">
        <v>14</v>
      </c>
      <c r="D48" s="6" t="s">
        <v>9</v>
      </c>
      <c r="E48" s="1102" t="s">
        <v>1653</v>
      </c>
    </row>
    <row r="49" spans="2:5" ht="33.6" customHeight="1">
      <c r="B49" s="967" t="s">
        <v>1472</v>
      </c>
      <c r="C49" s="6" t="s">
        <v>14</v>
      </c>
      <c r="D49" s="6" t="s">
        <v>9</v>
      </c>
      <c r="E49" s="1102" t="s">
        <v>1654</v>
      </c>
    </row>
    <row r="50" spans="2:5" ht="21.6" customHeight="1">
      <c r="B50" s="438" t="s">
        <v>1477</v>
      </c>
      <c r="C50" s="439"/>
      <c r="D50" s="440"/>
      <c r="E50" s="441"/>
    </row>
    <row r="51" spans="2:5" ht="21" customHeight="1">
      <c r="B51" s="967" t="s">
        <v>1473</v>
      </c>
      <c r="C51" s="6" t="s">
        <v>12</v>
      </c>
      <c r="D51" s="6" t="s">
        <v>1401</v>
      </c>
      <c r="E51" s="968" t="s">
        <v>1655</v>
      </c>
    </row>
    <row r="52" spans="2:5" ht="21" customHeight="1">
      <c r="B52" s="967" t="s">
        <v>1474</v>
      </c>
      <c r="C52" s="6" t="s">
        <v>12</v>
      </c>
      <c r="D52" s="6" t="s">
        <v>1401</v>
      </c>
      <c r="E52" s="968" t="s">
        <v>1656</v>
      </c>
    </row>
    <row r="53" spans="2:5" ht="21" customHeight="1">
      <c r="B53" s="969" t="s">
        <v>1475</v>
      </c>
      <c r="C53" s="970" t="s">
        <v>8</v>
      </c>
      <c r="D53" s="970" t="s">
        <v>1401</v>
      </c>
      <c r="E53" s="971" t="s">
        <v>1657</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1658</v>
      </c>
    </row>
    <row r="58" spans="2:5" ht="21.95" customHeight="1">
      <c r="B58" s="967" t="s">
        <v>1479</v>
      </c>
      <c r="C58" s="6" t="s">
        <v>13</v>
      </c>
      <c r="D58" s="7" t="s">
        <v>1409</v>
      </c>
      <c r="E58" s="1102" t="s">
        <v>1659</v>
      </c>
    </row>
    <row r="59" spans="2:5" ht="33.6" customHeight="1">
      <c r="B59" s="979" t="s">
        <v>1612</v>
      </c>
      <c r="C59" s="8" t="s">
        <v>13</v>
      </c>
      <c r="D59" s="7" t="s">
        <v>1409</v>
      </c>
      <c r="E59" s="1103" t="s">
        <v>1660</v>
      </c>
    </row>
    <row r="60" spans="2:5" ht="51" customHeight="1">
      <c r="B60" s="980" t="s">
        <v>1629</v>
      </c>
      <c r="C60" s="494" t="s">
        <v>14</v>
      </c>
      <c r="D60" s="7" t="s">
        <v>1409</v>
      </c>
      <c r="E60" s="977" t="s">
        <v>1661</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1716</v>
      </c>
      <c r="B9" s="80">
        <v>409</v>
      </c>
      <c r="C9" s="80">
        <v>1</v>
      </c>
      <c r="D9" s="80">
        <v>25</v>
      </c>
      <c r="E9" s="80">
        <v>1990</v>
      </c>
      <c r="F9" s="80" t="s">
        <v>562</v>
      </c>
      <c r="G9" s="80" t="s">
        <v>1717</v>
      </c>
      <c r="H9" s="80" t="s">
        <v>1718</v>
      </c>
      <c r="I9" s="177"/>
      <c r="J9" s="81">
        <v>3.431919754639059</v>
      </c>
      <c r="K9" s="81">
        <v>2.2749569633553124</v>
      </c>
      <c r="L9" s="81">
        <v>33.0894342075145</v>
      </c>
      <c r="M9" s="81">
        <v>6.0913795035284082</v>
      </c>
      <c r="N9" s="81">
        <v>9.4477202302723722</v>
      </c>
      <c r="O9" s="81">
        <v>6.345552630063608</v>
      </c>
      <c r="P9" s="81">
        <v>18.660597159111873</v>
      </c>
      <c r="Q9" s="81">
        <v>0.84999305769679911</v>
      </c>
      <c r="R9" s="81">
        <v>8.2105671006046919</v>
      </c>
      <c r="S9" s="81">
        <v>0.6789917681986668</v>
      </c>
      <c r="T9" s="82"/>
      <c r="U9" s="81">
        <v>358662</v>
      </c>
      <c r="V9" s="81">
        <v>566</v>
      </c>
      <c r="W9" s="81">
        <v>365</v>
      </c>
      <c r="X9" s="81">
        <v>2275</v>
      </c>
      <c r="Y9" s="81">
        <v>4477</v>
      </c>
      <c r="Z9" s="81">
        <v>2610</v>
      </c>
      <c r="AA9" s="81">
        <v>4531</v>
      </c>
      <c r="AB9" s="81">
        <v>13801</v>
      </c>
      <c r="AC9" s="81">
        <v>1422085</v>
      </c>
      <c r="AD9" s="81">
        <v>0.6789917681986668</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1719</v>
      </c>
      <c r="B10" s="80">
        <v>410</v>
      </c>
      <c r="C10" s="80">
        <v>2</v>
      </c>
      <c r="D10" s="80">
        <v>25</v>
      </c>
      <c r="E10" s="80">
        <v>2005</v>
      </c>
      <c r="F10" s="80" t="s">
        <v>565</v>
      </c>
      <c r="G10" s="80" t="s">
        <v>1717</v>
      </c>
      <c r="H10" s="80" t="s">
        <v>1718</v>
      </c>
      <c r="I10" s="177"/>
      <c r="J10" s="81">
        <v>11.63179904484088</v>
      </c>
      <c r="K10" s="81">
        <v>1.1976436396645471</v>
      </c>
      <c r="L10" s="81">
        <v>18.334272649452558</v>
      </c>
      <c r="M10" s="81">
        <v>7.0811509096657241</v>
      </c>
      <c r="N10" s="81">
        <v>10.925019275585951</v>
      </c>
      <c r="O10" s="81">
        <v>11.286519172369522</v>
      </c>
      <c r="P10" s="81">
        <v>22.749673710346816</v>
      </c>
      <c r="Q10" s="81">
        <v>0.73172185193808337</v>
      </c>
      <c r="R10" s="81">
        <v>10.771337461578542</v>
      </c>
      <c r="S10" s="81">
        <v>1.7295207801993002</v>
      </c>
      <c r="T10" s="82"/>
      <c r="U10" s="81">
        <v>1256022</v>
      </c>
      <c r="V10" s="81">
        <v>445</v>
      </c>
      <c r="W10" s="81">
        <v>195</v>
      </c>
      <c r="X10" s="81">
        <v>1518</v>
      </c>
      <c r="Y10" s="81">
        <v>4376</v>
      </c>
      <c r="Z10" s="81">
        <v>5372</v>
      </c>
      <c r="AA10" s="81">
        <v>4524</v>
      </c>
      <c r="AB10" s="81">
        <v>12420</v>
      </c>
      <c r="AC10" s="81">
        <v>1904688</v>
      </c>
      <c r="AD10" s="81">
        <v>1.7295207801993002</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1720</v>
      </c>
      <c r="B11" s="80">
        <v>411</v>
      </c>
      <c r="C11" s="80">
        <v>3</v>
      </c>
      <c r="D11" s="80">
        <v>25</v>
      </c>
      <c r="E11" s="80">
        <v>2006</v>
      </c>
      <c r="F11" s="80" t="s">
        <v>566</v>
      </c>
      <c r="G11" s="80" t="s">
        <v>1717</v>
      </c>
      <c r="H11" s="80" t="s">
        <v>1718</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1721</v>
      </c>
      <c r="B12" s="80">
        <v>412</v>
      </c>
      <c r="C12" s="80">
        <v>4</v>
      </c>
      <c r="D12" s="80">
        <v>25</v>
      </c>
      <c r="E12" s="80">
        <v>2007</v>
      </c>
      <c r="F12" s="80" t="s">
        <v>567</v>
      </c>
      <c r="G12" s="80" t="s">
        <v>1717</v>
      </c>
      <c r="H12" s="80" t="s">
        <v>1718</v>
      </c>
      <c r="I12" s="177"/>
      <c r="J12" s="81">
        <v>9.2115041011664243</v>
      </c>
      <c r="K12" s="81">
        <v>1.2204426532523414</v>
      </c>
      <c r="L12" s="81">
        <v>7.905848829292748</v>
      </c>
      <c r="M12" s="81">
        <v>8.2672708251555544</v>
      </c>
      <c r="N12" s="81">
        <v>10.824996586766643</v>
      </c>
      <c r="O12" s="81">
        <v>11.004640180469643</v>
      </c>
      <c r="P12" s="81">
        <v>22.820954803023007</v>
      </c>
      <c r="Q12" s="81">
        <v>0.7430950364196216</v>
      </c>
      <c r="R12" s="81">
        <v>10.396311181949489</v>
      </c>
      <c r="S12" s="81">
        <v>1.9690674007804378</v>
      </c>
      <c r="T12" s="82"/>
      <c r="U12" s="81">
        <v>1242617</v>
      </c>
      <c r="V12" s="81">
        <v>468</v>
      </c>
      <c r="W12" s="81">
        <v>113</v>
      </c>
      <c r="X12" s="81">
        <v>2075</v>
      </c>
      <c r="Y12" s="81">
        <v>4364</v>
      </c>
      <c r="Z12" s="81">
        <v>5445</v>
      </c>
      <c r="AA12" s="81">
        <v>4469</v>
      </c>
      <c r="AB12" s="81">
        <v>11946</v>
      </c>
      <c r="AC12" s="81">
        <v>1891120</v>
      </c>
      <c r="AD12" s="81">
        <v>1.9690674007804378</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1722</v>
      </c>
      <c r="B13" s="80">
        <v>413</v>
      </c>
      <c r="C13" s="80">
        <v>5</v>
      </c>
      <c r="D13" s="80">
        <v>25</v>
      </c>
      <c r="E13" s="80">
        <v>2008</v>
      </c>
      <c r="F13" s="80" t="s">
        <v>84</v>
      </c>
      <c r="G13" s="80" t="s">
        <v>1717</v>
      </c>
      <c r="H13" s="80" t="s">
        <v>1718</v>
      </c>
      <c r="I13" s="177"/>
      <c r="J13" s="81">
        <v>9.6739540685455907</v>
      </c>
      <c r="K13" s="81">
        <v>0.95200140928227817</v>
      </c>
      <c r="L13" s="81">
        <v>10.885556271060944</v>
      </c>
      <c r="M13" s="81">
        <v>8.800723270527163</v>
      </c>
      <c r="N13" s="81">
        <v>9.7949122249930642</v>
      </c>
      <c r="O13" s="81">
        <v>10.736929691972485</v>
      </c>
      <c r="P13" s="81">
        <v>22.458301948499503</v>
      </c>
      <c r="Q13" s="81">
        <v>0.72226914188541746</v>
      </c>
      <c r="R13" s="81">
        <v>14.552812244348603</v>
      </c>
      <c r="S13" s="81">
        <v>0</v>
      </c>
      <c r="T13" s="82"/>
      <c r="U13" s="81">
        <v>1411422</v>
      </c>
      <c r="V13" s="81">
        <v>468</v>
      </c>
      <c r="W13" s="81">
        <v>180</v>
      </c>
      <c r="X13" s="81">
        <v>2075</v>
      </c>
      <c r="Y13" s="81">
        <v>4386</v>
      </c>
      <c r="Z13" s="81">
        <v>5499</v>
      </c>
      <c r="AA13" s="81">
        <v>4403</v>
      </c>
      <c r="AB13" s="81">
        <v>11802</v>
      </c>
      <c r="AC13" s="81">
        <v>2748826</v>
      </c>
      <c r="AD13" s="81">
        <v>0</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1723</v>
      </c>
      <c r="B14" s="80">
        <v>414</v>
      </c>
      <c r="C14" s="80">
        <v>6</v>
      </c>
      <c r="D14" s="80">
        <v>25</v>
      </c>
      <c r="E14" s="80">
        <v>2009</v>
      </c>
      <c r="F14" s="80" t="s">
        <v>85</v>
      </c>
      <c r="G14" s="80" t="s">
        <v>1717</v>
      </c>
      <c r="H14" s="80" t="s">
        <v>1718</v>
      </c>
      <c r="I14" s="177"/>
      <c r="J14" s="81">
        <v>9.4884986942406417</v>
      </c>
      <c r="K14" s="81">
        <v>0.90573377697284674</v>
      </c>
      <c r="L14" s="81">
        <v>20.247804381310715</v>
      </c>
      <c r="M14" s="81">
        <v>8.185567650848613</v>
      </c>
      <c r="N14" s="81">
        <v>9.2119576993661774</v>
      </c>
      <c r="O14" s="81">
        <v>11.059801927646612</v>
      </c>
      <c r="P14" s="81">
        <v>21.51341828338095</v>
      </c>
      <c r="Q14" s="81">
        <v>0.68243893590155502</v>
      </c>
      <c r="R14" s="81">
        <v>14.786778960521533</v>
      </c>
      <c r="S14" s="81">
        <v>0</v>
      </c>
      <c r="T14" s="82"/>
      <c r="U14" s="81">
        <v>1315959</v>
      </c>
      <c r="V14" s="81">
        <v>420</v>
      </c>
      <c r="W14" s="81">
        <v>495</v>
      </c>
      <c r="X14" s="81">
        <v>2151</v>
      </c>
      <c r="Y14" s="81">
        <v>4392</v>
      </c>
      <c r="Z14" s="81">
        <v>5591</v>
      </c>
      <c r="AA14" s="81">
        <v>4330</v>
      </c>
      <c r="AB14" s="81">
        <v>11706</v>
      </c>
      <c r="AC14" s="81">
        <v>2724814</v>
      </c>
      <c r="AD14" s="81">
        <v>0</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0</v>
      </c>
      <c r="BL14" s="81">
        <v>0</v>
      </c>
      <c r="BM14" s="82"/>
      <c r="BN14" s="81">
        <v>0</v>
      </c>
      <c r="BO14" s="81">
        <v>0</v>
      </c>
      <c r="BP14" s="81">
        <v>0</v>
      </c>
      <c r="BQ14" s="81">
        <v>0</v>
      </c>
      <c r="BR14" s="81">
        <v>0</v>
      </c>
      <c r="BS14" s="81">
        <v>0</v>
      </c>
      <c r="BT14"/>
      <c r="BU14" s="80"/>
      <c r="BV14" s="80"/>
      <c r="BW14" s="80"/>
      <c r="BX14" s="80"/>
      <c r="BY14" s="80"/>
      <c r="BZ14" s="80"/>
      <c r="CA14" s="80"/>
      <c r="CB14" s="80"/>
      <c r="CC14" s="80"/>
    </row>
    <row r="15" spans="1:81">
      <c r="A15" s="80" t="s">
        <v>1724</v>
      </c>
      <c r="B15" s="80">
        <v>415</v>
      </c>
      <c r="C15" s="80">
        <v>7</v>
      </c>
      <c r="D15" s="80">
        <v>25</v>
      </c>
      <c r="E15" s="80">
        <v>2010</v>
      </c>
      <c r="F15" s="80" t="s">
        <v>86</v>
      </c>
      <c r="G15" s="80" t="s">
        <v>1717</v>
      </c>
      <c r="H15" s="80" t="s">
        <v>1718</v>
      </c>
      <c r="I15" s="177"/>
      <c r="J15" s="81">
        <v>7.7833750946630147</v>
      </c>
      <c r="K15" s="81">
        <v>0.96241632459601112</v>
      </c>
      <c r="L15" s="81">
        <v>18.640763733580393</v>
      </c>
      <c r="M15" s="81">
        <v>8.8223260739949811</v>
      </c>
      <c r="N15" s="81">
        <v>10.824599205572202</v>
      </c>
      <c r="O15" s="81">
        <v>11.120879625404374</v>
      </c>
      <c r="P15" s="81">
        <v>22.018587540057176</v>
      </c>
      <c r="Q15" s="81">
        <v>0.70466363060938553</v>
      </c>
      <c r="R15" s="81">
        <v>5.4551040669224751</v>
      </c>
      <c r="S15" s="81">
        <v>1.8538929796172714</v>
      </c>
      <c r="T15" s="82"/>
      <c r="U15" s="81">
        <v>1136120</v>
      </c>
      <c r="V15" s="81">
        <v>420</v>
      </c>
      <c r="W15" s="81">
        <v>495</v>
      </c>
      <c r="X15" s="81">
        <v>2151</v>
      </c>
      <c r="Y15" s="81">
        <v>4379</v>
      </c>
      <c r="Z15" s="81">
        <v>5648</v>
      </c>
      <c r="AA15" s="81">
        <v>4321</v>
      </c>
      <c r="AB15" s="81">
        <v>11582</v>
      </c>
      <c r="AC15" s="81">
        <v>952617</v>
      </c>
      <c r="AD15" s="81">
        <v>1.8538929796172714</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0</v>
      </c>
      <c r="BL15" s="81">
        <v>0</v>
      </c>
      <c r="BM15" s="82"/>
      <c r="BN15" s="81">
        <v>0</v>
      </c>
      <c r="BO15" s="81">
        <v>0</v>
      </c>
      <c r="BP15" s="81">
        <v>0</v>
      </c>
      <c r="BQ15" s="81">
        <v>0</v>
      </c>
      <c r="BR15" s="81">
        <v>0</v>
      </c>
      <c r="BS15" s="81">
        <v>0</v>
      </c>
      <c r="BT15"/>
      <c r="BU15" s="80">
        <v>0</v>
      </c>
      <c r="BV15" s="80">
        <v>0</v>
      </c>
      <c r="BW15" s="80">
        <v>0</v>
      </c>
      <c r="BX15" s="80">
        <v>0</v>
      </c>
      <c r="BY15" s="80">
        <v>0</v>
      </c>
      <c r="BZ15" s="80">
        <v>0</v>
      </c>
      <c r="CA15" s="80">
        <v>0</v>
      </c>
      <c r="CB15" s="80">
        <v>0</v>
      </c>
      <c r="CC15" s="80">
        <v>0</v>
      </c>
    </row>
    <row r="16" spans="1:81">
      <c r="A16" s="80" t="s">
        <v>1725</v>
      </c>
      <c r="B16" s="80">
        <v>416</v>
      </c>
      <c r="C16" s="80">
        <v>8</v>
      </c>
      <c r="D16" s="80">
        <v>25</v>
      </c>
      <c r="E16" s="80">
        <v>2011</v>
      </c>
      <c r="F16" s="80" t="s">
        <v>87</v>
      </c>
      <c r="G16" s="80" t="s">
        <v>1717</v>
      </c>
      <c r="H16" s="80" t="s">
        <v>1718</v>
      </c>
      <c r="I16" s="177"/>
      <c r="J16" s="81">
        <v>9.887106015246987</v>
      </c>
      <c r="K16" s="81">
        <v>1.2731916942752757</v>
      </c>
      <c r="L16" s="81">
        <v>25.081344021746212</v>
      </c>
      <c r="M16" s="81">
        <v>10.501110695717284</v>
      </c>
      <c r="N16" s="81">
        <v>13.368154501825005</v>
      </c>
      <c r="O16" s="81">
        <v>11.134942217731316</v>
      </c>
      <c r="P16" s="81">
        <v>21.515893138157871</v>
      </c>
      <c r="Q16" s="81">
        <v>0.80403296378941258</v>
      </c>
      <c r="R16" s="81">
        <v>5.4933197356218066</v>
      </c>
      <c r="S16" s="81">
        <v>1.3717394900433433</v>
      </c>
      <c r="T16" s="82"/>
      <c r="U16" s="81">
        <v>1216267</v>
      </c>
      <c r="V16" s="81">
        <v>420</v>
      </c>
      <c r="W16" s="81">
        <v>495</v>
      </c>
      <c r="X16" s="81">
        <v>2151</v>
      </c>
      <c r="Y16" s="81">
        <v>4392</v>
      </c>
      <c r="Z16" s="81">
        <v>5778</v>
      </c>
      <c r="AA16" s="81">
        <v>4348</v>
      </c>
      <c r="AB16" s="81">
        <v>11457</v>
      </c>
      <c r="AC16" s="81">
        <v>957704</v>
      </c>
      <c r="AD16" s="81">
        <v>1.3717394900433433</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0</v>
      </c>
      <c r="BL16" s="81">
        <v>0</v>
      </c>
      <c r="BM16" s="82"/>
      <c r="BN16" s="81">
        <v>0</v>
      </c>
      <c r="BO16" s="81">
        <v>0</v>
      </c>
      <c r="BP16" s="81">
        <v>0</v>
      </c>
      <c r="BQ16" s="81">
        <v>0</v>
      </c>
      <c r="BR16" s="81">
        <v>0</v>
      </c>
      <c r="BS16" s="81">
        <v>0</v>
      </c>
      <c r="BT16"/>
      <c r="BU16" s="80">
        <v>0</v>
      </c>
      <c r="BV16" s="80">
        <v>0</v>
      </c>
      <c r="BW16" s="80">
        <v>0</v>
      </c>
      <c r="BX16" s="80">
        <v>0</v>
      </c>
      <c r="BY16" s="80">
        <v>0</v>
      </c>
      <c r="BZ16" s="80">
        <v>0</v>
      </c>
      <c r="CA16" s="80">
        <v>0</v>
      </c>
      <c r="CB16" s="80">
        <v>0</v>
      </c>
      <c r="CC16" s="80">
        <v>0</v>
      </c>
    </row>
    <row r="17" spans="1:81">
      <c r="A17" s="80" t="s">
        <v>1726</v>
      </c>
      <c r="B17" s="80">
        <v>417</v>
      </c>
      <c r="C17" s="80">
        <v>9</v>
      </c>
      <c r="D17" s="80">
        <v>25</v>
      </c>
      <c r="E17" s="80">
        <v>2012</v>
      </c>
      <c r="F17" s="80" t="s">
        <v>88</v>
      </c>
      <c r="G17" s="80" t="s">
        <v>1717</v>
      </c>
      <c r="H17" s="80" t="s">
        <v>1718</v>
      </c>
      <c r="I17" s="177"/>
      <c r="J17" s="81">
        <v>0</v>
      </c>
      <c r="K17" s="81">
        <v>1.3039221657963043</v>
      </c>
      <c r="L17" s="81">
        <v>25.417506763820697</v>
      </c>
      <c r="M17" s="81">
        <v>11.746188181035491</v>
      </c>
      <c r="N17" s="81">
        <v>14.001805197149327</v>
      </c>
      <c r="O17" s="81">
        <v>11.070262767953732</v>
      </c>
      <c r="P17" s="81">
        <v>21.608450824086312</v>
      </c>
      <c r="Q17" s="81">
        <v>0.86715784397356754</v>
      </c>
      <c r="R17" s="81">
        <v>7.7507499649672811</v>
      </c>
      <c r="S17" s="81">
        <v>1.2684547587091979</v>
      </c>
      <c r="T17" s="82"/>
      <c r="U17" s="81">
        <v>0</v>
      </c>
      <c r="V17" s="81">
        <v>420</v>
      </c>
      <c r="W17" s="81">
        <v>495</v>
      </c>
      <c r="X17" s="81">
        <v>2151</v>
      </c>
      <c r="Y17" s="81">
        <v>4463</v>
      </c>
      <c r="Z17" s="81">
        <v>5790</v>
      </c>
      <c r="AA17" s="81">
        <v>4342</v>
      </c>
      <c r="AB17" s="81">
        <v>11373</v>
      </c>
      <c r="AC17" s="81">
        <v>1316265</v>
      </c>
      <c r="AD17" s="81">
        <v>1.2684547587091979</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0</v>
      </c>
      <c r="BL17" s="81">
        <v>0</v>
      </c>
      <c r="BM17" s="82"/>
      <c r="BN17" s="81">
        <v>0</v>
      </c>
      <c r="BO17" s="81">
        <v>0</v>
      </c>
      <c r="BP17" s="81">
        <v>0</v>
      </c>
      <c r="BQ17" s="81">
        <v>0</v>
      </c>
      <c r="BR17" s="81">
        <v>0</v>
      </c>
      <c r="BS17" s="81">
        <v>0</v>
      </c>
      <c r="BT17"/>
      <c r="BU17" s="80">
        <v>0</v>
      </c>
      <c r="BV17" s="80">
        <v>0</v>
      </c>
      <c r="BW17" s="80">
        <v>0</v>
      </c>
      <c r="BX17" s="80">
        <v>0</v>
      </c>
      <c r="BY17" s="80">
        <v>0</v>
      </c>
      <c r="BZ17" s="80">
        <v>0</v>
      </c>
      <c r="CA17" s="80">
        <v>0</v>
      </c>
      <c r="CB17" s="80">
        <v>0</v>
      </c>
      <c r="CC17" s="80">
        <v>0</v>
      </c>
    </row>
    <row r="18" spans="1:81">
      <c r="A18" s="80" t="s">
        <v>1727</v>
      </c>
      <c r="B18" s="80">
        <v>418</v>
      </c>
      <c r="C18" s="80">
        <v>10</v>
      </c>
      <c r="D18" s="80">
        <v>25</v>
      </c>
      <c r="E18" s="80">
        <v>2013</v>
      </c>
      <c r="F18" s="80" t="s">
        <v>89</v>
      </c>
      <c r="G18" s="80" t="s">
        <v>1717</v>
      </c>
      <c r="H18" s="80" t="s">
        <v>1718</v>
      </c>
      <c r="I18" s="177"/>
      <c r="J18" s="81">
        <v>12.816180871895803</v>
      </c>
      <c r="K18" s="81">
        <v>1.1481768071755094</v>
      </c>
      <c r="L18" s="81">
        <v>23.264219563887963</v>
      </c>
      <c r="M18" s="81">
        <v>11.76524393644212</v>
      </c>
      <c r="N18" s="81">
        <v>14.982256103452629</v>
      </c>
      <c r="O18" s="81">
        <v>10.802108296333348</v>
      </c>
      <c r="P18" s="81">
        <v>21.430110230754629</v>
      </c>
      <c r="Q18" s="81">
        <v>0.8692517950436609</v>
      </c>
      <c r="R18" s="81">
        <v>5.8139197586367004</v>
      </c>
      <c r="S18" s="81">
        <v>1.4907432552386555</v>
      </c>
      <c r="T18" s="82"/>
      <c r="U18" s="81">
        <v>1375383</v>
      </c>
      <c r="V18" s="81">
        <v>420</v>
      </c>
      <c r="W18" s="81">
        <v>495</v>
      </c>
      <c r="X18" s="81">
        <v>2151</v>
      </c>
      <c r="Y18" s="81">
        <v>4450</v>
      </c>
      <c r="Z18" s="81">
        <v>5902</v>
      </c>
      <c r="AA18" s="81">
        <v>4290</v>
      </c>
      <c r="AB18" s="81">
        <v>11237</v>
      </c>
      <c r="AC18" s="81">
        <v>963784</v>
      </c>
      <c r="AD18" s="81">
        <v>1.4907432552386555</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0</v>
      </c>
      <c r="BL18" s="81">
        <v>0</v>
      </c>
      <c r="BM18" s="82"/>
      <c r="BN18" s="81">
        <v>0</v>
      </c>
      <c r="BO18" s="81">
        <v>0</v>
      </c>
      <c r="BP18" s="81">
        <v>0</v>
      </c>
      <c r="BQ18" s="81">
        <v>0</v>
      </c>
      <c r="BR18" s="81">
        <v>0</v>
      </c>
      <c r="BS18" s="81">
        <v>0</v>
      </c>
      <c r="BT18"/>
      <c r="BU18" s="80">
        <v>0</v>
      </c>
      <c r="BV18" s="80">
        <v>0</v>
      </c>
      <c r="BW18" s="80">
        <v>0</v>
      </c>
      <c r="BX18" s="80">
        <v>0</v>
      </c>
      <c r="BY18" s="80">
        <v>0</v>
      </c>
      <c r="BZ18" s="80">
        <v>0</v>
      </c>
      <c r="CA18" s="80">
        <v>0</v>
      </c>
      <c r="CB18" s="80">
        <v>0</v>
      </c>
      <c r="CC18" s="80">
        <v>0</v>
      </c>
    </row>
    <row r="19" spans="1:81">
      <c r="A19" s="80" t="s">
        <v>1728</v>
      </c>
      <c r="B19" s="80">
        <v>419</v>
      </c>
      <c r="C19" s="80">
        <v>11</v>
      </c>
      <c r="D19" s="80">
        <v>25</v>
      </c>
      <c r="E19" s="80">
        <v>2014</v>
      </c>
      <c r="F19" s="80" t="s">
        <v>90</v>
      </c>
      <c r="G19" s="80" t="s">
        <v>1717</v>
      </c>
      <c r="H19" s="80" t="s">
        <v>1718</v>
      </c>
      <c r="I19" s="177"/>
      <c r="J19" s="81">
        <v>11.641180552954779</v>
      </c>
      <c r="K19" s="81">
        <v>1.2274275136147581</v>
      </c>
      <c r="L19" s="81">
        <v>21.443009568549314</v>
      </c>
      <c r="M19" s="81">
        <v>10.042253634651324</v>
      </c>
      <c r="N19" s="81">
        <v>14.420873750903631</v>
      </c>
      <c r="O19" s="81">
        <v>10.270257327764007</v>
      </c>
      <c r="P19" s="81">
        <v>21.320630872785493</v>
      </c>
      <c r="Q19" s="81">
        <v>0.8234686346064285</v>
      </c>
      <c r="R19" s="81">
        <v>5.7800668832132134</v>
      </c>
      <c r="S19" s="81">
        <v>1.3245607605744667</v>
      </c>
      <c r="T19" s="82"/>
      <c r="U19" s="81">
        <v>1450485</v>
      </c>
      <c r="V19" s="81">
        <v>392</v>
      </c>
      <c r="W19" s="81">
        <v>459</v>
      </c>
      <c r="X19" s="81">
        <v>1978</v>
      </c>
      <c r="Y19" s="81">
        <v>4469</v>
      </c>
      <c r="Z19" s="81">
        <v>5910</v>
      </c>
      <c r="AA19" s="81">
        <v>4246</v>
      </c>
      <c r="AB19" s="81">
        <v>11095</v>
      </c>
      <c r="AC19" s="81">
        <v>961185</v>
      </c>
      <c r="AD19" s="81">
        <v>1.3245607605744667</v>
      </c>
      <c r="AE19" s="82"/>
      <c r="AF19" s="81">
        <v>13984581.079224093</v>
      </c>
      <c r="AG19" s="81">
        <v>1002261.1864895811</v>
      </c>
      <c r="AH19" s="81">
        <v>4512551.2965709874</v>
      </c>
      <c r="AI19" s="81">
        <v>11715680.162474142</v>
      </c>
      <c r="AJ19" s="81">
        <v>19952872.167475484</v>
      </c>
      <c r="AK19" s="81">
        <v>0</v>
      </c>
      <c r="AL19" s="81">
        <v>0</v>
      </c>
      <c r="AM19" s="81">
        <v>1523177.7050299353</v>
      </c>
      <c r="AN19" s="81">
        <v>0</v>
      </c>
      <c r="AO19" s="81">
        <v>0</v>
      </c>
      <c r="AP19" s="82"/>
      <c r="AQ19" s="81">
        <v>300</v>
      </c>
      <c r="AR19" s="81">
        <v>69</v>
      </c>
      <c r="AS19" s="81">
        <v>5</v>
      </c>
      <c r="AT19" s="81">
        <v>0</v>
      </c>
      <c r="AU19" s="81">
        <v>0</v>
      </c>
      <c r="AV19" s="81">
        <v>0</v>
      </c>
      <c r="AW19" s="81" t="s">
        <v>564</v>
      </c>
      <c r="AX19" s="82"/>
      <c r="AY19" s="81">
        <v>1426.902</v>
      </c>
      <c r="AZ19" s="81">
        <v>3994</v>
      </c>
      <c r="BA19" s="81">
        <v>58780</v>
      </c>
      <c r="BB19" s="81">
        <v>0</v>
      </c>
      <c r="BC19" s="81">
        <v>0</v>
      </c>
      <c r="BD19" s="81">
        <v>0</v>
      </c>
      <c r="BE19" s="81" t="s">
        <v>564</v>
      </c>
      <c r="BF19" s="82"/>
      <c r="BG19" s="81">
        <v>0</v>
      </c>
      <c r="BH19" s="81">
        <v>0</v>
      </c>
      <c r="BI19" s="81">
        <v>0</v>
      </c>
      <c r="BJ19" s="81">
        <v>0</v>
      </c>
      <c r="BK19" s="81">
        <v>0</v>
      </c>
      <c r="BL19" s="81">
        <v>0</v>
      </c>
      <c r="BM19" s="82"/>
      <c r="BN19" s="81">
        <v>0</v>
      </c>
      <c r="BO19" s="81">
        <v>0</v>
      </c>
      <c r="BP19" s="81">
        <v>0</v>
      </c>
      <c r="BQ19" s="81">
        <v>0</v>
      </c>
      <c r="BR19" s="81">
        <v>0</v>
      </c>
      <c r="BS19" s="81">
        <v>0</v>
      </c>
      <c r="BT19"/>
      <c r="BU19" s="80">
        <v>0</v>
      </c>
      <c r="BV19" s="80">
        <v>0</v>
      </c>
      <c r="BW19" s="80">
        <v>0</v>
      </c>
      <c r="BX19" s="80">
        <v>0</v>
      </c>
      <c r="BY19" s="80">
        <v>0</v>
      </c>
      <c r="BZ19" s="80">
        <v>0</v>
      </c>
      <c r="CA19" s="80">
        <v>0</v>
      </c>
      <c r="CB19" s="80">
        <v>0</v>
      </c>
      <c r="CC19" s="80">
        <v>0</v>
      </c>
    </row>
    <row r="20" spans="1:81">
      <c r="A20" s="80" t="s">
        <v>1729</v>
      </c>
      <c r="B20" s="80">
        <v>420</v>
      </c>
      <c r="C20" s="80">
        <v>12</v>
      </c>
      <c r="D20" s="80">
        <v>25</v>
      </c>
      <c r="E20" s="80">
        <v>2015</v>
      </c>
      <c r="F20" s="80" t="s">
        <v>91</v>
      </c>
      <c r="G20" s="80" t="s">
        <v>1717</v>
      </c>
      <c r="H20" s="80" t="s">
        <v>1718</v>
      </c>
      <c r="I20" s="177"/>
      <c r="J20" s="81">
        <v>13.612279087438122</v>
      </c>
      <c r="K20" s="81">
        <v>1.0263231360041389</v>
      </c>
      <c r="L20" s="81">
        <v>23.026452747471016</v>
      </c>
      <c r="M20" s="81">
        <v>10.051564373569123</v>
      </c>
      <c r="N20" s="81">
        <v>12.532648791260842</v>
      </c>
      <c r="O20" s="81">
        <v>10.229049497956238</v>
      </c>
      <c r="P20" s="81">
        <v>21.39268455762824</v>
      </c>
      <c r="Q20" s="81">
        <v>0.79371048170723624</v>
      </c>
      <c r="R20" s="81">
        <v>5.4544819398105622</v>
      </c>
      <c r="S20" s="81">
        <v>1.219645653599257</v>
      </c>
      <c r="T20" s="82"/>
      <c r="U20" s="81">
        <v>1949054</v>
      </c>
      <c r="V20" s="81">
        <v>392</v>
      </c>
      <c r="W20" s="81">
        <v>459</v>
      </c>
      <c r="X20" s="81">
        <v>1978</v>
      </c>
      <c r="Y20" s="81">
        <v>4451</v>
      </c>
      <c r="Z20" s="81">
        <v>5943</v>
      </c>
      <c r="AA20" s="81">
        <v>4257</v>
      </c>
      <c r="AB20" s="81">
        <v>10924</v>
      </c>
      <c r="AC20" s="81">
        <v>934368</v>
      </c>
      <c r="AD20" s="81">
        <v>1.219645653599257</v>
      </c>
      <c r="AE20" s="82"/>
      <c r="AF20" s="81">
        <v>18423501.938476454</v>
      </c>
      <c r="AG20" s="81">
        <v>880947.29391544824</v>
      </c>
      <c r="AH20" s="81">
        <v>3850906.2014491875</v>
      </c>
      <c r="AI20" s="81">
        <v>12149867.491483405</v>
      </c>
      <c r="AJ20" s="81">
        <v>18368884.268534578</v>
      </c>
      <c r="AK20" s="81">
        <v>0</v>
      </c>
      <c r="AL20" s="81">
        <v>0</v>
      </c>
      <c r="AM20" s="81">
        <v>1497088.3755434908</v>
      </c>
      <c r="AN20" s="81">
        <v>0</v>
      </c>
      <c r="AO20" s="81">
        <v>0</v>
      </c>
      <c r="AP20" s="82"/>
      <c r="AQ20" s="81">
        <v>328</v>
      </c>
      <c r="AR20" s="81">
        <v>77</v>
      </c>
      <c r="AS20" s="81">
        <v>5</v>
      </c>
      <c r="AT20" s="81">
        <v>0</v>
      </c>
      <c r="AU20" s="81">
        <v>0</v>
      </c>
      <c r="AV20" s="81">
        <v>0</v>
      </c>
      <c r="AW20" s="81" t="s">
        <v>564</v>
      </c>
      <c r="AX20" s="82"/>
      <c r="AY20" s="81">
        <v>1607.3020000000001</v>
      </c>
      <c r="AZ20" s="81">
        <v>6277.7</v>
      </c>
      <c r="BA20" s="81">
        <v>58780</v>
      </c>
      <c r="BB20" s="81">
        <v>0</v>
      </c>
      <c r="BC20" s="81">
        <v>0</v>
      </c>
      <c r="BD20" s="81">
        <v>0</v>
      </c>
      <c r="BE20" s="81" t="s">
        <v>564</v>
      </c>
      <c r="BF20" s="82"/>
      <c r="BG20" s="81">
        <v>0</v>
      </c>
      <c r="BH20" s="81">
        <v>0</v>
      </c>
      <c r="BI20" s="81">
        <v>0</v>
      </c>
      <c r="BJ20" s="81">
        <v>0</v>
      </c>
      <c r="BK20" s="81">
        <v>0</v>
      </c>
      <c r="BL20" s="81">
        <v>0</v>
      </c>
      <c r="BM20" s="82"/>
      <c r="BN20" s="81">
        <v>0</v>
      </c>
      <c r="BO20" s="81">
        <v>0</v>
      </c>
      <c r="BP20" s="81">
        <v>0</v>
      </c>
      <c r="BQ20" s="81">
        <v>0</v>
      </c>
      <c r="BR20" s="81">
        <v>0</v>
      </c>
      <c r="BS20" s="81">
        <v>0</v>
      </c>
      <c r="BT20"/>
      <c r="BU20" s="80">
        <v>0</v>
      </c>
      <c r="BV20" s="80">
        <v>0</v>
      </c>
      <c r="BW20" s="80">
        <v>0</v>
      </c>
      <c r="BX20" s="80">
        <v>0</v>
      </c>
      <c r="BY20" s="80">
        <v>0</v>
      </c>
      <c r="BZ20" s="80">
        <v>0</v>
      </c>
      <c r="CA20" s="80">
        <v>0</v>
      </c>
      <c r="CB20" s="80">
        <v>0</v>
      </c>
      <c r="CC20" s="80">
        <v>0</v>
      </c>
    </row>
    <row r="21" spans="1:81">
      <c r="A21" s="80" t="s">
        <v>1730</v>
      </c>
      <c r="B21" s="80">
        <v>421</v>
      </c>
      <c r="C21" s="80">
        <v>13</v>
      </c>
      <c r="D21" s="80">
        <v>25</v>
      </c>
      <c r="E21" s="80">
        <v>2016</v>
      </c>
      <c r="F21" s="80" t="s">
        <v>92</v>
      </c>
      <c r="G21" s="80" t="s">
        <v>1717</v>
      </c>
      <c r="H21" s="80" t="s">
        <v>1718</v>
      </c>
      <c r="I21" s="177"/>
      <c r="J21" s="81">
        <v>12.642422071054979</v>
      </c>
      <c r="K21" s="81">
        <v>0.99284170818915463</v>
      </c>
      <c r="L21" s="81">
        <v>20.328567637190226</v>
      </c>
      <c r="M21" s="81">
        <v>7.8116132121197532</v>
      </c>
      <c r="N21" s="81">
        <v>11.572579328326329</v>
      </c>
      <c r="O21" s="81">
        <v>10.188147873099577</v>
      </c>
      <c r="P21" s="81">
        <v>21.023689808680729</v>
      </c>
      <c r="Q21" s="81">
        <v>0.76233147659914657</v>
      </c>
      <c r="R21" s="81">
        <v>5.4746255315904753</v>
      </c>
      <c r="S21" s="81">
        <v>1.2909454483952361</v>
      </c>
      <c r="T21" s="82"/>
      <c r="U21" s="81">
        <v>1940322</v>
      </c>
      <c r="V21" s="81">
        <v>392</v>
      </c>
      <c r="W21" s="81">
        <v>459</v>
      </c>
      <c r="X21" s="81">
        <v>1978</v>
      </c>
      <c r="Y21" s="81">
        <v>4471</v>
      </c>
      <c r="Z21" s="81">
        <v>5992</v>
      </c>
      <c r="AA21" s="81">
        <v>4327</v>
      </c>
      <c r="AB21" s="81">
        <v>10793</v>
      </c>
      <c r="AC21" s="81">
        <v>935012.15142846585</v>
      </c>
      <c r="AD21" s="81">
        <v>1.2909454483952361</v>
      </c>
      <c r="AE21" s="82"/>
      <c r="AF21" s="81">
        <v>17644051.343489271</v>
      </c>
      <c r="AG21" s="81">
        <v>848943.60903364804</v>
      </c>
      <c r="AH21" s="81">
        <v>3245296.2212352669</v>
      </c>
      <c r="AI21" s="81">
        <v>12228741.04749283</v>
      </c>
      <c r="AJ21" s="81">
        <v>18767699.625898741</v>
      </c>
      <c r="AK21" s="81">
        <v>0</v>
      </c>
      <c r="AL21" s="81">
        <v>0</v>
      </c>
      <c r="AM21" s="81">
        <v>1480284.5181227881</v>
      </c>
      <c r="AN21" s="81">
        <v>0</v>
      </c>
      <c r="AO21" s="81">
        <v>0</v>
      </c>
      <c r="AP21" s="82"/>
      <c r="AQ21" s="81">
        <v>371</v>
      </c>
      <c r="AR21" s="81">
        <v>108</v>
      </c>
      <c r="AS21" s="81">
        <v>5</v>
      </c>
      <c r="AT21" s="81">
        <v>0</v>
      </c>
      <c r="AU21" s="81">
        <v>0</v>
      </c>
      <c r="AV21" s="81">
        <v>0</v>
      </c>
      <c r="AW21" s="81" t="s">
        <v>564</v>
      </c>
      <c r="AX21" s="82"/>
      <c r="AY21" s="81">
        <v>1898.712</v>
      </c>
      <c r="AZ21" s="81">
        <v>7572.9</v>
      </c>
      <c r="BA21" s="81">
        <v>58780</v>
      </c>
      <c r="BB21" s="81">
        <v>0</v>
      </c>
      <c r="BC21" s="81">
        <v>0</v>
      </c>
      <c r="BD21" s="81">
        <v>0</v>
      </c>
      <c r="BE21" s="81" t="s">
        <v>564</v>
      </c>
      <c r="BF21" s="82"/>
      <c r="BG21" s="81">
        <v>0</v>
      </c>
      <c r="BH21" s="81">
        <v>0</v>
      </c>
      <c r="BI21" s="81">
        <v>0</v>
      </c>
      <c r="BJ21" s="81">
        <v>0</v>
      </c>
      <c r="BK21" s="81">
        <v>0</v>
      </c>
      <c r="BL21" s="81">
        <v>0</v>
      </c>
      <c r="BM21" s="82"/>
      <c r="BN21" s="81">
        <v>0</v>
      </c>
      <c r="BO21" s="81">
        <v>0</v>
      </c>
      <c r="BP21" s="81">
        <v>0</v>
      </c>
      <c r="BQ21" s="81">
        <v>0</v>
      </c>
      <c r="BR21" s="81">
        <v>0</v>
      </c>
      <c r="BS21" s="81">
        <v>0</v>
      </c>
      <c r="BT21"/>
      <c r="BU21" s="80">
        <v>0</v>
      </c>
      <c r="BV21" s="80">
        <v>0</v>
      </c>
      <c r="BW21" s="80">
        <v>0</v>
      </c>
      <c r="BX21" s="80">
        <v>0</v>
      </c>
      <c r="BY21" s="80">
        <v>0</v>
      </c>
      <c r="BZ21" s="80">
        <v>0</v>
      </c>
      <c r="CA21" s="80">
        <v>0</v>
      </c>
      <c r="CB21" s="80">
        <v>0</v>
      </c>
      <c r="CC21" s="80">
        <v>0</v>
      </c>
    </row>
    <row r="22" spans="1:81">
      <c r="A22" s="80" t="s">
        <v>1731</v>
      </c>
      <c r="B22" s="80">
        <v>422</v>
      </c>
      <c r="C22" s="80">
        <v>14</v>
      </c>
      <c r="D22" s="80">
        <v>25</v>
      </c>
      <c r="E22" s="80">
        <v>2017</v>
      </c>
      <c r="F22" s="80" t="s">
        <v>71</v>
      </c>
      <c r="G22" s="80" t="s">
        <v>1717</v>
      </c>
      <c r="H22" s="80" t="s">
        <v>1718</v>
      </c>
      <c r="I22" s="177"/>
      <c r="J22" s="81">
        <v>6.8891535827687527</v>
      </c>
      <c r="K22" s="81">
        <v>1.0300736902634442</v>
      </c>
      <c r="L22" s="81">
        <v>18.548760191725115</v>
      </c>
      <c r="M22" s="81">
        <v>7.0752953435098673</v>
      </c>
      <c r="N22" s="81">
        <v>11.956257862383909</v>
      </c>
      <c r="O22" s="81">
        <v>10.103856378160856</v>
      </c>
      <c r="P22" s="81">
        <v>20.996727001674163</v>
      </c>
      <c r="Q22" s="81">
        <v>0.72596770308086478</v>
      </c>
      <c r="R22" s="81">
        <v>5.3744197635333348</v>
      </c>
      <c r="S22" s="81">
        <v>1.0384622739413161</v>
      </c>
      <c r="T22" s="82"/>
      <c r="U22" s="81">
        <v>1219069</v>
      </c>
      <c r="V22" s="81">
        <v>392</v>
      </c>
      <c r="W22" s="81">
        <v>459</v>
      </c>
      <c r="X22" s="81">
        <v>1978</v>
      </c>
      <c r="Y22" s="81">
        <v>4479</v>
      </c>
      <c r="Z22" s="81">
        <v>6041</v>
      </c>
      <c r="AA22" s="81">
        <v>4349</v>
      </c>
      <c r="AB22" s="81">
        <v>10629</v>
      </c>
      <c r="AC22" s="81">
        <v>936110.99999999965</v>
      </c>
      <c r="AD22" s="81">
        <v>1.0384622739413161</v>
      </c>
      <c r="AE22" s="82"/>
      <c r="AF22" s="81">
        <v>10312645.40992845</v>
      </c>
      <c r="AG22" s="81">
        <v>882798.51558454731</v>
      </c>
      <c r="AH22" s="81">
        <v>3816851.8554854952</v>
      </c>
      <c r="AI22" s="81">
        <v>11686592.49736876</v>
      </c>
      <c r="AJ22" s="81">
        <v>21025463.345359951</v>
      </c>
      <c r="AK22" s="81">
        <v>0</v>
      </c>
      <c r="AL22" s="81">
        <v>0</v>
      </c>
      <c r="AM22" s="81">
        <v>1460072.5906426359</v>
      </c>
      <c r="AN22" s="81">
        <v>0</v>
      </c>
      <c r="AO22" s="81">
        <v>0</v>
      </c>
      <c r="AP22" s="82"/>
      <c r="AQ22" s="81">
        <v>383</v>
      </c>
      <c r="AR22" s="81">
        <v>115</v>
      </c>
      <c r="AS22" s="81">
        <v>5</v>
      </c>
      <c r="AT22" s="81">
        <v>0</v>
      </c>
      <c r="AU22" s="81">
        <v>0</v>
      </c>
      <c r="AV22" s="81">
        <v>0</v>
      </c>
      <c r="AW22" s="81" t="s">
        <v>564</v>
      </c>
      <c r="AX22" s="82"/>
      <c r="AY22" s="81">
        <v>1980.692</v>
      </c>
      <c r="AZ22" s="81">
        <v>13632.2</v>
      </c>
      <c r="BA22" s="81">
        <v>58780</v>
      </c>
      <c r="BB22" s="81">
        <v>0</v>
      </c>
      <c r="BC22" s="81">
        <v>0</v>
      </c>
      <c r="BD22" s="81">
        <v>0</v>
      </c>
      <c r="BE22" s="81" t="s">
        <v>564</v>
      </c>
      <c r="BF22" s="82"/>
      <c r="BG22" s="81">
        <v>0</v>
      </c>
      <c r="BH22" s="81">
        <v>0</v>
      </c>
      <c r="BI22" s="81">
        <v>0</v>
      </c>
      <c r="BJ22" s="81">
        <v>0</v>
      </c>
      <c r="BK22" s="81">
        <v>0</v>
      </c>
      <c r="BL22" s="81">
        <v>0</v>
      </c>
      <c r="BM22" s="82"/>
      <c r="BN22" s="81">
        <v>0</v>
      </c>
      <c r="BO22" s="81">
        <v>0</v>
      </c>
      <c r="BP22" s="81">
        <v>0</v>
      </c>
      <c r="BQ22" s="81">
        <v>0</v>
      </c>
      <c r="BR22" s="81">
        <v>0</v>
      </c>
      <c r="BS22" s="81">
        <v>0</v>
      </c>
      <c r="BT22"/>
      <c r="BU22" s="80">
        <v>0</v>
      </c>
      <c r="BV22" s="80">
        <v>0</v>
      </c>
      <c r="BW22" s="80">
        <v>0</v>
      </c>
      <c r="BX22" s="80">
        <v>0</v>
      </c>
      <c r="BY22" s="80">
        <v>0</v>
      </c>
      <c r="BZ22" s="80">
        <v>0</v>
      </c>
      <c r="CA22" s="80">
        <v>0</v>
      </c>
      <c r="CB22" s="80">
        <v>0</v>
      </c>
      <c r="CC22" s="80">
        <v>0</v>
      </c>
    </row>
    <row r="23" spans="1:81">
      <c r="A23" s="80" t="s">
        <v>1732</v>
      </c>
      <c r="B23" s="80">
        <v>423</v>
      </c>
      <c r="C23" s="80">
        <v>15</v>
      </c>
      <c r="D23" s="80">
        <v>25</v>
      </c>
      <c r="E23" s="80">
        <v>2018</v>
      </c>
      <c r="F23" s="80" t="s">
        <v>93</v>
      </c>
      <c r="G23" s="80" t="s">
        <v>1717</v>
      </c>
      <c r="H23" s="80" t="s">
        <v>1718</v>
      </c>
      <c r="I23" s="177"/>
      <c r="J23" s="81">
        <v>5.5763459316528667</v>
      </c>
      <c r="K23" s="81">
        <v>0.89449823769027981</v>
      </c>
      <c r="L23" s="81">
        <v>16.492346212006744</v>
      </c>
      <c r="M23" s="81">
        <v>6.3249754446797812</v>
      </c>
      <c r="N23" s="81">
        <v>8.4847324078842519</v>
      </c>
      <c r="O23" s="81">
        <v>9.9599784254674812</v>
      </c>
      <c r="P23" s="81">
        <v>20.673003353339865</v>
      </c>
      <c r="Q23" s="81">
        <v>0.66732343540215144</v>
      </c>
      <c r="R23" s="81">
        <v>5.3761820419043858</v>
      </c>
      <c r="S23" s="81">
        <v>0.96471327755975611</v>
      </c>
      <c r="T23" s="82"/>
      <c r="U23" s="81">
        <v>1149286</v>
      </c>
      <c r="V23" s="81">
        <v>392</v>
      </c>
      <c r="W23" s="81">
        <v>459</v>
      </c>
      <c r="X23" s="81">
        <v>1978</v>
      </c>
      <c r="Y23" s="81">
        <v>4499</v>
      </c>
      <c r="Z23" s="81">
        <v>6069</v>
      </c>
      <c r="AA23" s="81">
        <v>4325</v>
      </c>
      <c r="AB23" s="81">
        <v>10529</v>
      </c>
      <c r="AC23" s="81">
        <v>932748</v>
      </c>
      <c r="AD23" s="81">
        <v>0.96471327755975611</v>
      </c>
      <c r="AE23" s="82"/>
      <c r="AF23" s="81">
        <v>9911055.3408416994</v>
      </c>
      <c r="AG23" s="81">
        <v>809314.46686655015</v>
      </c>
      <c r="AH23" s="81">
        <v>3387619.2021535439</v>
      </c>
      <c r="AI23" s="81">
        <v>11185225.988400809</v>
      </c>
      <c r="AJ23" s="81">
        <v>20149422.161650371</v>
      </c>
      <c r="AK23" s="81">
        <v>0</v>
      </c>
      <c r="AL23" s="81">
        <v>0</v>
      </c>
      <c r="AM23" s="81">
        <v>1449328.5446829509</v>
      </c>
      <c r="AN23" s="81">
        <v>0</v>
      </c>
      <c r="AO23" s="81">
        <v>0</v>
      </c>
      <c r="AP23" s="82"/>
      <c r="AQ23" s="81">
        <v>397</v>
      </c>
      <c r="AR23" s="81">
        <v>128</v>
      </c>
      <c r="AS23" s="81">
        <v>9</v>
      </c>
      <c r="AT23" s="81">
        <v>0</v>
      </c>
      <c r="AU23" s="81">
        <v>0</v>
      </c>
      <c r="AV23" s="81">
        <v>0</v>
      </c>
      <c r="AW23" s="81" t="s">
        <v>564</v>
      </c>
      <c r="AX23" s="82"/>
      <c r="AY23" s="81">
        <v>2064.0720000000001</v>
      </c>
      <c r="AZ23" s="81">
        <v>15869</v>
      </c>
      <c r="BA23" s="81">
        <v>58859</v>
      </c>
      <c r="BB23" s="81">
        <v>0</v>
      </c>
      <c r="BC23" s="81">
        <v>0</v>
      </c>
      <c r="BD23" s="81">
        <v>0</v>
      </c>
      <c r="BE23" s="81" t="s">
        <v>564</v>
      </c>
      <c r="BF23" s="82"/>
      <c r="BG23" s="81">
        <v>0</v>
      </c>
      <c r="BH23" s="81">
        <v>0</v>
      </c>
      <c r="BI23" s="81">
        <v>0</v>
      </c>
      <c r="BJ23" s="81">
        <v>0</v>
      </c>
      <c r="BK23" s="81">
        <v>0</v>
      </c>
      <c r="BL23" s="81">
        <v>0</v>
      </c>
      <c r="BM23" s="82"/>
      <c r="BN23" s="81">
        <v>0</v>
      </c>
      <c r="BO23" s="81">
        <v>0</v>
      </c>
      <c r="BP23" s="81">
        <v>0</v>
      </c>
      <c r="BQ23" s="81">
        <v>0</v>
      </c>
      <c r="BR23" s="81">
        <v>0</v>
      </c>
      <c r="BS23" s="81">
        <v>0</v>
      </c>
      <c r="BT23"/>
      <c r="BU23" s="80">
        <v>0</v>
      </c>
      <c r="BV23" s="80">
        <v>0</v>
      </c>
      <c r="BW23" s="80">
        <v>0</v>
      </c>
      <c r="BX23" s="80">
        <v>0</v>
      </c>
      <c r="BY23" s="80">
        <v>0</v>
      </c>
      <c r="BZ23" s="80">
        <v>0</v>
      </c>
      <c r="CA23" s="80">
        <v>0</v>
      </c>
      <c r="CB23" s="80">
        <v>0</v>
      </c>
      <c r="CC23" s="80">
        <v>0</v>
      </c>
    </row>
    <row r="24" spans="1:81">
      <c r="A24" s="80" t="s">
        <v>1733</v>
      </c>
      <c r="B24" s="80">
        <v>424</v>
      </c>
      <c r="C24" s="80">
        <v>16</v>
      </c>
      <c r="D24" s="80">
        <v>25</v>
      </c>
      <c r="E24" s="80">
        <v>2019</v>
      </c>
      <c r="F24" s="80" t="s">
        <v>73</v>
      </c>
      <c r="G24" s="80" t="s">
        <v>1717</v>
      </c>
      <c r="H24" s="80" t="s">
        <v>1718</v>
      </c>
      <c r="I24" s="177"/>
      <c r="J24" s="81">
        <v>6.2673704737240152</v>
      </c>
      <c r="K24" s="81">
        <v>0.85475045244472148</v>
      </c>
      <c r="L24" s="81">
        <v>16.845131181361925</v>
      </c>
      <c r="M24" s="81">
        <v>6.8294677277877156</v>
      </c>
      <c r="N24" s="81">
        <v>9.3442283906789321</v>
      </c>
      <c r="O24" s="81">
        <v>9.7082025125498532</v>
      </c>
      <c r="P24" s="81">
        <v>20.130586338462912</v>
      </c>
      <c r="Q24" s="81">
        <v>0.64090749211734199</v>
      </c>
      <c r="R24" s="81">
        <v>5.2599150046386027</v>
      </c>
      <c r="S24" s="81">
        <v>0.93559825948785558</v>
      </c>
      <c r="T24" s="82"/>
      <c r="U24" s="81">
        <v>1213544</v>
      </c>
      <c r="V24" s="81">
        <v>392</v>
      </c>
      <c r="W24" s="81">
        <v>459</v>
      </c>
      <c r="X24" s="81">
        <v>1978</v>
      </c>
      <c r="Y24" s="81">
        <v>4501</v>
      </c>
      <c r="Z24" s="81">
        <v>6078</v>
      </c>
      <c r="AA24" s="81">
        <v>4180</v>
      </c>
      <c r="AB24" s="81">
        <v>10386</v>
      </c>
      <c r="AC24" s="81">
        <v>927523</v>
      </c>
      <c r="AD24" s="81">
        <v>0.93559825948785558</v>
      </c>
      <c r="AE24" s="82"/>
      <c r="AF24" s="81">
        <v>10872838.22203711</v>
      </c>
      <c r="AG24" s="81">
        <v>789119.16640714556</v>
      </c>
      <c r="AH24" s="81">
        <v>3918437.0463829739</v>
      </c>
      <c r="AI24" s="81">
        <v>11300442.33730893</v>
      </c>
      <c r="AJ24" s="81">
        <v>20333939.199657097</v>
      </c>
      <c r="AK24" s="81">
        <v>0</v>
      </c>
      <c r="AL24" s="81">
        <v>0</v>
      </c>
      <c r="AM24" s="81">
        <v>1414495.0142338604</v>
      </c>
      <c r="AN24" s="81">
        <v>0</v>
      </c>
      <c r="AO24" s="81">
        <v>0</v>
      </c>
      <c r="AP24" s="82"/>
      <c r="AQ24" s="81">
        <v>415</v>
      </c>
      <c r="AR24" s="81">
        <v>132</v>
      </c>
      <c r="AS24" s="81">
        <v>11</v>
      </c>
      <c r="AT24" s="81">
        <v>0</v>
      </c>
      <c r="AU24" s="81">
        <v>0</v>
      </c>
      <c r="AV24" s="81">
        <v>0</v>
      </c>
      <c r="AW24" s="81" t="s">
        <v>564</v>
      </c>
      <c r="AX24" s="82"/>
      <c r="AY24" s="81">
        <v>2160.650000000001</v>
      </c>
      <c r="AZ24" s="81">
        <v>17187.900000000001</v>
      </c>
      <c r="BA24" s="81">
        <v>58898.8</v>
      </c>
      <c r="BB24" s="81">
        <v>0</v>
      </c>
      <c r="BC24" s="81">
        <v>0</v>
      </c>
      <c r="BD24" s="81">
        <v>0</v>
      </c>
      <c r="BE24" s="81" t="s">
        <v>564</v>
      </c>
      <c r="BF24" s="82"/>
      <c r="BG24" s="81">
        <v>0</v>
      </c>
      <c r="BH24" s="81">
        <v>0</v>
      </c>
      <c r="BI24" s="81">
        <v>0</v>
      </c>
      <c r="BJ24" s="81">
        <v>0</v>
      </c>
      <c r="BK24" s="81">
        <v>0</v>
      </c>
      <c r="BL24" s="81">
        <v>0</v>
      </c>
      <c r="BM24" s="82"/>
      <c r="BN24" s="81">
        <v>0</v>
      </c>
      <c r="BO24" s="81">
        <v>0</v>
      </c>
      <c r="BP24" s="81">
        <v>0</v>
      </c>
      <c r="BQ24" s="81">
        <v>0</v>
      </c>
      <c r="BR24" s="81">
        <v>0</v>
      </c>
      <c r="BS24" s="81">
        <v>0</v>
      </c>
      <c r="BT24"/>
      <c r="BU24" s="80">
        <v>0</v>
      </c>
      <c r="BV24" s="80">
        <v>0</v>
      </c>
      <c r="BW24" s="80">
        <v>0</v>
      </c>
      <c r="BX24" s="80">
        <v>0</v>
      </c>
      <c r="BY24" s="80">
        <v>0</v>
      </c>
      <c r="BZ24" s="80">
        <v>0</v>
      </c>
      <c r="CA24" s="80">
        <v>0</v>
      </c>
      <c r="CB24" s="80">
        <v>0</v>
      </c>
      <c r="CC24" s="80">
        <v>0</v>
      </c>
    </row>
    <row r="25" spans="1:81">
      <c r="A25" s="80" t="s">
        <v>1734</v>
      </c>
      <c r="B25" s="80">
        <v>425</v>
      </c>
      <c r="C25" s="80">
        <v>17</v>
      </c>
      <c r="D25" s="80">
        <v>25</v>
      </c>
      <c r="E25" s="80">
        <v>2020</v>
      </c>
      <c r="F25" s="80" t="s">
        <v>218</v>
      </c>
      <c r="G25" s="80" t="s">
        <v>1717</v>
      </c>
      <c r="H25" s="80" t="s">
        <v>1718</v>
      </c>
      <c r="I25" s="177"/>
      <c r="J25" s="81">
        <v>6.6863592387547248</v>
      </c>
      <c r="K25" s="81">
        <v>0.95633801565977361</v>
      </c>
      <c r="L25" s="81">
        <v>24.343052899385366</v>
      </c>
      <c r="M25" s="81">
        <v>7.5014807903147531</v>
      </c>
      <c r="N25" s="81">
        <v>9.0908907142538791</v>
      </c>
      <c r="O25" s="81">
        <v>8.5253512006877941</v>
      </c>
      <c r="P25" s="81">
        <v>19.237423358297828</v>
      </c>
      <c r="Q25" s="81">
        <v>0.60254464498241178</v>
      </c>
      <c r="R25" s="81">
        <v>5.226196795972788</v>
      </c>
      <c r="S25" s="81">
        <v>1.081938146501781</v>
      </c>
      <c r="T25" s="82"/>
      <c r="U25" s="81">
        <v>1326858</v>
      </c>
      <c r="V25" s="81">
        <v>389</v>
      </c>
      <c r="W25" s="81">
        <v>579</v>
      </c>
      <c r="X25" s="81">
        <v>2221</v>
      </c>
      <c r="Y25" s="81">
        <v>4488</v>
      </c>
      <c r="Z25" s="81">
        <v>6092</v>
      </c>
      <c r="AA25" s="81">
        <v>4340</v>
      </c>
      <c r="AB25" s="81">
        <v>10219</v>
      </c>
      <c r="AC25" s="81">
        <v>926385</v>
      </c>
      <c r="AD25" s="81">
        <v>1.081938146501781</v>
      </c>
      <c r="AE25" s="82"/>
      <c r="AF25" s="81">
        <v>11215956.584540499</v>
      </c>
      <c r="AG25" s="81">
        <v>820558.64572145476</v>
      </c>
      <c r="AH25" s="81">
        <v>6560441.2797821146</v>
      </c>
      <c r="AI25" s="81">
        <v>11956586.856258698</v>
      </c>
      <c r="AJ25" s="81">
        <v>18697656.426985774</v>
      </c>
      <c r="AK25" s="81"/>
      <c r="AL25" s="81"/>
      <c r="AM25" s="81">
        <v>1333693.0354580143</v>
      </c>
      <c r="AN25" s="81"/>
      <c r="AO25" s="81"/>
      <c r="AP25" s="82"/>
      <c r="AQ25" s="81">
        <v>427</v>
      </c>
      <c r="AR25" s="81">
        <v>133</v>
      </c>
      <c r="AS25" s="81">
        <v>11</v>
      </c>
      <c r="AT25" s="81">
        <v>0</v>
      </c>
      <c r="AU25" s="81">
        <v>0</v>
      </c>
      <c r="AV25" s="81">
        <v>0</v>
      </c>
      <c r="AW25" s="81">
        <v>11</v>
      </c>
      <c r="AX25" s="82"/>
      <c r="AY25" s="81">
        <v>2254.6400000000008</v>
      </c>
      <c r="AZ25" s="81">
        <v>18787.900000000009</v>
      </c>
      <c r="BA25" s="81">
        <v>58898.8</v>
      </c>
      <c r="BB25" s="81">
        <v>0</v>
      </c>
      <c r="BC25" s="81">
        <v>0</v>
      </c>
      <c r="BD25" s="81">
        <v>0</v>
      </c>
      <c r="BE25" s="81">
        <v>58898.8</v>
      </c>
      <c r="BF25" s="82"/>
      <c r="BG25" s="81">
        <v>0</v>
      </c>
      <c r="BH25" s="81">
        <v>0</v>
      </c>
      <c r="BI25" s="81">
        <v>0</v>
      </c>
      <c r="BJ25" s="81">
        <v>0</v>
      </c>
      <c r="BK25" s="81">
        <v>0</v>
      </c>
      <c r="BL25" s="81">
        <v>0</v>
      </c>
      <c r="BM25" s="82"/>
      <c r="BN25" s="81">
        <v>0</v>
      </c>
      <c r="BO25" s="81">
        <v>0</v>
      </c>
      <c r="BP25" s="81">
        <v>0</v>
      </c>
      <c r="BQ25" s="81">
        <v>0</v>
      </c>
      <c r="BR25" s="81">
        <v>0</v>
      </c>
      <c r="BS25" s="81">
        <v>0</v>
      </c>
      <c r="BT25"/>
      <c r="BU25" s="80">
        <v>0</v>
      </c>
      <c r="BV25" s="80">
        <v>0</v>
      </c>
      <c r="BW25" s="80">
        <v>0</v>
      </c>
      <c r="BX25" s="80">
        <v>0</v>
      </c>
      <c r="BY25" s="80">
        <v>0</v>
      </c>
      <c r="BZ25" s="80">
        <v>0</v>
      </c>
      <c r="CA25" s="80">
        <v>0</v>
      </c>
      <c r="CB25" s="80">
        <v>0</v>
      </c>
      <c r="CC25" s="80">
        <v>0</v>
      </c>
    </row>
    <row r="26" spans="1:81">
      <c r="A26" s="80" t="s">
        <v>1735</v>
      </c>
      <c r="B26" s="80">
        <v>425</v>
      </c>
      <c r="C26" s="80">
        <v>18</v>
      </c>
      <c r="D26" s="80">
        <v>25</v>
      </c>
      <c r="E26" s="80">
        <v>2021</v>
      </c>
      <c r="F26" s="80" t="s">
        <v>75</v>
      </c>
      <c r="G26" s="174" t="s">
        <v>1717</v>
      </c>
      <c r="H26" s="80" t="s">
        <v>1718</v>
      </c>
      <c r="I26" s="177"/>
      <c r="J26" s="81">
        <v>5.4492197359575938</v>
      </c>
      <c r="K26" s="81">
        <v>0.97050882254902138</v>
      </c>
      <c r="L26" s="81">
        <v>21.303546634117691</v>
      </c>
      <c r="M26" s="81">
        <v>7.0231289130158139</v>
      </c>
      <c r="N26" s="81">
        <v>7.4779200485410309</v>
      </c>
      <c r="O26" s="81">
        <v>8.286365159183072</v>
      </c>
      <c r="P26" s="81">
        <v>19.790200983892799</v>
      </c>
      <c r="Q26" s="81">
        <v>0.59772217238685843</v>
      </c>
      <c r="R26" s="81">
        <v>5.3872794757835889</v>
      </c>
      <c r="S26" s="81">
        <v>0.80039638653641199</v>
      </c>
      <c r="T26" s="82"/>
      <c r="U26" s="81">
        <v>1403836</v>
      </c>
      <c r="V26" s="81">
        <v>389</v>
      </c>
      <c r="W26" s="81">
        <v>579</v>
      </c>
      <c r="X26" s="81">
        <v>2221</v>
      </c>
      <c r="Y26" s="81">
        <v>4438</v>
      </c>
      <c r="Z26" s="81">
        <v>6097</v>
      </c>
      <c r="AA26" s="81">
        <v>4354</v>
      </c>
      <c r="AB26" s="81">
        <v>10017</v>
      </c>
      <c r="AC26" s="81">
        <v>925586.99999999988</v>
      </c>
      <c r="AD26" s="81">
        <v>0.80039638653641199</v>
      </c>
      <c r="AE26" s="82"/>
      <c r="AF26" s="81">
        <v>10444471.271836257</v>
      </c>
      <c r="AG26" s="81">
        <v>832445.33715992887</v>
      </c>
      <c r="AH26" s="81">
        <v>6053560.2200093865</v>
      </c>
      <c r="AI26" s="81">
        <v>13334558.749651061</v>
      </c>
      <c r="AJ26" s="81">
        <v>18786585.086779378</v>
      </c>
      <c r="AK26" s="81">
        <v>0</v>
      </c>
      <c r="AL26" s="81">
        <v>0</v>
      </c>
      <c r="AM26" s="81">
        <v>1314870.3641707618</v>
      </c>
      <c r="AN26" s="81">
        <v>0</v>
      </c>
      <c r="AO26" s="81">
        <v>0</v>
      </c>
      <c r="AP26" s="82"/>
      <c r="AQ26" s="81">
        <v>436</v>
      </c>
      <c r="AR26" s="81">
        <v>135</v>
      </c>
      <c r="AS26" s="81">
        <v>11</v>
      </c>
      <c r="AT26" s="81">
        <v>0</v>
      </c>
      <c r="AU26" s="81">
        <v>0</v>
      </c>
      <c r="AV26" s="81">
        <v>0</v>
      </c>
      <c r="AW26" s="81"/>
      <c r="AX26" s="82"/>
      <c r="AY26" s="81">
        <v>2316.7700000000009</v>
      </c>
      <c r="AZ26" s="81">
        <v>18876.400000000009</v>
      </c>
      <c r="BA26" s="81">
        <v>58898.8</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1736</v>
      </c>
      <c r="B27" s="80">
        <v>425</v>
      </c>
      <c r="C27" s="80">
        <v>19</v>
      </c>
      <c r="D27" s="80">
        <v>25</v>
      </c>
      <c r="E27" s="80">
        <v>2022</v>
      </c>
      <c r="F27" s="80" t="s">
        <v>568</v>
      </c>
      <c r="G27" s="174" t="s">
        <v>1717</v>
      </c>
      <c r="H27" s="80" t="s">
        <v>1718</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455</v>
      </c>
      <c r="AR27" s="81">
        <v>140</v>
      </c>
      <c r="AS27" s="81">
        <v>11</v>
      </c>
      <c r="AT27" s="81">
        <v>0</v>
      </c>
      <c r="AU27" s="81">
        <v>0</v>
      </c>
      <c r="AV27" s="81">
        <v>0</v>
      </c>
      <c r="AW27" s="81"/>
      <c r="AX27" s="82"/>
      <c r="AY27" s="81">
        <v>2474.3700000000022</v>
      </c>
      <c r="AZ27" s="81">
        <v>18943.900000000012</v>
      </c>
      <c r="BA27" s="81">
        <v>58898.8</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1737</v>
      </c>
      <c r="B28" s="80">
        <v>307</v>
      </c>
      <c r="C28" s="80">
        <v>1</v>
      </c>
      <c r="D28" s="80">
        <v>19</v>
      </c>
      <c r="E28" s="80">
        <v>1990</v>
      </c>
      <c r="F28" s="80" t="s">
        <v>562</v>
      </c>
      <c r="G28" s="80" t="s">
        <v>1738</v>
      </c>
      <c r="H28" s="80" t="s">
        <v>1739</v>
      </c>
      <c r="I28" s="177"/>
      <c r="J28" s="81">
        <v>74.293770078100891</v>
      </c>
      <c r="K28" s="81">
        <v>1.4686966624988158</v>
      </c>
      <c r="L28" s="81">
        <v>0.37013161323170035</v>
      </c>
      <c r="M28" s="81">
        <v>5.1421845566919595</v>
      </c>
      <c r="N28" s="81">
        <v>7.4449793839260847</v>
      </c>
      <c r="O28" s="81">
        <v>7.5320007846502133</v>
      </c>
      <c r="P28" s="81">
        <v>10.188990812545304</v>
      </c>
      <c r="Q28" s="81">
        <v>0.49074303918035611</v>
      </c>
      <c r="R28" s="81">
        <v>0</v>
      </c>
      <c r="S28" s="81">
        <v>0.42446256399434446</v>
      </c>
      <c r="T28" s="82"/>
      <c r="U28" s="81">
        <v>19280697</v>
      </c>
      <c r="V28" s="81">
        <v>432</v>
      </c>
      <c r="W28" s="81">
        <v>5</v>
      </c>
      <c r="X28" s="81">
        <v>1888</v>
      </c>
      <c r="Y28" s="81">
        <v>2188</v>
      </c>
      <c r="Z28" s="81">
        <v>3098</v>
      </c>
      <c r="AA28" s="81">
        <v>2474</v>
      </c>
      <c r="AB28" s="81">
        <v>7968</v>
      </c>
      <c r="AC28" s="81">
        <v>0</v>
      </c>
      <c r="AD28" s="81">
        <v>0.42446256399434446</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1740</v>
      </c>
      <c r="B29" s="80">
        <v>308</v>
      </c>
      <c r="C29" s="80">
        <v>2</v>
      </c>
      <c r="D29" s="80">
        <v>19</v>
      </c>
      <c r="E29" s="80">
        <v>2005</v>
      </c>
      <c r="F29" s="80" t="s">
        <v>565</v>
      </c>
      <c r="G29" s="80" t="s">
        <v>1738</v>
      </c>
      <c r="H29" s="80" t="s">
        <v>1739</v>
      </c>
      <c r="I29" s="177"/>
      <c r="J29" s="81">
        <v>106.01752023548511</v>
      </c>
      <c r="K29" s="81">
        <v>1.0841844218062331</v>
      </c>
      <c r="L29" s="81">
        <v>0.22130616349336538</v>
      </c>
      <c r="M29" s="81">
        <v>6.6444219868573002</v>
      </c>
      <c r="N29" s="81">
        <v>11.012504479570959</v>
      </c>
      <c r="O29" s="81">
        <v>11.231893428050535</v>
      </c>
      <c r="P29" s="81">
        <v>11.083174371707422</v>
      </c>
      <c r="Q29" s="81">
        <v>0.50766885653385374</v>
      </c>
      <c r="R29" s="81">
        <v>0</v>
      </c>
      <c r="S29" s="81">
        <v>0</v>
      </c>
      <c r="T29" s="82"/>
      <c r="U29" s="81">
        <v>24200478</v>
      </c>
      <c r="V29" s="81">
        <v>447</v>
      </c>
      <c r="W29" s="81">
        <v>3</v>
      </c>
      <c r="X29" s="81">
        <v>1338</v>
      </c>
      <c r="Y29" s="81">
        <v>2956</v>
      </c>
      <c r="Z29" s="81">
        <v>5346</v>
      </c>
      <c r="AA29" s="81">
        <v>2204</v>
      </c>
      <c r="AB29" s="81">
        <v>8617</v>
      </c>
      <c r="AC29" s="81">
        <v>0</v>
      </c>
      <c r="AD29" s="81">
        <v>0</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1741</v>
      </c>
      <c r="B30" s="80">
        <v>309</v>
      </c>
      <c r="C30" s="80">
        <v>3</v>
      </c>
      <c r="D30" s="80">
        <v>19</v>
      </c>
      <c r="E30" s="80">
        <v>2006</v>
      </c>
      <c r="F30" s="80" t="s">
        <v>566</v>
      </c>
      <c r="G30" s="80" t="s">
        <v>1738</v>
      </c>
      <c r="H30" s="80" t="s">
        <v>1739</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1742</v>
      </c>
      <c r="B31" s="80">
        <v>310</v>
      </c>
      <c r="C31" s="80">
        <v>4</v>
      </c>
      <c r="D31" s="80">
        <v>19</v>
      </c>
      <c r="E31" s="80">
        <v>2007</v>
      </c>
      <c r="F31" s="80" t="s">
        <v>567</v>
      </c>
      <c r="G31" s="80" t="s">
        <v>1738</v>
      </c>
      <c r="H31" s="80" t="s">
        <v>1739</v>
      </c>
      <c r="I31" s="177"/>
      <c r="J31" s="81">
        <v>140.53971980515249</v>
      </c>
      <c r="K31" s="81">
        <v>1.4818150482904437</v>
      </c>
      <c r="L31" s="81">
        <v>0</v>
      </c>
      <c r="M31" s="81">
        <v>9.1888761453681198</v>
      </c>
      <c r="N31" s="81">
        <v>12.064666213130318</v>
      </c>
      <c r="O31" s="81">
        <v>11.107713945245392</v>
      </c>
      <c r="P31" s="81">
        <v>10.866635001305205</v>
      </c>
      <c r="Q31" s="81">
        <v>0.54559572781152688</v>
      </c>
      <c r="R31" s="81">
        <v>0</v>
      </c>
      <c r="S31" s="81">
        <v>0</v>
      </c>
      <c r="T31" s="82"/>
      <c r="U31" s="81">
        <v>28324558</v>
      </c>
      <c r="V31" s="81">
        <v>531</v>
      </c>
      <c r="W31" s="81">
        <v>0</v>
      </c>
      <c r="X31" s="81">
        <v>2251</v>
      </c>
      <c r="Y31" s="81">
        <v>3110</v>
      </c>
      <c r="Z31" s="81">
        <v>5496</v>
      </c>
      <c r="AA31" s="81">
        <v>2128</v>
      </c>
      <c r="AB31" s="81">
        <v>8771</v>
      </c>
      <c r="AC31" s="81">
        <v>0</v>
      </c>
      <c r="AD31" s="81">
        <v>0</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1743</v>
      </c>
      <c r="B32" s="80">
        <v>311</v>
      </c>
      <c r="C32" s="80">
        <v>5</v>
      </c>
      <c r="D32" s="80">
        <v>19</v>
      </c>
      <c r="E32" s="80">
        <v>2008</v>
      </c>
      <c r="F32" s="80" t="s">
        <v>84</v>
      </c>
      <c r="G32" s="80" t="s">
        <v>1738</v>
      </c>
      <c r="H32" s="80" t="s">
        <v>1739</v>
      </c>
      <c r="I32" s="177"/>
      <c r="J32" s="81">
        <v>133.11394914146641</v>
      </c>
      <c r="K32" s="81">
        <v>1.13434148126372</v>
      </c>
      <c r="L32" s="81">
        <v>0</v>
      </c>
      <c r="M32" s="81">
        <v>11.060036694925984</v>
      </c>
      <c r="N32" s="81">
        <v>11.780734495566689</v>
      </c>
      <c r="O32" s="81">
        <v>10.895084139153749</v>
      </c>
      <c r="P32" s="81">
        <v>10.568612681646824</v>
      </c>
      <c r="Q32" s="81">
        <v>0.53922330191089773</v>
      </c>
      <c r="R32" s="81">
        <v>0</v>
      </c>
      <c r="S32" s="81">
        <v>0</v>
      </c>
      <c r="T32" s="82"/>
      <c r="U32" s="81">
        <v>29502741</v>
      </c>
      <c r="V32" s="81">
        <v>531</v>
      </c>
      <c r="W32" s="81">
        <v>0</v>
      </c>
      <c r="X32" s="81">
        <v>2251</v>
      </c>
      <c r="Y32" s="81">
        <v>3150</v>
      </c>
      <c r="Z32" s="81">
        <v>5580</v>
      </c>
      <c r="AA32" s="81">
        <v>2072</v>
      </c>
      <c r="AB32" s="81">
        <v>8811</v>
      </c>
      <c r="AC32" s="81">
        <v>0</v>
      </c>
      <c r="AD32" s="81">
        <v>0</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1744</v>
      </c>
      <c r="B33" s="80">
        <v>312</v>
      </c>
      <c r="C33" s="80">
        <v>6</v>
      </c>
      <c r="D33" s="80">
        <v>19</v>
      </c>
      <c r="E33" s="80">
        <v>2009</v>
      </c>
      <c r="F33" s="80" t="s">
        <v>85</v>
      </c>
      <c r="G33" s="80" t="s">
        <v>1738</v>
      </c>
      <c r="H33" s="80" t="s">
        <v>1739</v>
      </c>
      <c r="I33" s="177"/>
      <c r="J33" s="81">
        <v>62.45137949884252</v>
      </c>
      <c r="K33" s="81">
        <v>1.2538698028070305</v>
      </c>
      <c r="L33" s="81">
        <v>0.79213081672615882</v>
      </c>
      <c r="M33" s="81">
        <v>10.063992677263217</v>
      </c>
      <c r="N33" s="81">
        <v>10.873639302724689</v>
      </c>
      <c r="O33" s="81">
        <v>11.212118999445716</v>
      </c>
      <c r="P33" s="81">
        <v>9.8474815329471248</v>
      </c>
      <c r="Q33" s="81">
        <v>0.51867924250095121</v>
      </c>
      <c r="R33" s="81">
        <v>0</v>
      </c>
      <c r="S33" s="81">
        <v>0</v>
      </c>
      <c r="T33" s="82"/>
      <c r="U33" s="81">
        <v>10356455</v>
      </c>
      <c r="V33" s="81">
        <v>583</v>
      </c>
      <c r="W33" s="81">
        <v>23</v>
      </c>
      <c r="X33" s="81">
        <v>2130</v>
      </c>
      <c r="Y33" s="81">
        <v>3228</v>
      </c>
      <c r="Z33" s="81">
        <v>5668</v>
      </c>
      <c r="AA33" s="81">
        <v>1982</v>
      </c>
      <c r="AB33" s="81">
        <v>8897</v>
      </c>
      <c r="AC33" s="81">
        <v>0</v>
      </c>
      <c r="AD33" s="81">
        <v>0</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29.1</v>
      </c>
      <c r="BJ33" s="81">
        <v>0</v>
      </c>
      <c r="BK33" s="81">
        <v>0</v>
      </c>
      <c r="BL33" s="81">
        <v>0</v>
      </c>
      <c r="BM33" s="82"/>
      <c r="BN33" s="81">
        <v>0</v>
      </c>
      <c r="BO33" s="81">
        <v>0</v>
      </c>
      <c r="BP33" s="81">
        <v>1</v>
      </c>
      <c r="BQ33" s="81">
        <v>0</v>
      </c>
      <c r="BR33" s="81">
        <v>0</v>
      </c>
      <c r="BS33" s="81">
        <v>0</v>
      </c>
      <c r="BT33"/>
      <c r="BU33" s="80"/>
      <c r="BV33" s="80"/>
      <c r="BW33" s="80"/>
      <c r="BX33" s="80"/>
      <c r="BY33" s="80"/>
      <c r="BZ33" s="80"/>
      <c r="CA33" s="80"/>
      <c r="CB33" s="80"/>
      <c r="CC33" s="80"/>
    </row>
    <row r="34" spans="1:81">
      <c r="A34" s="80" t="s">
        <v>1745</v>
      </c>
      <c r="B34" s="80">
        <v>313</v>
      </c>
      <c r="C34" s="80">
        <v>7</v>
      </c>
      <c r="D34" s="80">
        <v>19</v>
      </c>
      <c r="E34" s="80">
        <v>2010</v>
      </c>
      <c r="F34" s="80" t="s">
        <v>86</v>
      </c>
      <c r="G34" s="80" t="s">
        <v>1738</v>
      </c>
      <c r="H34" s="80" t="s">
        <v>1739</v>
      </c>
      <c r="I34" s="177"/>
      <c r="J34" s="81">
        <v>135.6946321196105</v>
      </c>
      <c r="K34" s="81">
        <v>1.3157327621485273</v>
      </c>
      <c r="L34" s="81">
        <v>0.74615162956120951</v>
      </c>
      <c r="M34" s="81">
        <v>10.421101534174475</v>
      </c>
      <c r="N34" s="81">
        <v>10.689430246388881</v>
      </c>
      <c r="O34" s="81">
        <v>11.290213132448422</v>
      </c>
      <c r="P34" s="81">
        <v>10.064038507663255</v>
      </c>
      <c r="Q34" s="81">
        <v>0.54617211293217527</v>
      </c>
      <c r="R34" s="81">
        <v>0</v>
      </c>
      <c r="S34" s="81">
        <v>0</v>
      </c>
      <c r="T34" s="82"/>
      <c r="U34" s="81">
        <v>26603091</v>
      </c>
      <c r="V34" s="81">
        <v>583</v>
      </c>
      <c r="W34" s="81">
        <v>23</v>
      </c>
      <c r="X34" s="81">
        <v>2130</v>
      </c>
      <c r="Y34" s="81">
        <v>3261</v>
      </c>
      <c r="Z34" s="81">
        <v>5734</v>
      </c>
      <c r="AA34" s="81">
        <v>1975</v>
      </c>
      <c r="AB34" s="81">
        <v>8977</v>
      </c>
      <c r="AC34" s="81">
        <v>0</v>
      </c>
      <c r="AD34" s="81">
        <v>0</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38.962000000000003</v>
      </c>
      <c r="BJ34" s="81">
        <v>0</v>
      </c>
      <c r="BK34" s="81">
        <v>0</v>
      </c>
      <c r="BL34" s="81">
        <v>0</v>
      </c>
      <c r="BM34" s="82"/>
      <c r="BN34" s="81">
        <v>0</v>
      </c>
      <c r="BO34" s="81">
        <v>0</v>
      </c>
      <c r="BP34" s="81">
        <v>1</v>
      </c>
      <c r="BQ34" s="81">
        <v>0</v>
      </c>
      <c r="BR34" s="81">
        <v>0</v>
      </c>
      <c r="BS34" s="81">
        <v>0</v>
      </c>
      <c r="BT34"/>
      <c r="BU34" s="80">
        <v>38.962000000000003</v>
      </c>
      <c r="BV34" s="80">
        <v>0</v>
      </c>
      <c r="BW34" s="80">
        <v>0</v>
      </c>
      <c r="BX34" s="80">
        <v>0</v>
      </c>
      <c r="BY34" s="80">
        <v>0</v>
      </c>
      <c r="BZ34" s="80">
        <v>0</v>
      </c>
      <c r="CA34" s="80">
        <v>0</v>
      </c>
      <c r="CB34" s="80">
        <v>0</v>
      </c>
      <c r="CC34" s="80">
        <v>0</v>
      </c>
    </row>
    <row r="35" spans="1:81">
      <c r="A35" s="80" t="s">
        <v>1746</v>
      </c>
      <c r="B35" s="80">
        <v>314</v>
      </c>
      <c r="C35" s="80">
        <v>8</v>
      </c>
      <c r="D35" s="80">
        <v>19</v>
      </c>
      <c r="E35" s="80">
        <v>2011</v>
      </c>
      <c r="F35" s="80" t="s">
        <v>87</v>
      </c>
      <c r="G35" s="80" t="s">
        <v>1738</v>
      </c>
      <c r="H35" s="80" t="s">
        <v>1739</v>
      </c>
      <c r="I35" s="177"/>
      <c r="J35" s="81">
        <v>164.48601533491939</v>
      </c>
      <c r="K35" s="81">
        <v>1.5191068347169141</v>
      </c>
      <c r="L35" s="81">
        <v>0.78224035089429611</v>
      </c>
      <c r="M35" s="81">
        <v>11.860655136879208</v>
      </c>
      <c r="N35" s="81">
        <v>12.501570438422478</v>
      </c>
      <c r="O35" s="81">
        <v>11.462553878689144</v>
      </c>
      <c r="P35" s="81">
        <v>9.7484612424496326</v>
      </c>
      <c r="Q35" s="81">
        <v>0.63413126130759645</v>
      </c>
      <c r="R35" s="81">
        <v>0</v>
      </c>
      <c r="S35" s="81">
        <v>0</v>
      </c>
      <c r="T35" s="82"/>
      <c r="U35" s="81">
        <v>34927852</v>
      </c>
      <c r="V35" s="81">
        <v>583</v>
      </c>
      <c r="W35" s="81">
        <v>23</v>
      </c>
      <c r="X35" s="81">
        <v>2130</v>
      </c>
      <c r="Y35" s="81">
        <v>3295</v>
      </c>
      <c r="Z35" s="81">
        <v>5948</v>
      </c>
      <c r="AA35" s="81">
        <v>1970</v>
      </c>
      <c r="AB35" s="81">
        <v>9036</v>
      </c>
      <c r="AC35" s="81">
        <v>0</v>
      </c>
      <c r="AD35" s="81">
        <v>0</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42.868000000000002</v>
      </c>
      <c r="BJ35" s="81">
        <v>0</v>
      </c>
      <c r="BK35" s="81">
        <v>0</v>
      </c>
      <c r="BL35" s="81">
        <v>0</v>
      </c>
      <c r="BM35" s="82"/>
      <c r="BN35" s="81">
        <v>0</v>
      </c>
      <c r="BO35" s="81">
        <v>0</v>
      </c>
      <c r="BP35" s="81">
        <v>1</v>
      </c>
      <c r="BQ35" s="81">
        <v>0</v>
      </c>
      <c r="BR35" s="81">
        <v>0</v>
      </c>
      <c r="BS35" s="81">
        <v>0</v>
      </c>
      <c r="BT35"/>
      <c r="BU35" s="80">
        <v>42.868000000000002</v>
      </c>
      <c r="BV35" s="80">
        <v>0</v>
      </c>
      <c r="BW35" s="80">
        <v>0</v>
      </c>
      <c r="BX35" s="80">
        <v>0</v>
      </c>
      <c r="BY35" s="80">
        <v>0</v>
      </c>
      <c r="BZ35" s="80">
        <v>0</v>
      </c>
      <c r="CA35" s="80">
        <v>0</v>
      </c>
      <c r="CB35" s="80">
        <v>0</v>
      </c>
      <c r="CC35" s="80">
        <v>0</v>
      </c>
    </row>
    <row r="36" spans="1:81">
      <c r="A36" s="80" t="s">
        <v>1747</v>
      </c>
      <c r="B36" s="80">
        <v>315</v>
      </c>
      <c r="C36" s="80">
        <v>9</v>
      </c>
      <c r="D36" s="80">
        <v>19</v>
      </c>
      <c r="E36" s="80">
        <v>2012</v>
      </c>
      <c r="F36" s="80" t="s">
        <v>88</v>
      </c>
      <c r="G36" s="80" t="s">
        <v>1738</v>
      </c>
      <c r="H36" s="80" t="s">
        <v>1739</v>
      </c>
      <c r="I36" s="177"/>
      <c r="J36" s="81">
        <v>169.517310777299</v>
      </c>
      <c r="K36" s="81">
        <v>1.4543772768640209</v>
      </c>
      <c r="L36" s="81">
        <v>0.77077507545054136</v>
      </c>
      <c r="M36" s="81">
        <v>11.670326761869351</v>
      </c>
      <c r="N36" s="81">
        <v>14.617936391977054</v>
      </c>
      <c r="O36" s="81">
        <v>11.511926101182974</v>
      </c>
      <c r="P36" s="81">
        <v>9.3709610552175331</v>
      </c>
      <c r="Q36" s="81">
        <v>0.69888057661669922</v>
      </c>
      <c r="R36" s="81">
        <v>0</v>
      </c>
      <c r="S36" s="81">
        <v>0</v>
      </c>
      <c r="T36" s="82"/>
      <c r="U36" s="81">
        <v>28328850</v>
      </c>
      <c r="V36" s="81">
        <v>583</v>
      </c>
      <c r="W36" s="81">
        <v>23</v>
      </c>
      <c r="X36" s="81">
        <v>2130</v>
      </c>
      <c r="Y36" s="81">
        <v>3373</v>
      </c>
      <c r="Z36" s="81">
        <v>6021</v>
      </c>
      <c r="AA36" s="81">
        <v>1883</v>
      </c>
      <c r="AB36" s="81">
        <v>9166</v>
      </c>
      <c r="AC36" s="81">
        <v>0</v>
      </c>
      <c r="AD36" s="81">
        <v>0</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52.177999999999997</v>
      </c>
      <c r="BJ36" s="81">
        <v>0</v>
      </c>
      <c r="BK36" s="81">
        <v>0</v>
      </c>
      <c r="BL36" s="81">
        <v>0</v>
      </c>
      <c r="BM36" s="82"/>
      <c r="BN36" s="81">
        <v>0</v>
      </c>
      <c r="BO36" s="81">
        <v>0</v>
      </c>
      <c r="BP36" s="81">
        <v>1</v>
      </c>
      <c r="BQ36" s="81">
        <v>0</v>
      </c>
      <c r="BR36" s="81">
        <v>0</v>
      </c>
      <c r="BS36" s="81">
        <v>0</v>
      </c>
      <c r="BT36"/>
      <c r="BU36" s="80">
        <v>52.177999999999997</v>
      </c>
      <c r="BV36" s="80">
        <v>0</v>
      </c>
      <c r="BW36" s="80">
        <v>0</v>
      </c>
      <c r="BX36" s="80">
        <v>0</v>
      </c>
      <c r="BY36" s="80">
        <v>0</v>
      </c>
      <c r="BZ36" s="80">
        <v>0</v>
      </c>
      <c r="CA36" s="80">
        <v>0</v>
      </c>
      <c r="CB36" s="80">
        <v>0</v>
      </c>
      <c r="CC36" s="80">
        <v>0</v>
      </c>
    </row>
    <row r="37" spans="1:81">
      <c r="A37" s="80" t="s">
        <v>1748</v>
      </c>
      <c r="B37" s="80">
        <v>316</v>
      </c>
      <c r="C37" s="80">
        <v>10</v>
      </c>
      <c r="D37" s="80">
        <v>19</v>
      </c>
      <c r="E37" s="80">
        <v>2013</v>
      </c>
      <c r="F37" s="80" t="s">
        <v>89</v>
      </c>
      <c r="G37" s="80" t="s">
        <v>1738</v>
      </c>
      <c r="H37" s="80" t="s">
        <v>1739</v>
      </c>
      <c r="I37" s="177"/>
      <c r="J37" s="81">
        <v>191.17898345961993</v>
      </c>
      <c r="K37" s="81">
        <v>1.4241294456047779</v>
      </c>
      <c r="L37" s="81">
        <v>0.63267569322533579</v>
      </c>
      <c r="M37" s="81">
        <v>12.067545065820612</v>
      </c>
      <c r="N37" s="81">
        <v>13.439770572687637</v>
      </c>
      <c r="O37" s="81">
        <v>11.325558478093996</v>
      </c>
      <c r="P37" s="81">
        <v>9.4262512833179457</v>
      </c>
      <c r="Q37" s="81">
        <v>0.7146940762132582</v>
      </c>
      <c r="R37" s="81">
        <v>0</v>
      </c>
      <c r="S37" s="81">
        <v>0</v>
      </c>
      <c r="T37" s="82"/>
      <c r="U37" s="81">
        <v>27597708</v>
      </c>
      <c r="V37" s="81">
        <v>583</v>
      </c>
      <c r="W37" s="81">
        <v>23</v>
      </c>
      <c r="X37" s="81">
        <v>2130</v>
      </c>
      <c r="Y37" s="81">
        <v>3386</v>
      </c>
      <c r="Z37" s="81">
        <v>6188</v>
      </c>
      <c r="AA37" s="81">
        <v>1887</v>
      </c>
      <c r="AB37" s="81">
        <v>9239</v>
      </c>
      <c r="AC37" s="81">
        <v>0</v>
      </c>
      <c r="AD37" s="81">
        <v>0</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62.491999999999997</v>
      </c>
      <c r="BJ37" s="81">
        <v>0</v>
      </c>
      <c r="BK37" s="81">
        <v>0</v>
      </c>
      <c r="BL37" s="81">
        <v>0</v>
      </c>
      <c r="BM37" s="82"/>
      <c r="BN37" s="81">
        <v>0</v>
      </c>
      <c r="BO37" s="81">
        <v>0</v>
      </c>
      <c r="BP37" s="81">
        <v>1</v>
      </c>
      <c r="BQ37" s="81">
        <v>0</v>
      </c>
      <c r="BR37" s="81">
        <v>0</v>
      </c>
      <c r="BS37" s="81">
        <v>0</v>
      </c>
      <c r="BT37"/>
      <c r="BU37" s="80">
        <v>62.491999999999997</v>
      </c>
      <c r="BV37" s="80">
        <v>0</v>
      </c>
      <c r="BW37" s="80">
        <v>0</v>
      </c>
      <c r="BX37" s="80">
        <v>0</v>
      </c>
      <c r="BY37" s="80">
        <v>0</v>
      </c>
      <c r="BZ37" s="80">
        <v>0</v>
      </c>
      <c r="CA37" s="80">
        <v>0</v>
      </c>
      <c r="CB37" s="80">
        <v>0</v>
      </c>
      <c r="CC37" s="80">
        <v>0</v>
      </c>
    </row>
    <row r="38" spans="1:81">
      <c r="A38" s="80" t="s">
        <v>1749</v>
      </c>
      <c r="B38" s="80">
        <v>317</v>
      </c>
      <c r="C38" s="80">
        <v>11</v>
      </c>
      <c r="D38" s="80">
        <v>19</v>
      </c>
      <c r="E38" s="80">
        <v>2014</v>
      </c>
      <c r="F38" s="80" t="s">
        <v>90</v>
      </c>
      <c r="G38" s="80" t="s">
        <v>1738</v>
      </c>
      <c r="H38" s="80" t="s">
        <v>1739</v>
      </c>
      <c r="I38" s="177"/>
      <c r="J38" s="81">
        <v>184.91497263118814</v>
      </c>
      <c r="K38" s="81">
        <v>1.4067428672070905</v>
      </c>
      <c r="L38" s="81">
        <v>0.31487434667900305</v>
      </c>
      <c r="M38" s="81">
        <v>13.558849948480932</v>
      </c>
      <c r="N38" s="81">
        <v>11.458929399857981</v>
      </c>
      <c r="O38" s="81">
        <v>10.86805233973538</v>
      </c>
      <c r="P38" s="81">
        <v>9.5305128112451403</v>
      </c>
      <c r="Q38" s="81">
        <v>0.68512293520071577</v>
      </c>
      <c r="R38" s="81">
        <v>0</v>
      </c>
      <c r="S38" s="81">
        <v>0</v>
      </c>
      <c r="T38" s="82"/>
      <c r="U38" s="81">
        <v>33126314</v>
      </c>
      <c r="V38" s="81">
        <v>531</v>
      </c>
      <c r="W38" s="81">
        <v>11</v>
      </c>
      <c r="X38" s="81">
        <v>2487</v>
      </c>
      <c r="Y38" s="81">
        <v>3396</v>
      </c>
      <c r="Z38" s="81">
        <v>6254</v>
      </c>
      <c r="AA38" s="81">
        <v>1898</v>
      </c>
      <c r="AB38" s="81">
        <v>9231</v>
      </c>
      <c r="AC38" s="81">
        <v>0</v>
      </c>
      <c r="AD38" s="81">
        <v>0</v>
      </c>
      <c r="AE38" s="82"/>
      <c r="AF38" s="81">
        <v>263436843.98165849</v>
      </c>
      <c r="AG38" s="81">
        <v>1141073.0983871329</v>
      </c>
      <c r="AH38" s="81">
        <v>82324.580227050727</v>
      </c>
      <c r="AI38" s="81">
        <v>16766739.489131302</v>
      </c>
      <c r="AJ38" s="81">
        <v>15210733.513256464</v>
      </c>
      <c r="AK38" s="81">
        <v>0</v>
      </c>
      <c r="AL38" s="81">
        <v>0</v>
      </c>
      <c r="AM38" s="81">
        <v>1267278.3591826349</v>
      </c>
      <c r="AN38" s="81">
        <v>0</v>
      </c>
      <c r="AO38" s="81">
        <v>0</v>
      </c>
      <c r="AP38" s="82"/>
      <c r="AQ38" s="81">
        <v>102</v>
      </c>
      <c r="AR38" s="81">
        <v>52</v>
      </c>
      <c r="AS38" s="81">
        <v>0</v>
      </c>
      <c r="AT38" s="81">
        <v>0</v>
      </c>
      <c r="AU38" s="81">
        <v>0</v>
      </c>
      <c r="AV38" s="81">
        <v>0</v>
      </c>
      <c r="AW38" s="81" t="s">
        <v>564</v>
      </c>
      <c r="AX38" s="82"/>
      <c r="AY38" s="81">
        <v>532.6</v>
      </c>
      <c r="AZ38" s="81">
        <v>1363.3</v>
      </c>
      <c r="BA38" s="81">
        <v>0</v>
      </c>
      <c r="BB38" s="81">
        <v>0</v>
      </c>
      <c r="BC38" s="81">
        <v>0</v>
      </c>
      <c r="BD38" s="81">
        <v>0</v>
      </c>
      <c r="BE38" s="81" t="s">
        <v>564</v>
      </c>
      <c r="BF38" s="82"/>
      <c r="BG38" s="81">
        <v>0</v>
      </c>
      <c r="BH38" s="81">
        <v>0</v>
      </c>
      <c r="BI38" s="81">
        <v>71.602000000000004</v>
      </c>
      <c r="BJ38" s="81">
        <v>0</v>
      </c>
      <c r="BK38" s="81">
        <v>0</v>
      </c>
      <c r="BL38" s="81">
        <v>0</v>
      </c>
      <c r="BM38" s="82"/>
      <c r="BN38" s="81">
        <v>0</v>
      </c>
      <c r="BO38" s="81">
        <v>0</v>
      </c>
      <c r="BP38" s="81">
        <v>1</v>
      </c>
      <c r="BQ38" s="81">
        <v>0</v>
      </c>
      <c r="BR38" s="81">
        <v>0</v>
      </c>
      <c r="BS38" s="81">
        <v>0</v>
      </c>
      <c r="BT38"/>
      <c r="BU38" s="80">
        <v>71.602000000000004</v>
      </c>
      <c r="BV38" s="80">
        <v>0</v>
      </c>
      <c r="BW38" s="80">
        <v>0</v>
      </c>
      <c r="BX38" s="80">
        <v>0</v>
      </c>
      <c r="BY38" s="80">
        <v>0</v>
      </c>
      <c r="BZ38" s="80">
        <v>0</v>
      </c>
      <c r="CA38" s="80">
        <v>0</v>
      </c>
      <c r="CB38" s="80">
        <v>0</v>
      </c>
      <c r="CC38" s="80">
        <v>0</v>
      </c>
    </row>
    <row r="39" spans="1:81">
      <c r="A39" s="80" t="s">
        <v>1750</v>
      </c>
      <c r="B39" s="80">
        <v>318</v>
      </c>
      <c r="C39" s="80">
        <v>12</v>
      </c>
      <c r="D39" s="80">
        <v>19</v>
      </c>
      <c r="E39" s="80">
        <v>2015</v>
      </c>
      <c r="F39" s="80" t="s">
        <v>91</v>
      </c>
      <c r="G39" s="80" t="s">
        <v>1738</v>
      </c>
      <c r="H39" s="80" t="s">
        <v>1739</v>
      </c>
      <c r="I39" s="177"/>
      <c r="J39" s="81">
        <v>175.42573436157556</v>
      </c>
      <c r="K39" s="81">
        <v>1.304780666639108</v>
      </c>
      <c r="L39" s="81">
        <v>0.31768937746232839</v>
      </c>
      <c r="M39" s="81">
        <v>12.189069139362473</v>
      </c>
      <c r="N39" s="81">
        <v>12.545301189298334</v>
      </c>
      <c r="O39" s="81">
        <v>11.063828062066751</v>
      </c>
      <c r="P39" s="81">
        <v>9.6937957509196337</v>
      </c>
      <c r="Q39" s="81">
        <v>0.68327108842684459</v>
      </c>
      <c r="R39" s="81">
        <v>0</v>
      </c>
      <c r="S39" s="81">
        <v>0</v>
      </c>
      <c r="T39" s="82"/>
      <c r="U39" s="81">
        <v>35599464</v>
      </c>
      <c r="V39" s="81">
        <v>531</v>
      </c>
      <c r="W39" s="81">
        <v>11</v>
      </c>
      <c r="X39" s="81">
        <v>2487</v>
      </c>
      <c r="Y39" s="81">
        <v>3528</v>
      </c>
      <c r="Z39" s="81">
        <v>6428</v>
      </c>
      <c r="AA39" s="81">
        <v>1929</v>
      </c>
      <c r="AB39" s="81">
        <v>9404</v>
      </c>
      <c r="AC39" s="81">
        <v>0</v>
      </c>
      <c r="AD39" s="81">
        <v>0</v>
      </c>
      <c r="AE39" s="82"/>
      <c r="AF39" s="81">
        <v>266483841.99029359</v>
      </c>
      <c r="AG39" s="81">
        <v>976067.0810890377</v>
      </c>
      <c r="AH39" s="81">
        <v>66749.356927086134</v>
      </c>
      <c r="AI39" s="81">
        <v>15932991.51731078</v>
      </c>
      <c r="AJ39" s="81">
        <v>17722834.896646518</v>
      </c>
      <c r="AK39" s="81">
        <v>0</v>
      </c>
      <c r="AL39" s="81">
        <v>0</v>
      </c>
      <c r="AM39" s="81">
        <v>1288778.7517036786</v>
      </c>
      <c r="AN39" s="81">
        <v>0</v>
      </c>
      <c r="AO39" s="81">
        <v>0</v>
      </c>
      <c r="AP39" s="82"/>
      <c r="AQ39" s="81">
        <v>128</v>
      </c>
      <c r="AR39" s="81">
        <v>71</v>
      </c>
      <c r="AS39" s="81">
        <v>0</v>
      </c>
      <c r="AT39" s="81">
        <v>0</v>
      </c>
      <c r="AU39" s="81">
        <v>0</v>
      </c>
      <c r="AV39" s="81">
        <v>0</v>
      </c>
      <c r="AW39" s="81" t="s">
        <v>564</v>
      </c>
      <c r="AX39" s="82"/>
      <c r="AY39" s="81">
        <v>676.90000000000009</v>
      </c>
      <c r="AZ39" s="81">
        <v>1746</v>
      </c>
      <c r="BA39" s="81">
        <v>0</v>
      </c>
      <c r="BB39" s="81">
        <v>0</v>
      </c>
      <c r="BC39" s="81">
        <v>0</v>
      </c>
      <c r="BD39" s="81">
        <v>0</v>
      </c>
      <c r="BE39" s="81" t="s">
        <v>564</v>
      </c>
      <c r="BF39" s="82"/>
      <c r="BG39" s="81">
        <v>0</v>
      </c>
      <c r="BH39" s="81">
        <v>0</v>
      </c>
      <c r="BI39" s="81">
        <v>69.103999999999999</v>
      </c>
      <c r="BJ39" s="81">
        <v>0</v>
      </c>
      <c r="BK39" s="81">
        <v>0</v>
      </c>
      <c r="BL39" s="81">
        <v>0</v>
      </c>
      <c r="BM39" s="82"/>
      <c r="BN39" s="81">
        <v>0</v>
      </c>
      <c r="BO39" s="81">
        <v>0</v>
      </c>
      <c r="BP39" s="81">
        <v>1</v>
      </c>
      <c r="BQ39" s="81">
        <v>0</v>
      </c>
      <c r="BR39" s="81">
        <v>0</v>
      </c>
      <c r="BS39" s="81">
        <v>0</v>
      </c>
      <c r="BT39"/>
      <c r="BU39" s="80">
        <v>69.103999999999999</v>
      </c>
      <c r="BV39" s="80">
        <v>0</v>
      </c>
      <c r="BW39" s="80">
        <v>0</v>
      </c>
      <c r="BX39" s="80">
        <v>0</v>
      </c>
      <c r="BY39" s="80">
        <v>0</v>
      </c>
      <c r="BZ39" s="80">
        <v>0</v>
      </c>
      <c r="CA39" s="80">
        <v>0</v>
      </c>
      <c r="CB39" s="80">
        <v>0</v>
      </c>
      <c r="CC39" s="80">
        <v>0</v>
      </c>
    </row>
    <row r="40" spans="1:81">
      <c r="A40" s="80" t="s">
        <v>1751</v>
      </c>
      <c r="B40" s="80">
        <v>319</v>
      </c>
      <c r="C40" s="80">
        <v>13</v>
      </c>
      <c r="D40" s="80">
        <v>19</v>
      </c>
      <c r="E40" s="80">
        <v>2016</v>
      </c>
      <c r="F40" s="80" t="s">
        <v>92</v>
      </c>
      <c r="G40" s="80" t="s">
        <v>1738</v>
      </c>
      <c r="H40" s="80" t="s">
        <v>1739</v>
      </c>
      <c r="I40" s="177"/>
      <c r="J40" s="81">
        <v>150.48907997733357</v>
      </c>
      <c r="K40" s="81">
        <v>1.4271400130352938</v>
      </c>
      <c r="L40" s="81">
        <v>0.36919188591687568</v>
      </c>
      <c r="M40" s="81">
        <v>10.352090347136315</v>
      </c>
      <c r="N40" s="81">
        <v>12.08733763827499</v>
      </c>
      <c r="O40" s="81">
        <v>11.210023185471547</v>
      </c>
      <c r="P40" s="81">
        <v>9.8097595848685906</v>
      </c>
      <c r="Q40" s="81">
        <v>0.67121616067096168</v>
      </c>
      <c r="R40" s="81">
        <v>0</v>
      </c>
      <c r="S40" s="81">
        <v>0</v>
      </c>
      <c r="T40" s="82"/>
      <c r="U40" s="81">
        <v>29183899</v>
      </c>
      <c r="V40" s="81">
        <v>531</v>
      </c>
      <c r="W40" s="81">
        <v>11</v>
      </c>
      <c r="X40" s="81">
        <v>2487</v>
      </c>
      <c r="Y40" s="81">
        <v>3651</v>
      </c>
      <c r="Z40" s="81">
        <v>6593</v>
      </c>
      <c r="AA40" s="81">
        <v>2019</v>
      </c>
      <c r="AB40" s="81">
        <v>9503</v>
      </c>
      <c r="AC40" s="81">
        <v>0</v>
      </c>
      <c r="AD40" s="81">
        <v>0</v>
      </c>
      <c r="AE40" s="82"/>
      <c r="AF40" s="81">
        <v>226431383.65558219</v>
      </c>
      <c r="AG40" s="81">
        <v>1072148.8011450041</v>
      </c>
      <c r="AH40" s="81">
        <v>63222.186444137507</v>
      </c>
      <c r="AI40" s="81">
        <v>15924789.006654119</v>
      </c>
      <c r="AJ40" s="81">
        <v>16694208.65946334</v>
      </c>
      <c r="AK40" s="81">
        <v>0</v>
      </c>
      <c r="AL40" s="81">
        <v>0</v>
      </c>
      <c r="AM40" s="81">
        <v>1303358.0816937699</v>
      </c>
      <c r="AN40" s="81">
        <v>0</v>
      </c>
      <c r="AO40" s="81">
        <v>0</v>
      </c>
      <c r="AP40" s="82"/>
      <c r="AQ40" s="81">
        <v>141</v>
      </c>
      <c r="AR40" s="81">
        <v>81</v>
      </c>
      <c r="AS40" s="81">
        <v>0</v>
      </c>
      <c r="AT40" s="81">
        <v>0</v>
      </c>
      <c r="AU40" s="81">
        <v>0</v>
      </c>
      <c r="AV40" s="81">
        <v>0</v>
      </c>
      <c r="AW40" s="81" t="s">
        <v>564</v>
      </c>
      <c r="AX40" s="82"/>
      <c r="AY40" s="81">
        <v>747.6</v>
      </c>
      <c r="AZ40" s="81">
        <v>1953.7</v>
      </c>
      <c r="BA40" s="81">
        <v>0</v>
      </c>
      <c r="BB40" s="81">
        <v>0</v>
      </c>
      <c r="BC40" s="81">
        <v>0</v>
      </c>
      <c r="BD40" s="81">
        <v>0</v>
      </c>
      <c r="BE40" s="81" t="s">
        <v>564</v>
      </c>
      <c r="BF40" s="82"/>
      <c r="BG40" s="81">
        <v>0</v>
      </c>
      <c r="BH40" s="81">
        <v>0</v>
      </c>
      <c r="BI40" s="81">
        <v>82.301000000000002</v>
      </c>
      <c r="BJ40" s="81">
        <v>0</v>
      </c>
      <c r="BK40" s="81">
        <v>0</v>
      </c>
      <c r="BL40" s="81">
        <v>0</v>
      </c>
      <c r="BM40" s="82"/>
      <c r="BN40" s="81">
        <v>0</v>
      </c>
      <c r="BO40" s="81">
        <v>0</v>
      </c>
      <c r="BP40" s="81">
        <v>1</v>
      </c>
      <c r="BQ40" s="81">
        <v>0</v>
      </c>
      <c r="BR40" s="81">
        <v>0</v>
      </c>
      <c r="BS40" s="81">
        <v>0</v>
      </c>
      <c r="BT40"/>
      <c r="BU40" s="80">
        <v>82.301000000000002</v>
      </c>
      <c r="BV40" s="80">
        <v>0</v>
      </c>
      <c r="BW40" s="80">
        <v>0</v>
      </c>
      <c r="BX40" s="80">
        <v>0</v>
      </c>
      <c r="BY40" s="80">
        <v>0</v>
      </c>
      <c r="BZ40" s="80">
        <v>0</v>
      </c>
      <c r="CA40" s="80">
        <v>0</v>
      </c>
      <c r="CB40" s="80">
        <v>0</v>
      </c>
      <c r="CC40" s="80">
        <v>0</v>
      </c>
    </row>
    <row r="41" spans="1:81">
      <c r="A41" s="80" t="s">
        <v>1752</v>
      </c>
      <c r="B41" s="80">
        <v>320</v>
      </c>
      <c r="C41" s="80">
        <v>14</v>
      </c>
      <c r="D41" s="80">
        <v>19</v>
      </c>
      <c r="E41" s="80">
        <v>2017</v>
      </c>
      <c r="F41" s="80" t="s">
        <v>71</v>
      </c>
      <c r="G41" s="80" t="s">
        <v>1738</v>
      </c>
      <c r="H41" s="80" t="s">
        <v>1739</v>
      </c>
      <c r="I41" s="177"/>
      <c r="J41" s="81">
        <v>160.24114801639277</v>
      </c>
      <c r="K41" s="81">
        <v>1.4286415059693989</v>
      </c>
      <c r="L41" s="81">
        <v>0.34418259073474761</v>
      </c>
      <c r="M41" s="81">
        <v>10.462950485494487</v>
      </c>
      <c r="N41" s="81">
        <v>13.375248649146757</v>
      </c>
      <c r="O41" s="81">
        <v>11.257913802582474</v>
      </c>
      <c r="P41" s="81">
        <v>9.7765859228305754</v>
      </c>
      <c r="Q41" s="81">
        <v>0.65336410270689183</v>
      </c>
      <c r="R41" s="81">
        <v>0</v>
      </c>
      <c r="S41" s="81">
        <v>0</v>
      </c>
      <c r="T41" s="82"/>
      <c r="U41" s="81">
        <v>37005713</v>
      </c>
      <c r="V41" s="81">
        <v>531</v>
      </c>
      <c r="W41" s="81">
        <v>11</v>
      </c>
      <c r="X41" s="81">
        <v>2487</v>
      </c>
      <c r="Y41" s="81">
        <v>3741</v>
      </c>
      <c r="Z41" s="81">
        <v>6731</v>
      </c>
      <c r="AA41" s="81">
        <v>2025</v>
      </c>
      <c r="AB41" s="81">
        <v>9566</v>
      </c>
      <c r="AC41" s="81">
        <v>0</v>
      </c>
      <c r="AD41" s="81">
        <v>0</v>
      </c>
      <c r="AE41" s="82"/>
      <c r="AF41" s="81">
        <v>251467138.88534421</v>
      </c>
      <c r="AG41" s="81">
        <v>1089310.07296751</v>
      </c>
      <c r="AH41" s="81">
        <v>75635.238054089612</v>
      </c>
      <c r="AI41" s="81">
        <v>16542431.06749841</v>
      </c>
      <c r="AJ41" s="81">
        <v>18752333.260374311</v>
      </c>
      <c r="AK41" s="81">
        <v>0</v>
      </c>
      <c r="AL41" s="81">
        <v>0</v>
      </c>
      <c r="AM41" s="81">
        <v>1314051.5948901549</v>
      </c>
      <c r="AN41" s="81">
        <v>0</v>
      </c>
      <c r="AO41" s="81">
        <v>0</v>
      </c>
      <c r="AP41" s="82"/>
      <c r="AQ41" s="81">
        <v>161</v>
      </c>
      <c r="AR41" s="81">
        <v>84</v>
      </c>
      <c r="AS41" s="81">
        <v>0</v>
      </c>
      <c r="AT41" s="81">
        <v>0</v>
      </c>
      <c r="AU41" s="81">
        <v>0</v>
      </c>
      <c r="AV41" s="81">
        <v>0</v>
      </c>
      <c r="AW41" s="81" t="s">
        <v>564</v>
      </c>
      <c r="AX41" s="82"/>
      <c r="AY41" s="81">
        <v>858.80000000000007</v>
      </c>
      <c r="AZ41" s="81">
        <v>2006.600000000001</v>
      </c>
      <c r="BA41" s="81">
        <v>0</v>
      </c>
      <c r="BB41" s="81">
        <v>0</v>
      </c>
      <c r="BC41" s="81">
        <v>0</v>
      </c>
      <c r="BD41" s="81">
        <v>0</v>
      </c>
      <c r="BE41" s="81" t="s">
        <v>564</v>
      </c>
      <c r="BF41" s="82"/>
      <c r="BG41" s="81">
        <v>0</v>
      </c>
      <c r="BH41" s="81">
        <v>0</v>
      </c>
      <c r="BI41" s="81">
        <v>90.751000000000005</v>
      </c>
      <c r="BJ41" s="81">
        <v>0</v>
      </c>
      <c r="BK41" s="81">
        <v>0</v>
      </c>
      <c r="BL41" s="81">
        <v>0</v>
      </c>
      <c r="BM41" s="82"/>
      <c r="BN41" s="81">
        <v>0</v>
      </c>
      <c r="BO41" s="81">
        <v>0</v>
      </c>
      <c r="BP41" s="81">
        <v>1</v>
      </c>
      <c r="BQ41" s="81">
        <v>0</v>
      </c>
      <c r="BR41" s="81">
        <v>0</v>
      </c>
      <c r="BS41" s="81">
        <v>0</v>
      </c>
      <c r="BT41"/>
      <c r="BU41" s="80">
        <v>90.751000000000005</v>
      </c>
      <c r="BV41" s="80">
        <v>0</v>
      </c>
      <c r="BW41" s="80">
        <v>0</v>
      </c>
      <c r="BX41" s="80">
        <v>0</v>
      </c>
      <c r="BY41" s="80">
        <v>0</v>
      </c>
      <c r="BZ41" s="80">
        <v>0</v>
      </c>
      <c r="CA41" s="80">
        <v>0</v>
      </c>
      <c r="CB41" s="80">
        <v>0</v>
      </c>
      <c r="CC41" s="80">
        <v>0</v>
      </c>
    </row>
    <row r="42" spans="1:81">
      <c r="A42" s="80" t="s">
        <v>1753</v>
      </c>
      <c r="B42" s="80">
        <v>321</v>
      </c>
      <c r="C42" s="80">
        <v>15</v>
      </c>
      <c r="D42" s="80">
        <v>19</v>
      </c>
      <c r="E42" s="80">
        <v>2018</v>
      </c>
      <c r="F42" s="80" t="s">
        <v>93</v>
      </c>
      <c r="G42" s="80" t="s">
        <v>1738</v>
      </c>
      <c r="H42" s="80" t="s">
        <v>1739</v>
      </c>
      <c r="I42" s="177"/>
      <c r="J42" s="81">
        <v>180.93928465065108</v>
      </c>
      <c r="K42" s="81">
        <v>1.3640273861332664</v>
      </c>
      <c r="L42" s="81">
        <v>0.30457021453000294</v>
      </c>
      <c r="M42" s="81">
        <v>9.7253282323297636</v>
      </c>
      <c r="N42" s="81">
        <v>12.933582115394589</v>
      </c>
      <c r="O42" s="81">
        <v>11.292570694618842</v>
      </c>
      <c r="P42" s="81">
        <v>9.7079467770250343</v>
      </c>
      <c r="Q42" s="81">
        <v>0.61408460115979169</v>
      </c>
      <c r="R42" s="81">
        <v>0</v>
      </c>
      <c r="S42" s="81">
        <v>0</v>
      </c>
      <c r="T42" s="82"/>
      <c r="U42" s="81">
        <v>42413719</v>
      </c>
      <c r="V42" s="81">
        <v>531</v>
      </c>
      <c r="W42" s="81">
        <v>11</v>
      </c>
      <c r="X42" s="81">
        <v>2487</v>
      </c>
      <c r="Y42" s="81">
        <v>3923</v>
      </c>
      <c r="Z42" s="81">
        <v>6881</v>
      </c>
      <c r="AA42" s="81">
        <v>2031</v>
      </c>
      <c r="AB42" s="81">
        <v>9689</v>
      </c>
      <c r="AC42" s="81">
        <v>0</v>
      </c>
      <c r="AD42" s="81">
        <v>0</v>
      </c>
      <c r="AE42" s="82"/>
      <c r="AF42" s="81">
        <v>276807306.56822562</v>
      </c>
      <c r="AG42" s="81">
        <v>983066.07589592156</v>
      </c>
      <c r="AH42" s="81">
        <v>70683.754859347886</v>
      </c>
      <c r="AI42" s="81">
        <v>15184580.850223349</v>
      </c>
      <c r="AJ42" s="81">
        <v>18535551.43221565</v>
      </c>
      <c r="AK42" s="81">
        <v>0</v>
      </c>
      <c r="AL42" s="81">
        <v>0</v>
      </c>
      <c r="AM42" s="81">
        <v>1333701.6116851659</v>
      </c>
      <c r="AN42" s="81">
        <v>0</v>
      </c>
      <c r="AO42" s="81">
        <v>0</v>
      </c>
      <c r="AP42" s="82"/>
      <c r="AQ42" s="81">
        <v>174</v>
      </c>
      <c r="AR42" s="81">
        <v>97</v>
      </c>
      <c r="AS42" s="81">
        <v>0</v>
      </c>
      <c r="AT42" s="81">
        <v>0</v>
      </c>
      <c r="AU42" s="81">
        <v>0</v>
      </c>
      <c r="AV42" s="81">
        <v>0</v>
      </c>
      <c r="AW42" s="81" t="s">
        <v>564</v>
      </c>
      <c r="AX42" s="82"/>
      <c r="AY42" s="81">
        <v>937.2</v>
      </c>
      <c r="AZ42" s="81">
        <v>2364</v>
      </c>
      <c r="BA42" s="81">
        <v>0</v>
      </c>
      <c r="BB42" s="81">
        <v>0</v>
      </c>
      <c r="BC42" s="81">
        <v>0</v>
      </c>
      <c r="BD42" s="81">
        <v>0</v>
      </c>
      <c r="BE42" s="81" t="s">
        <v>564</v>
      </c>
      <c r="BF42" s="82"/>
      <c r="BG42" s="81">
        <v>0</v>
      </c>
      <c r="BH42" s="81">
        <v>0</v>
      </c>
      <c r="BI42" s="81">
        <v>87.704999999999998</v>
      </c>
      <c r="BJ42" s="81">
        <v>0</v>
      </c>
      <c r="BK42" s="81">
        <v>0</v>
      </c>
      <c r="BL42" s="81">
        <v>0</v>
      </c>
      <c r="BM42" s="82"/>
      <c r="BN42" s="81">
        <v>0</v>
      </c>
      <c r="BO42" s="81">
        <v>0</v>
      </c>
      <c r="BP42" s="81">
        <v>1</v>
      </c>
      <c r="BQ42" s="81">
        <v>0</v>
      </c>
      <c r="BR42" s="81">
        <v>0</v>
      </c>
      <c r="BS42" s="81">
        <v>0</v>
      </c>
      <c r="BT42"/>
      <c r="BU42" s="80">
        <v>87.704999999999998</v>
      </c>
      <c r="BV42" s="80">
        <v>0</v>
      </c>
      <c r="BW42" s="80">
        <v>0</v>
      </c>
      <c r="BX42" s="80">
        <v>0</v>
      </c>
      <c r="BY42" s="80">
        <v>0</v>
      </c>
      <c r="BZ42" s="80">
        <v>0</v>
      </c>
      <c r="CA42" s="80">
        <v>0</v>
      </c>
      <c r="CB42" s="80">
        <v>0</v>
      </c>
      <c r="CC42" s="80">
        <v>0</v>
      </c>
    </row>
    <row r="43" spans="1:81">
      <c r="A43" s="80" t="s">
        <v>1754</v>
      </c>
      <c r="B43" s="80">
        <v>322</v>
      </c>
      <c r="C43" s="80">
        <v>16</v>
      </c>
      <c r="D43" s="80">
        <v>19</v>
      </c>
      <c r="E43" s="80">
        <v>2019</v>
      </c>
      <c r="F43" s="80" t="s">
        <v>73</v>
      </c>
      <c r="G43" s="80" t="s">
        <v>1738</v>
      </c>
      <c r="H43" s="80" t="s">
        <v>1739</v>
      </c>
      <c r="I43" s="177"/>
      <c r="J43" s="81">
        <v>143.37260814819777</v>
      </c>
      <c r="K43" s="81">
        <v>1.2306075564365708</v>
      </c>
      <c r="L43" s="81">
        <v>0.30701110524674891</v>
      </c>
      <c r="M43" s="81">
        <v>9.4526625285877071</v>
      </c>
      <c r="N43" s="81">
        <v>11.503560170798332</v>
      </c>
      <c r="O43" s="81">
        <v>11.15373118544515</v>
      </c>
      <c r="P43" s="81">
        <v>9.4247745130076375</v>
      </c>
      <c r="Q43" s="81">
        <v>0.59752621280302554</v>
      </c>
      <c r="R43" s="81">
        <v>0</v>
      </c>
      <c r="S43" s="81">
        <v>0</v>
      </c>
      <c r="T43" s="82"/>
      <c r="U43" s="81">
        <v>33655159</v>
      </c>
      <c r="V43" s="81">
        <v>531</v>
      </c>
      <c r="W43" s="81">
        <v>11</v>
      </c>
      <c r="X43" s="81">
        <v>2487</v>
      </c>
      <c r="Y43" s="81">
        <v>3991</v>
      </c>
      <c r="Z43" s="81">
        <v>6983</v>
      </c>
      <c r="AA43" s="81">
        <v>1957</v>
      </c>
      <c r="AB43" s="81">
        <v>9683</v>
      </c>
      <c r="AC43" s="81">
        <v>0</v>
      </c>
      <c r="AD43" s="81">
        <v>0</v>
      </c>
      <c r="AE43" s="82"/>
      <c r="AF43" s="81">
        <v>225114580.71225911</v>
      </c>
      <c r="AG43" s="81">
        <v>919338.56732286804</v>
      </c>
      <c r="AH43" s="81">
        <v>75289.93001106751</v>
      </c>
      <c r="AI43" s="81">
        <v>15205646.54949348</v>
      </c>
      <c r="AJ43" s="81">
        <v>16247449.615913045</v>
      </c>
      <c r="AK43" s="81">
        <v>0</v>
      </c>
      <c r="AL43" s="81">
        <v>0</v>
      </c>
      <c r="AM43" s="81">
        <v>1318751.7064150269</v>
      </c>
      <c r="AN43" s="81">
        <v>0</v>
      </c>
      <c r="AO43" s="81">
        <v>0</v>
      </c>
      <c r="AP43" s="82"/>
      <c r="AQ43" s="81">
        <v>184</v>
      </c>
      <c r="AR43" s="81">
        <v>106</v>
      </c>
      <c r="AS43" s="81">
        <v>0</v>
      </c>
      <c r="AT43" s="81">
        <v>0</v>
      </c>
      <c r="AU43" s="81">
        <v>0</v>
      </c>
      <c r="AV43" s="81">
        <v>0</v>
      </c>
      <c r="AW43" s="81" t="s">
        <v>564</v>
      </c>
      <c r="AX43" s="82"/>
      <c r="AY43" s="81">
        <v>1016</v>
      </c>
      <c r="AZ43" s="81">
        <v>2680.9</v>
      </c>
      <c r="BA43" s="81">
        <v>0</v>
      </c>
      <c r="BB43" s="81">
        <v>0</v>
      </c>
      <c r="BC43" s="81">
        <v>0</v>
      </c>
      <c r="BD43" s="81">
        <v>0</v>
      </c>
      <c r="BE43" s="81" t="s">
        <v>564</v>
      </c>
      <c r="BF43" s="82"/>
      <c r="BG43" s="81">
        <v>0</v>
      </c>
      <c r="BH43" s="81">
        <v>0</v>
      </c>
      <c r="BI43" s="81">
        <v>82.132999999999996</v>
      </c>
      <c r="BJ43" s="81">
        <v>0</v>
      </c>
      <c r="BK43" s="81">
        <v>0</v>
      </c>
      <c r="BL43" s="81">
        <v>0</v>
      </c>
      <c r="BM43" s="82"/>
      <c r="BN43" s="81">
        <v>0</v>
      </c>
      <c r="BO43" s="81">
        <v>0</v>
      </c>
      <c r="BP43" s="81">
        <v>1</v>
      </c>
      <c r="BQ43" s="81">
        <v>0</v>
      </c>
      <c r="BR43" s="81">
        <v>0</v>
      </c>
      <c r="BS43" s="81">
        <v>0</v>
      </c>
      <c r="BT43"/>
      <c r="BU43" s="80">
        <v>82.132999999999996</v>
      </c>
      <c r="BV43" s="80">
        <v>0</v>
      </c>
      <c r="BW43" s="80">
        <v>0</v>
      </c>
      <c r="BX43" s="80">
        <v>0</v>
      </c>
      <c r="BY43" s="80">
        <v>0</v>
      </c>
      <c r="BZ43" s="80">
        <v>0</v>
      </c>
      <c r="CA43" s="80">
        <v>0</v>
      </c>
      <c r="CB43" s="80">
        <v>0</v>
      </c>
      <c r="CC43" s="80">
        <v>0</v>
      </c>
    </row>
    <row r="44" spans="1:81">
      <c r="A44" s="80" t="s">
        <v>1755</v>
      </c>
      <c r="B44" s="80">
        <v>323</v>
      </c>
      <c r="C44" s="80">
        <v>17</v>
      </c>
      <c r="D44" s="80">
        <v>19</v>
      </c>
      <c r="E44" s="80">
        <v>2020</v>
      </c>
      <c r="F44" s="80" t="s">
        <v>218</v>
      </c>
      <c r="G44" s="80" t="s">
        <v>1738</v>
      </c>
      <c r="H44" s="80" t="s">
        <v>1739</v>
      </c>
      <c r="I44" s="177"/>
      <c r="J44" s="81">
        <v>126.7668870487752</v>
      </c>
      <c r="K44" s="81">
        <v>1.3626220289286664</v>
      </c>
      <c r="L44" s="81">
        <v>0.35249882067307414</v>
      </c>
      <c r="M44" s="81">
        <v>9.1434903693814196</v>
      </c>
      <c r="N44" s="81">
        <v>11.404979967021966</v>
      </c>
      <c r="O44" s="81">
        <v>9.881402631000741</v>
      </c>
      <c r="P44" s="81">
        <v>9.1266946301233247</v>
      </c>
      <c r="Q44" s="81">
        <v>0.57082245895632933</v>
      </c>
      <c r="R44" s="81">
        <v>0</v>
      </c>
      <c r="S44" s="81">
        <v>0</v>
      </c>
      <c r="T44" s="82"/>
      <c r="U44" s="81">
        <v>31655441</v>
      </c>
      <c r="V44" s="81">
        <v>509</v>
      </c>
      <c r="W44" s="81">
        <v>14</v>
      </c>
      <c r="X44" s="81">
        <v>2458</v>
      </c>
      <c r="Y44" s="81">
        <v>4022</v>
      </c>
      <c r="Z44" s="81">
        <v>7061</v>
      </c>
      <c r="AA44" s="81">
        <v>2059</v>
      </c>
      <c r="AB44" s="81">
        <v>9681</v>
      </c>
      <c r="AC44" s="81">
        <v>0</v>
      </c>
      <c r="AD44" s="81">
        <v>0</v>
      </c>
      <c r="AE44" s="82"/>
      <c r="AF44" s="81">
        <v>204878414.18369639</v>
      </c>
      <c r="AG44" s="81">
        <v>1043019.0139087419</v>
      </c>
      <c r="AH44" s="81">
        <v>91585.410196423283</v>
      </c>
      <c r="AI44" s="81">
        <v>14987922.256547024</v>
      </c>
      <c r="AJ44" s="81">
        <v>16628406.025125163</v>
      </c>
      <c r="AK44" s="81"/>
      <c r="AL44" s="81"/>
      <c r="AM44" s="81">
        <v>1263478.0581533452</v>
      </c>
      <c r="AN44" s="81"/>
      <c r="AO44" s="81"/>
      <c r="AP44" s="82"/>
      <c r="AQ44" s="81">
        <v>199</v>
      </c>
      <c r="AR44" s="81">
        <v>106</v>
      </c>
      <c r="AS44" s="81">
        <v>0</v>
      </c>
      <c r="AT44" s="81">
        <v>0</v>
      </c>
      <c r="AU44" s="81">
        <v>0</v>
      </c>
      <c r="AV44" s="81">
        <v>0</v>
      </c>
      <c r="AW44" s="81">
        <v>0</v>
      </c>
      <c r="AX44" s="82"/>
      <c r="AY44" s="81">
        <v>1114.4000000000001</v>
      </c>
      <c r="AZ44" s="81">
        <v>2680.900000000001</v>
      </c>
      <c r="BA44" s="81">
        <v>0</v>
      </c>
      <c r="BB44" s="81">
        <v>0</v>
      </c>
      <c r="BC44" s="81">
        <v>0</v>
      </c>
      <c r="BD44" s="81">
        <v>0</v>
      </c>
      <c r="BE44" s="81">
        <v>0</v>
      </c>
      <c r="BF44" s="82"/>
      <c r="BG44" s="81">
        <v>0</v>
      </c>
      <c r="BH44" s="81">
        <v>0</v>
      </c>
      <c r="BI44" s="81">
        <v>84.128</v>
      </c>
      <c r="BJ44" s="81">
        <v>0</v>
      </c>
      <c r="BK44" s="81">
        <v>0</v>
      </c>
      <c r="BL44" s="81">
        <v>0</v>
      </c>
      <c r="BM44" s="82"/>
      <c r="BN44" s="81">
        <v>0</v>
      </c>
      <c r="BO44" s="81">
        <v>0</v>
      </c>
      <c r="BP44" s="81">
        <v>1</v>
      </c>
      <c r="BQ44" s="81">
        <v>0</v>
      </c>
      <c r="BR44" s="81">
        <v>0</v>
      </c>
      <c r="BS44" s="81">
        <v>0</v>
      </c>
      <c r="BT44"/>
      <c r="BU44" s="80">
        <v>84.128</v>
      </c>
      <c r="BV44" s="80">
        <v>0</v>
      </c>
      <c r="BW44" s="80">
        <v>0</v>
      </c>
      <c r="BX44" s="80">
        <v>0</v>
      </c>
      <c r="BY44" s="80">
        <v>0</v>
      </c>
      <c r="BZ44" s="80">
        <v>0</v>
      </c>
      <c r="CA44" s="80">
        <v>0</v>
      </c>
      <c r="CB44" s="80">
        <v>0</v>
      </c>
      <c r="CC44" s="80">
        <v>0</v>
      </c>
    </row>
    <row r="45" spans="1:81">
      <c r="A45" s="80" t="s">
        <v>1756</v>
      </c>
      <c r="B45" s="80">
        <v>323</v>
      </c>
      <c r="C45" s="80">
        <v>18</v>
      </c>
      <c r="D45" s="80">
        <v>19</v>
      </c>
      <c r="E45" s="80">
        <v>2021</v>
      </c>
      <c r="F45" s="80" t="s">
        <v>75</v>
      </c>
      <c r="G45" s="174" t="s">
        <v>1738</v>
      </c>
      <c r="H45" s="80" t="s">
        <v>1739</v>
      </c>
      <c r="I45" s="177"/>
      <c r="J45" s="81">
        <v>171.03375082411196</v>
      </c>
      <c r="K45" s="81">
        <v>1.4256059130538572</v>
      </c>
      <c r="L45" s="81">
        <v>0.31980763913990068</v>
      </c>
      <c r="M45" s="81">
        <v>10.190907411081316</v>
      </c>
      <c r="N45" s="81">
        <v>11.003773274939736</v>
      </c>
      <c r="O45" s="81">
        <v>9.7038949051282799</v>
      </c>
      <c r="P45" s="81">
        <v>9.3723919220916283</v>
      </c>
      <c r="Q45" s="81">
        <v>0.58184974572669024</v>
      </c>
      <c r="R45" s="81">
        <v>0</v>
      </c>
      <c r="S45" s="81">
        <v>0</v>
      </c>
      <c r="T45" s="82"/>
      <c r="U45" s="81">
        <v>45532429</v>
      </c>
      <c r="V45" s="81">
        <v>509</v>
      </c>
      <c r="W45" s="81">
        <v>14</v>
      </c>
      <c r="X45" s="81">
        <v>2458</v>
      </c>
      <c r="Y45" s="81">
        <v>4097</v>
      </c>
      <c r="Z45" s="81">
        <v>7140</v>
      </c>
      <c r="AA45" s="81">
        <v>2062</v>
      </c>
      <c r="AB45" s="81">
        <v>9751</v>
      </c>
      <c r="AC45" s="81">
        <v>0</v>
      </c>
      <c r="AD45" s="81">
        <v>0</v>
      </c>
      <c r="AE45" s="82"/>
      <c r="AF45" s="81">
        <v>275162282.71845287</v>
      </c>
      <c r="AG45" s="81">
        <v>1008901.877340395</v>
      </c>
      <c r="AH45" s="81">
        <v>80370.631073575729</v>
      </c>
      <c r="AI45" s="81">
        <v>16522192.697336564</v>
      </c>
      <c r="AJ45" s="81">
        <v>14895353.88396248</v>
      </c>
      <c r="AK45" s="81">
        <v>0</v>
      </c>
      <c r="AL45" s="81">
        <v>0</v>
      </c>
      <c r="AM45" s="81">
        <v>1279954.1700138864</v>
      </c>
      <c r="AN45" s="81">
        <v>0</v>
      </c>
      <c r="AO45" s="81">
        <v>0</v>
      </c>
      <c r="AP45" s="82"/>
      <c r="AQ45" s="81">
        <v>218</v>
      </c>
      <c r="AR45" s="81">
        <v>107</v>
      </c>
      <c r="AS45" s="81">
        <v>0</v>
      </c>
      <c r="AT45" s="81">
        <v>0</v>
      </c>
      <c r="AU45" s="81">
        <v>0</v>
      </c>
      <c r="AV45" s="81">
        <v>0</v>
      </c>
      <c r="AW45" s="81"/>
      <c r="AX45" s="82"/>
      <c r="AY45" s="81">
        <v>1250.5</v>
      </c>
      <c r="AZ45" s="81">
        <v>2718</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1757</v>
      </c>
      <c r="B46" s="80">
        <v>323</v>
      </c>
      <c r="C46" s="80">
        <v>19</v>
      </c>
      <c r="D46" s="80">
        <v>19</v>
      </c>
      <c r="E46" s="80">
        <v>2022</v>
      </c>
      <c r="F46" s="80" t="s">
        <v>568</v>
      </c>
      <c r="G46" s="174" t="s">
        <v>1738</v>
      </c>
      <c r="H46" s="80" t="s">
        <v>1739</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240</v>
      </c>
      <c r="AR46" s="81">
        <v>110</v>
      </c>
      <c r="AS46" s="81">
        <v>0</v>
      </c>
      <c r="AT46" s="81">
        <v>0</v>
      </c>
      <c r="AU46" s="81">
        <v>0</v>
      </c>
      <c r="AV46" s="81">
        <v>0</v>
      </c>
      <c r="AW46" s="81"/>
      <c r="AX46" s="82"/>
      <c r="AY46" s="81">
        <v>1412.600000000001</v>
      </c>
      <c r="AZ46" s="81">
        <v>2846.7000000000003</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1758</v>
      </c>
      <c r="B47" s="80">
        <v>426</v>
      </c>
      <c r="C47" s="80">
        <v>1</v>
      </c>
      <c r="D47" s="80">
        <v>26</v>
      </c>
      <c r="E47" s="80">
        <v>1990</v>
      </c>
      <c r="F47" s="80" t="s">
        <v>562</v>
      </c>
      <c r="G47" s="80" t="s">
        <v>1759</v>
      </c>
      <c r="H47" s="80" t="s">
        <v>1760</v>
      </c>
      <c r="I47" s="177"/>
      <c r="J47" s="81">
        <v>84.778363971536507</v>
      </c>
      <c r="K47" s="81">
        <v>0.93669492047149372</v>
      </c>
      <c r="L47" s="81">
        <v>3.356631418367944</v>
      </c>
      <c r="M47" s="81">
        <v>3.3424566483013702</v>
      </c>
      <c r="N47" s="81">
        <v>6.8110450939004066</v>
      </c>
      <c r="O47" s="81">
        <v>6.6859271006417327</v>
      </c>
      <c r="P47" s="81">
        <v>7.5531969079256616</v>
      </c>
      <c r="Q47" s="81">
        <v>0.46401331038965909</v>
      </c>
      <c r="R47" s="81">
        <v>0</v>
      </c>
      <c r="S47" s="81">
        <v>0.36832734407091866</v>
      </c>
      <c r="T47" s="82"/>
      <c r="U47" s="81">
        <v>6845502</v>
      </c>
      <c r="V47" s="81">
        <v>272</v>
      </c>
      <c r="W47" s="81">
        <v>35</v>
      </c>
      <c r="X47" s="81">
        <v>1235</v>
      </c>
      <c r="Y47" s="81">
        <v>2070</v>
      </c>
      <c r="Z47" s="81">
        <v>2750</v>
      </c>
      <c r="AA47" s="81">
        <v>1834</v>
      </c>
      <c r="AB47" s="81">
        <v>7534</v>
      </c>
      <c r="AC47" s="81">
        <v>0</v>
      </c>
      <c r="AD47" s="81">
        <v>0.36832734407091866</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1761</v>
      </c>
      <c r="B48" s="80">
        <v>427</v>
      </c>
      <c r="C48" s="80">
        <v>2</v>
      </c>
      <c r="D48" s="80">
        <v>26</v>
      </c>
      <c r="E48" s="80">
        <v>2005</v>
      </c>
      <c r="F48" s="80" t="s">
        <v>565</v>
      </c>
      <c r="G48" s="80" t="s">
        <v>1759</v>
      </c>
      <c r="H48" s="80" t="s">
        <v>1760</v>
      </c>
      <c r="I48" s="177"/>
      <c r="J48" s="81">
        <v>61.45803492616573</v>
      </c>
      <c r="K48" s="81">
        <v>0.62971600245862813</v>
      </c>
      <c r="L48" s="81">
        <v>0.82546670129736333</v>
      </c>
      <c r="M48" s="81">
        <v>12.154728295140556</v>
      </c>
      <c r="N48" s="81">
        <v>10.55744699122015</v>
      </c>
      <c r="O48" s="81">
        <v>11.021794411439037</v>
      </c>
      <c r="P48" s="81">
        <v>8.2822087977323626</v>
      </c>
      <c r="Q48" s="81">
        <v>0.54454952314522564</v>
      </c>
      <c r="R48" s="81">
        <v>0</v>
      </c>
      <c r="S48" s="81">
        <v>0.82440232082416565</v>
      </c>
      <c r="T48" s="82"/>
      <c r="U48" s="81">
        <v>6238062</v>
      </c>
      <c r="V48" s="81">
        <v>267</v>
      </c>
      <c r="W48" s="81">
        <v>13</v>
      </c>
      <c r="X48" s="81">
        <v>2442</v>
      </c>
      <c r="Y48" s="81">
        <v>2986</v>
      </c>
      <c r="Z48" s="81">
        <v>5246</v>
      </c>
      <c r="AA48" s="81">
        <v>1647</v>
      </c>
      <c r="AB48" s="81">
        <v>9243</v>
      </c>
      <c r="AC48" s="81">
        <v>0</v>
      </c>
      <c r="AD48" s="81">
        <v>0.82440232082416565</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1762</v>
      </c>
      <c r="B49" s="80">
        <v>428</v>
      </c>
      <c r="C49" s="80">
        <v>3</v>
      </c>
      <c r="D49" s="80">
        <v>26</v>
      </c>
      <c r="E49" s="80">
        <v>2006</v>
      </c>
      <c r="F49" s="80" t="s">
        <v>566</v>
      </c>
      <c r="G49" s="80" t="s">
        <v>1759</v>
      </c>
      <c r="H49" s="80" t="s">
        <v>1760</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1763</v>
      </c>
      <c r="B50" s="80">
        <v>429</v>
      </c>
      <c r="C50" s="80">
        <v>4</v>
      </c>
      <c r="D50" s="80">
        <v>26</v>
      </c>
      <c r="E50" s="80">
        <v>2007</v>
      </c>
      <c r="F50" s="80" t="s">
        <v>567</v>
      </c>
      <c r="G50" s="80" t="s">
        <v>1759</v>
      </c>
      <c r="H50" s="80" t="s">
        <v>1760</v>
      </c>
      <c r="I50" s="177"/>
      <c r="J50" s="81">
        <v>39.706583108886385</v>
      </c>
      <c r="K50" s="81">
        <v>0.41289787833475255</v>
      </c>
      <c r="L50" s="81">
        <v>4.9780756855556048</v>
      </c>
      <c r="M50" s="81">
        <v>11.502388261296607</v>
      </c>
      <c r="N50" s="81">
        <v>11.410579724532308</v>
      </c>
      <c r="O50" s="81">
        <v>10.960176987821283</v>
      </c>
      <c r="P50" s="81">
        <v>8.0069942114880455</v>
      </c>
      <c r="Q50" s="81">
        <v>0.57968379745475074</v>
      </c>
      <c r="R50" s="81">
        <v>0</v>
      </c>
      <c r="S50" s="81">
        <v>0.93458014866104977</v>
      </c>
      <c r="T50" s="82"/>
      <c r="U50" s="81">
        <v>5689082</v>
      </c>
      <c r="V50" s="81">
        <v>173</v>
      </c>
      <c r="W50" s="81">
        <v>47</v>
      </c>
      <c r="X50" s="81">
        <v>2915</v>
      </c>
      <c r="Y50" s="81">
        <v>3099</v>
      </c>
      <c r="Z50" s="81">
        <v>5423</v>
      </c>
      <c r="AA50" s="81">
        <v>1568</v>
      </c>
      <c r="AB50" s="81">
        <v>9319</v>
      </c>
      <c r="AC50" s="81">
        <v>0</v>
      </c>
      <c r="AD50" s="81">
        <v>0.93458014866104977</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1764</v>
      </c>
      <c r="B51" s="80">
        <v>430</v>
      </c>
      <c r="C51" s="80">
        <v>5</v>
      </c>
      <c r="D51" s="80">
        <v>26</v>
      </c>
      <c r="E51" s="80">
        <v>2008</v>
      </c>
      <c r="F51" s="80" t="s">
        <v>84</v>
      </c>
      <c r="G51" s="80" t="s">
        <v>1759</v>
      </c>
      <c r="H51" s="80" t="s">
        <v>1760</v>
      </c>
      <c r="I51" s="177"/>
      <c r="J51" s="81">
        <v>48.598112643974794</v>
      </c>
      <c r="K51" s="81">
        <v>0.3061954453939239</v>
      </c>
      <c r="L51" s="81">
        <v>4.3580686045721988</v>
      </c>
      <c r="M51" s="81">
        <v>12.431461345977455</v>
      </c>
      <c r="N51" s="81">
        <v>9.8763536105525063</v>
      </c>
      <c r="O51" s="81">
        <v>10.750597360247408</v>
      </c>
      <c r="P51" s="81">
        <v>7.7530363301656244</v>
      </c>
      <c r="Q51" s="81">
        <v>0.57012873460468994</v>
      </c>
      <c r="R51" s="81">
        <v>0</v>
      </c>
      <c r="S51" s="81">
        <v>1.1100934389249546</v>
      </c>
      <c r="T51" s="82"/>
      <c r="U51" s="81">
        <v>6581088</v>
      </c>
      <c r="V51" s="81">
        <v>173</v>
      </c>
      <c r="W51" s="81">
        <v>47</v>
      </c>
      <c r="X51" s="81">
        <v>2915</v>
      </c>
      <c r="Y51" s="81">
        <v>3128</v>
      </c>
      <c r="Z51" s="81">
        <v>5506</v>
      </c>
      <c r="AA51" s="81">
        <v>1520</v>
      </c>
      <c r="AB51" s="81">
        <v>9316</v>
      </c>
      <c r="AC51" s="81">
        <v>0</v>
      </c>
      <c r="AD51" s="81">
        <v>1.1100934389249546</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1765</v>
      </c>
      <c r="B52" s="80">
        <v>431</v>
      </c>
      <c r="C52" s="80">
        <v>6</v>
      </c>
      <c r="D52" s="80">
        <v>26</v>
      </c>
      <c r="E52" s="80">
        <v>2009</v>
      </c>
      <c r="F52" s="80" t="s">
        <v>85</v>
      </c>
      <c r="G52" s="80" t="s">
        <v>1759</v>
      </c>
      <c r="H52" s="80" t="s">
        <v>1760</v>
      </c>
      <c r="I52" s="177"/>
      <c r="J52" s="81">
        <v>43.661573703300817</v>
      </c>
      <c r="K52" s="81">
        <v>0.30057116445299586</v>
      </c>
      <c r="L52" s="81">
        <v>1.9310522959313059</v>
      </c>
      <c r="M52" s="81">
        <v>12.312993071670729</v>
      </c>
      <c r="N52" s="81">
        <v>9.7471849495719134</v>
      </c>
      <c r="O52" s="81">
        <v>11.004413901537848</v>
      </c>
      <c r="P52" s="81">
        <v>7.5421175413792794</v>
      </c>
      <c r="Q52" s="81">
        <v>0.54607940480009098</v>
      </c>
      <c r="R52" s="81">
        <v>0</v>
      </c>
      <c r="S52" s="81">
        <v>0.90332300879523475</v>
      </c>
      <c r="T52" s="82"/>
      <c r="U52" s="81">
        <v>5274484</v>
      </c>
      <c r="V52" s="81">
        <v>168</v>
      </c>
      <c r="W52" s="81">
        <v>30</v>
      </c>
      <c r="X52" s="81">
        <v>2812</v>
      </c>
      <c r="Y52" s="81">
        <v>3143</v>
      </c>
      <c r="Z52" s="81">
        <v>5563</v>
      </c>
      <c r="AA52" s="81">
        <v>1518</v>
      </c>
      <c r="AB52" s="81">
        <v>9367</v>
      </c>
      <c r="AC52" s="81">
        <v>0</v>
      </c>
      <c r="AD52" s="81">
        <v>0.90332300879523475</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88.52</v>
      </c>
      <c r="BJ52" s="81">
        <v>0</v>
      </c>
      <c r="BK52" s="81">
        <v>4.29</v>
      </c>
      <c r="BL52" s="81">
        <v>0</v>
      </c>
      <c r="BM52" s="82"/>
      <c r="BN52" s="81">
        <v>0</v>
      </c>
      <c r="BO52" s="81">
        <v>0</v>
      </c>
      <c r="BP52" s="81">
        <v>3</v>
      </c>
      <c r="BQ52" s="81">
        <v>0</v>
      </c>
      <c r="BR52" s="81">
        <v>1</v>
      </c>
      <c r="BS52" s="81">
        <v>0</v>
      </c>
      <c r="BT52"/>
      <c r="BU52" s="80"/>
      <c r="BV52" s="80"/>
      <c r="BW52" s="80"/>
      <c r="BX52" s="80"/>
      <c r="BY52" s="80"/>
      <c r="BZ52" s="80"/>
      <c r="CA52" s="80"/>
      <c r="CB52" s="80"/>
      <c r="CC52" s="80"/>
    </row>
    <row r="53" spans="1:81">
      <c r="A53" s="80" t="s">
        <v>1766</v>
      </c>
      <c r="B53" s="80">
        <v>432</v>
      </c>
      <c r="C53" s="80">
        <v>7</v>
      </c>
      <c r="D53" s="80">
        <v>26</v>
      </c>
      <c r="E53" s="80">
        <v>2010</v>
      </c>
      <c r="F53" s="80" t="s">
        <v>86</v>
      </c>
      <c r="G53" s="80" t="s">
        <v>1759</v>
      </c>
      <c r="H53" s="80" t="s">
        <v>1760</v>
      </c>
      <c r="I53" s="177"/>
      <c r="J53" s="81">
        <v>44.014351569264747</v>
      </c>
      <c r="K53" s="81">
        <v>0.32636595469995305</v>
      </c>
      <c r="L53" s="81">
        <v>1.8351940448821846</v>
      </c>
      <c r="M53" s="81">
        <v>12.955389494606047</v>
      </c>
      <c r="N53" s="81">
        <v>11.191914498910748</v>
      </c>
      <c r="O53" s="81">
        <v>11.097251694188927</v>
      </c>
      <c r="P53" s="81">
        <v>7.7302007170253955</v>
      </c>
      <c r="Q53" s="81">
        <v>0.57063030491153743</v>
      </c>
      <c r="R53" s="81">
        <v>0</v>
      </c>
      <c r="S53" s="81">
        <v>1.2423945867668948</v>
      </c>
      <c r="T53" s="82"/>
      <c r="U53" s="81">
        <v>5837485</v>
      </c>
      <c r="V53" s="81">
        <v>168</v>
      </c>
      <c r="W53" s="81">
        <v>30</v>
      </c>
      <c r="X53" s="81">
        <v>2812</v>
      </c>
      <c r="Y53" s="81">
        <v>3167</v>
      </c>
      <c r="Z53" s="81">
        <v>5636</v>
      </c>
      <c r="AA53" s="81">
        <v>1517</v>
      </c>
      <c r="AB53" s="81">
        <v>9379</v>
      </c>
      <c r="AC53" s="81">
        <v>0</v>
      </c>
      <c r="AD53" s="81">
        <v>1.2423945867668948</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102.441</v>
      </c>
      <c r="BJ53" s="81">
        <v>0</v>
      </c>
      <c r="BK53" s="81">
        <v>3.2130000000000001</v>
      </c>
      <c r="BL53" s="81">
        <v>0</v>
      </c>
      <c r="BM53" s="82"/>
      <c r="BN53" s="81">
        <v>0</v>
      </c>
      <c r="BO53" s="81">
        <v>0</v>
      </c>
      <c r="BP53" s="81">
        <v>3</v>
      </c>
      <c r="BQ53" s="81">
        <v>0</v>
      </c>
      <c r="BR53" s="81">
        <v>1</v>
      </c>
      <c r="BS53" s="81">
        <v>0</v>
      </c>
      <c r="BT53"/>
      <c r="BU53" s="80">
        <v>105.654</v>
      </c>
      <c r="BV53" s="80">
        <v>0</v>
      </c>
      <c r="BW53" s="80">
        <v>0</v>
      </c>
      <c r="BX53" s="80">
        <v>0</v>
      </c>
      <c r="BY53" s="80">
        <v>0</v>
      </c>
      <c r="BZ53" s="80">
        <v>0</v>
      </c>
      <c r="CA53" s="80">
        <v>0</v>
      </c>
      <c r="CB53" s="80">
        <v>0</v>
      </c>
      <c r="CC53" s="80">
        <v>0</v>
      </c>
    </row>
    <row r="54" spans="1:81">
      <c r="A54" s="80" t="s">
        <v>1767</v>
      </c>
      <c r="B54" s="80">
        <v>433</v>
      </c>
      <c r="C54" s="80">
        <v>8</v>
      </c>
      <c r="D54" s="80">
        <v>26</v>
      </c>
      <c r="E54" s="80">
        <v>2011</v>
      </c>
      <c r="F54" s="80" t="s">
        <v>87</v>
      </c>
      <c r="G54" s="80" t="s">
        <v>1759</v>
      </c>
      <c r="H54" s="80" t="s">
        <v>1760</v>
      </c>
      <c r="I54" s="177"/>
      <c r="J54" s="81">
        <v>50.446207899369405</v>
      </c>
      <c r="K54" s="81">
        <v>0.43606656370383673</v>
      </c>
      <c r="L54" s="81">
        <v>1.3110452504961136</v>
      </c>
      <c r="M54" s="81">
        <v>15.452516127019415</v>
      </c>
      <c r="N54" s="81">
        <v>14.52677084436271</v>
      </c>
      <c r="O54" s="81">
        <v>11.057857121035356</v>
      </c>
      <c r="P54" s="81">
        <v>7.338562447996348</v>
      </c>
      <c r="Q54" s="81">
        <v>0.66557114677304607</v>
      </c>
      <c r="R54" s="81">
        <v>0</v>
      </c>
      <c r="S54" s="81">
        <v>1.4698270926865937</v>
      </c>
      <c r="T54" s="82"/>
      <c r="U54" s="81">
        <v>5144221</v>
      </c>
      <c r="V54" s="81">
        <v>168</v>
      </c>
      <c r="W54" s="81">
        <v>30</v>
      </c>
      <c r="X54" s="81">
        <v>2812</v>
      </c>
      <c r="Y54" s="81">
        <v>3230</v>
      </c>
      <c r="Z54" s="81">
        <v>5738</v>
      </c>
      <c r="AA54" s="81">
        <v>1483</v>
      </c>
      <c r="AB54" s="81">
        <v>9484</v>
      </c>
      <c r="AC54" s="81">
        <v>0</v>
      </c>
      <c r="AD54" s="81">
        <v>1.4698270926865937</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108.172</v>
      </c>
      <c r="BJ54" s="81">
        <v>0</v>
      </c>
      <c r="BK54" s="81">
        <v>2.6779999999999999</v>
      </c>
      <c r="BL54" s="81">
        <v>0</v>
      </c>
      <c r="BM54" s="82"/>
      <c r="BN54" s="81">
        <v>0</v>
      </c>
      <c r="BO54" s="81">
        <v>0</v>
      </c>
      <c r="BP54" s="81">
        <v>3</v>
      </c>
      <c r="BQ54" s="81">
        <v>0</v>
      </c>
      <c r="BR54" s="81">
        <v>1</v>
      </c>
      <c r="BS54" s="81">
        <v>0</v>
      </c>
      <c r="BT54"/>
      <c r="BU54" s="80">
        <v>110.85</v>
      </c>
      <c r="BV54" s="80">
        <v>0</v>
      </c>
      <c r="BW54" s="80">
        <v>0</v>
      </c>
      <c r="BX54" s="80">
        <v>0</v>
      </c>
      <c r="BY54" s="80">
        <v>0</v>
      </c>
      <c r="BZ54" s="80">
        <v>0</v>
      </c>
      <c r="CA54" s="80">
        <v>0</v>
      </c>
      <c r="CB54" s="80">
        <v>0</v>
      </c>
      <c r="CC54" s="80">
        <v>0</v>
      </c>
    </row>
    <row r="55" spans="1:81">
      <c r="A55" s="80" t="s">
        <v>1768</v>
      </c>
      <c r="B55" s="80">
        <v>434</v>
      </c>
      <c r="C55" s="80">
        <v>9</v>
      </c>
      <c r="D55" s="80">
        <v>26</v>
      </c>
      <c r="E55" s="80">
        <v>2012</v>
      </c>
      <c r="F55" s="80" t="s">
        <v>88</v>
      </c>
      <c r="G55" s="80" t="s">
        <v>1759</v>
      </c>
      <c r="H55" s="80" t="s">
        <v>1760</v>
      </c>
      <c r="I55" s="177"/>
      <c r="J55" s="81">
        <v>60.405097639957219</v>
      </c>
      <c r="K55" s="81">
        <v>0.42267047571330524</v>
      </c>
      <c r="L55" s="81">
        <v>1.3160716125202787</v>
      </c>
      <c r="M55" s="81">
        <v>17.93609145549302</v>
      </c>
      <c r="N55" s="81">
        <v>15.548925716976344</v>
      </c>
      <c r="O55" s="81">
        <v>11.23086761640073</v>
      </c>
      <c r="P55" s="81">
        <v>7.5644507721352356</v>
      </c>
      <c r="Q55" s="81">
        <v>0.73098059000919657</v>
      </c>
      <c r="R55" s="81">
        <v>0</v>
      </c>
      <c r="S55" s="81">
        <v>1.5959071785676042</v>
      </c>
      <c r="T55" s="82"/>
      <c r="U55" s="81">
        <v>6232851</v>
      </c>
      <c r="V55" s="81">
        <v>168</v>
      </c>
      <c r="W55" s="81">
        <v>30</v>
      </c>
      <c r="X55" s="81">
        <v>2812</v>
      </c>
      <c r="Y55" s="81">
        <v>3336</v>
      </c>
      <c r="Z55" s="81">
        <v>5874</v>
      </c>
      <c r="AA55" s="81">
        <v>1520</v>
      </c>
      <c r="AB55" s="81">
        <v>9587</v>
      </c>
      <c r="AC55" s="81">
        <v>0</v>
      </c>
      <c r="AD55" s="81">
        <v>1.5959071785676042</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128.27199999999999</v>
      </c>
      <c r="BJ55" s="81">
        <v>0</v>
      </c>
      <c r="BK55" s="81">
        <v>3.3980000000000001</v>
      </c>
      <c r="BL55" s="81">
        <v>0</v>
      </c>
      <c r="BM55" s="82"/>
      <c r="BN55" s="81">
        <v>0</v>
      </c>
      <c r="BO55" s="81">
        <v>0</v>
      </c>
      <c r="BP55" s="81">
        <v>3</v>
      </c>
      <c r="BQ55" s="81">
        <v>0</v>
      </c>
      <c r="BR55" s="81">
        <v>1</v>
      </c>
      <c r="BS55" s="81">
        <v>0</v>
      </c>
      <c r="BT55"/>
      <c r="BU55" s="80">
        <v>131.66999999999999</v>
      </c>
      <c r="BV55" s="80">
        <v>0</v>
      </c>
      <c r="BW55" s="80">
        <v>0</v>
      </c>
      <c r="BX55" s="80">
        <v>0</v>
      </c>
      <c r="BY55" s="80">
        <v>0</v>
      </c>
      <c r="BZ55" s="80">
        <v>0</v>
      </c>
      <c r="CA55" s="80">
        <v>0</v>
      </c>
      <c r="CB55" s="80">
        <v>0</v>
      </c>
      <c r="CC55" s="80">
        <v>0</v>
      </c>
    </row>
    <row r="56" spans="1:81">
      <c r="A56" s="80" t="s">
        <v>1769</v>
      </c>
      <c r="B56" s="80">
        <v>435</v>
      </c>
      <c r="C56" s="80">
        <v>10</v>
      </c>
      <c r="D56" s="80">
        <v>26</v>
      </c>
      <c r="E56" s="80">
        <v>2013</v>
      </c>
      <c r="F56" s="80" t="s">
        <v>89</v>
      </c>
      <c r="G56" s="80" t="s">
        <v>1759</v>
      </c>
      <c r="H56" s="80" t="s">
        <v>1760</v>
      </c>
      <c r="I56" s="177"/>
      <c r="J56" s="81">
        <v>69.512183054233319</v>
      </c>
      <c r="K56" s="81">
        <v>0.3495168897454175</v>
      </c>
      <c r="L56" s="81">
        <v>1.0420711181104592</v>
      </c>
      <c r="M56" s="81">
        <v>19.279234510145898</v>
      </c>
      <c r="N56" s="81">
        <v>17.73425878577083</v>
      </c>
      <c r="O56" s="81">
        <v>11.063833387213672</v>
      </c>
      <c r="P56" s="81">
        <v>7.5729713542713331</v>
      </c>
      <c r="Q56" s="81">
        <v>0.74362530085918943</v>
      </c>
      <c r="R56" s="81">
        <v>0</v>
      </c>
      <c r="S56" s="81">
        <v>1.5231511742995631</v>
      </c>
      <c r="T56" s="82"/>
      <c r="U56" s="81">
        <v>6279450</v>
      </c>
      <c r="V56" s="81">
        <v>168</v>
      </c>
      <c r="W56" s="81">
        <v>30</v>
      </c>
      <c r="X56" s="81">
        <v>2812</v>
      </c>
      <c r="Y56" s="81">
        <v>3369</v>
      </c>
      <c r="Z56" s="81">
        <v>6045</v>
      </c>
      <c r="AA56" s="81">
        <v>1516</v>
      </c>
      <c r="AB56" s="81">
        <v>9613</v>
      </c>
      <c r="AC56" s="81">
        <v>0</v>
      </c>
      <c r="AD56" s="81">
        <v>1.5231511742995631</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151.62299999999999</v>
      </c>
      <c r="BJ56" s="81">
        <v>0</v>
      </c>
      <c r="BK56" s="81">
        <v>3.8690000000000002</v>
      </c>
      <c r="BL56" s="81">
        <v>0</v>
      </c>
      <c r="BM56" s="82"/>
      <c r="BN56" s="81">
        <v>0</v>
      </c>
      <c r="BO56" s="81">
        <v>0</v>
      </c>
      <c r="BP56" s="81">
        <v>3</v>
      </c>
      <c r="BQ56" s="81">
        <v>0</v>
      </c>
      <c r="BR56" s="81">
        <v>1</v>
      </c>
      <c r="BS56" s="81">
        <v>0</v>
      </c>
      <c r="BT56"/>
      <c r="BU56" s="80">
        <v>155.49199999999999</v>
      </c>
      <c r="BV56" s="80">
        <v>0</v>
      </c>
      <c r="BW56" s="80">
        <v>0</v>
      </c>
      <c r="BX56" s="80">
        <v>0</v>
      </c>
      <c r="BY56" s="80">
        <v>0</v>
      </c>
      <c r="BZ56" s="80">
        <v>0</v>
      </c>
      <c r="CA56" s="80">
        <v>0</v>
      </c>
      <c r="CB56" s="80">
        <v>0</v>
      </c>
      <c r="CC56" s="80">
        <v>0</v>
      </c>
    </row>
    <row r="57" spans="1:81">
      <c r="A57" s="80" t="s">
        <v>1770</v>
      </c>
      <c r="B57" s="80">
        <v>436</v>
      </c>
      <c r="C57" s="80">
        <v>11</v>
      </c>
      <c r="D57" s="80">
        <v>26</v>
      </c>
      <c r="E57" s="80">
        <v>2014</v>
      </c>
      <c r="F57" s="80" t="s">
        <v>90</v>
      </c>
      <c r="G57" s="80" t="s">
        <v>1759</v>
      </c>
      <c r="H57" s="80" t="s">
        <v>1760</v>
      </c>
      <c r="I57" s="177"/>
      <c r="J57" s="81">
        <v>58.590464180863442</v>
      </c>
      <c r="K57" s="81">
        <v>0.35743435219962488</v>
      </c>
      <c r="L57" s="81">
        <v>1.5989819520364474</v>
      </c>
      <c r="M57" s="81">
        <v>17.035045077463284</v>
      </c>
      <c r="N57" s="81">
        <v>15.721423326830237</v>
      </c>
      <c r="O57" s="81">
        <v>10.629977000665386</v>
      </c>
      <c r="P57" s="81">
        <v>8.0642800710535791</v>
      </c>
      <c r="Q57" s="81">
        <v>0.70850217088354805</v>
      </c>
      <c r="R57" s="81">
        <v>0</v>
      </c>
      <c r="S57" s="81">
        <v>1.5704583141817214</v>
      </c>
      <c r="T57" s="82"/>
      <c r="U57" s="81">
        <v>5578111</v>
      </c>
      <c r="V57" s="81">
        <v>149</v>
      </c>
      <c r="W57" s="81">
        <v>30</v>
      </c>
      <c r="X57" s="81">
        <v>2818</v>
      </c>
      <c r="Y57" s="81">
        <v>3393</v>
      </c>
      <c r="Z57" s="81">
        <v>6117</v>
      </c>
      <c r="AA57" s="81">
        <v>1606</v>
      </c>
      <c r="AB57" s="81">
        <v>9546</v>
      </c>
      <c r="AC57" s="81">
        <v>0</v>
      </c>
      <c r="AD57" s="81">
        <v>1.5704583141817214</v>
      </c>
      <c r="AE57" s="82"/>
      <c r="AF57" s="81">
        <v>65584546.294775121</v>
      </c>
      <c r="AG57" s="81">
        <v>279515.26746177982</v>
      </c>
      <c r="AH57" s="81">
        <v>373203.52697704709</v>
      </c>
      <c r="AI57" s="81">
        <v>20045641.040914502</v>
      </c>
      <c r="AJ57" s="81">
        <v>21290492.709034938</v>
      </c>
      <c r="AK57" s="81">
        <v>0</v>
      </c>
      <c r="AL57" s="81">
        <v>0</v>
      </c>
      <c r="AM57" s="81">
        <v>1310523.15206992</v>
      </c>
      <c r="AN57" s="81">
        <v>0</v>
      </c>
      <c r="AO57" s="81">
        <v>0</v>
      </c>
      <c r="AP57" s="82"/>
      <c r="AQ57" s="81">
        <v>398</v>
      </c>
      <c r="AR57" s="81">
        <v>51</v>
      </c>
      <c r="AS57" s="81">
        <v>0</v>
      </c>
      <c r="AT57" s="81">
        <v>0</v>
      </c>
      <c r="AU57" s="81">
        <v>0</v>
      </c>
      <c r="AV57" s="81">
        <v>0</v>
      </c>
      <c r="AW57" s="81" t="s">
        <v>564</v>
      </c>
      <c r="AX57" s="82"/>
      <c r="AY57" s="81">
        <v>1724.192</v>
      </c>
      <c r="AZ57" s="81">
        <v>5406.04</v>
      </c>
      <c r="BA57" s="81">
        <v>0</v>
      </c>
      <c r="BB57" s="81">
        <v>0</v>
      </c>
      <c r="BC57" s="81">
        <v>0</v>
      </c>
      <c r="BD57" s="81">
        <v>0</v>
      </c>
      <c r="BE57" s="81" t="s">
        <v>564</v>
      </c>
      <c r="BF57" s="82"/>
      <c r="BG57" s="81">
        <v>0</v>
      </c>
      <c r="BH57" s="81">
        <v>0</v>
      </c>
      <c r="BI57" s="81">
        <v>147.42500000000001</v>
      </c>
      <c r="BJ57" s="81">
        <v>0</v>
      </c>
      <c r="BK57" s="81">
        <v>3.5830000000000002</v>
      </c>
      <c r="BL57" s="81">
        <v>0</v>
      </c>
      <c r="BM57" s="82"/>
      <c r="BN57" s="81">
        <v>0</v>
      </c>
      <c r="BO57" s="81">
        <v>0</v>
      </c>
      <c r="BP57" s="81">
        <v>3</v>
      </c>
      <c r="BQ57" s="81">
        <v>0</v>
      </c>
      <c r="BR57" s="81">
        <v>1</v>
      </c>
      <c r="BS57" s="81">
        <v>0</v>
      </c>
      <c r="BT57"/>
      <c r="BU57" s="80">
        <v>151.00800000000001</v>
      </c>
      <c r="BV57" s="80">
        <v>0</v>
      </c>
      <c r="BW57" s="80">
        <v>0</v>
      </c>
      <c r="BX57" s="80">
        <v>0</v>
      </c>
      <c r="BY57" s="80">
        <v>0</v>
      </c>
      <c r="BZ57" s="80">
        <v>0</v>
      </c>
      <c r="CA57" s="80">
        <v>0</v>
      </c>
      <c r="CB57" s="80">
        <v>0</v>
      </c>
      <c r="CC57" s="80">
        <v>0</v>
      </c>
    </row>
    <row r="58" spans="1:81">
      <c r="A58" s="80" t="s">
        <v>1771</v>
      </c>
      <c r="B58" s="80">
        <v>437</v>
      </c>
      <c r="C58" s="80">
        <v>12</v>
      </c>
      <c r="D58" s="80">
        <v>26</v>
      </c>
      <c r="E58" s="80">
        <v>2015</v>
      </c>
      <c r="F58" s="80" t="s">
        <v>91</v>
      </c>
      <c r="G58" s="80" t="s">
        <v>1759</v>
      </c>
      <c r="H58" s="80" t="s">
        <v>1760</v>
      </c>
      <c r="I58" s="177"/>
      <c r="J58" s="81">
        <v>46.90376228983127</v>
      </c>
      <c r="K58" s="81">
        <v>0.33528805533232281</v>
      </c>
      <c r="L58" s="81">
        <v>1.9809525363374891</v>
      </c>
      <c r="M58" s="81">
        <v>13.409165479993113</v>
      </c>
      <c r="N58" s="81">
        <v>14.134712064841928</v>
      </c>
      <c r="O58" s="81">
        <v>10.587057624420128</v>
      </c>
      <c r="P58" s="81">
        <v>8.0907263654642865</v>
      </c>
      <c r="Q58" s="81">
        <v>0.69140872793171548</v>
      </c>
      <c r="R58" s="81">
        <v>0</v>
      </c>
      <c r="S58" s="81">
        <v>1.3971677411003263</v>
      </c>
      <c r="T58" s="82"/>
      <c r="U58" s="81">
        <v>5429546</v>
      </c>
      <c r="V58" s="81">
        <v>149</v>
      </c>
      <c r="W58" s="81">
        <v>30</v>
      </c>
      <c r="X58" s="81">
        <v>2818</v>
      </c>
      <c r="Y58" s="81">
        <v>3440</v>
      </c>
      <c r="Z58" s="81">
        <v>6151</v>
      </c>
      <c r="AA58" s="81">
        <v>1610</v>
      </c>
      <c r="AB58" s="81">
        <v>9516</v>
      </c>
      <c r="AC58" s="81">
        <v>0</v>
      </c>
      <c r="AD58" s="81">
        <v>1.3971677411003263</v>
      </c>
      <c r="AE58" s="82"/>
      <c r="AF58" s="81">
        <v>54545785.618004672</v>
      </c>
      <c r="AG58" s="81">
        <v>256969.45213693133</v>
      </c>
      <c r="AH58" s="81">
        <v>503267.32830001006</v>
      </c>
      <c r="AI58" s="81">
        <v>18361106.370846663</v>
      </c>
      <c r="AJ58" s="81">
        <v>21617301.571368266</v>
      </c>
      <c r="AK58" s="81">
        <v>0</v>
      </c>
      <c r="AL58" s="81">
        <v>0</v>
      </c>
      <c r="AM58" s="81">
        <v>1304127.881881349</v>
      </c>
      <c r="AN58" s="81">
        <v>0</v>
      </c>
      <c r="AO58" s="81">
        <v>0</v>
      </c>
      <c r="AP58" s="82"/>
      <c r="AQ58" s="81">
        <v>432</v>
      </c>
      <c r="AR58" s="81">
        <v>64</v>
      </c>
      <c r="AS58" s="81">
        <v>0</v>
      </c>
      <c r="AT58" s="81">
        <v>0</v>
      </c>
      <c r="AU58" s="81">
        <v>0</v>
      </c>
      <c r="AV58" s="81">
        <v>0</v>
      </c>
      <c r="AW58" s="81" t="s">
        <v>564</v>
      </c>
      <c r="AX58" s="82"/>
      <c r="AY58" s="81">
        <v>1924.22</v>
      </c>
      <c r="AZ58" s="81">
        <v>6575.34</v>
      </c>
      <c r="BA58" s="81">
        <v>0</v>
      </c>
      <c r="BB58" s="81">
        <v>0</v>
      </c>
      <c r="BC58" s="81">
        <v>0</v>
      </c>
      <c r="BD58" s="81">
        <v>0</v>
      </c>
      <c r="BE58" s="81" t="s">
        <v>564</v>
      </c>
      <c r="BF58" s="82"/>
      <c r="BG58" s="81">
        <v>0</v>
      </c>
      <c r="BH58" s="81">
        <v>0</v>
      </c>
      <c r="BI58" s="81">
        <v>135.256</v>
      </c>
      <c r="BJ58" s="81">
        <v>0</v>
      </c>
      <c r="BK58" s="81">
        <v>3.2120000000000002</v>
      </c>
      <c r="BL58" s="81">
        <v>0</v>
      </c>
      <c r="BM58" s="82"/>
      <c r="BN58" s="81">
        <v>0</v>
      </c>
      <c r="BO58" s="81">
        <v>0</v>
      </c>
      <c r="BP58" s="81">
        <v>3</v>
      </c>
      <c r="BQ58" s="81">
        <v>0</v>
      </c>
      <c r="BR58" s="81">
        <v>1</v>
      </c>
      <c r="BS58" s="81">
        <v>0</v>
      </c>
      <c r="BT58"/>
      <c r="BU58" s="80">
        <v>138.46799999999999</v>
      </c>
      <c r="BV58" s="80">
        <v>0</v>
      </c>
      <c r="BW58" s="80">
        <v>0</v>
      </c>
      <c r="BX58" s="80">
        <v>0</v>
      </c>
      <c r="BY58" s="80">
        <v>0</v>
      </c>
      <c r="BZ58" s="80">
        <v>0</v>
      </c>
      <c r="CA58" s="80">
        <v>0</v>
      </c>
      <c r="CB58" s="80">
        <v>0</v>
      </c>
      <c r="CC58" s="80">
        <v>0</v>
      </c>
    </row>
    <row r="59" spans="1:81">
      <c r="A59" s="80" t="s">
        <v>1772</v>
      </c>
      <c r="B59" s="80">
        <v>438</v>
      </c>
      <c r="C59" s="80">
        <v>13</v>
      </c>
      <c r="D59" s="80">
        <v>26</v>
      </c>
      <c r="E59" s="80">
        <v>2016</v>
      </c>
      <c r="F59" s="80" t="s">
        <v>92</v>
      </c>
      <c r="G59" s="80" t="s">
        <v>1759</v>
      </c>
      <c r="H59" s="80" t="s">
        <v>1760</v>
      </c>
      <c r="I59" s="177"/>
      <c r="J59" s="81">
        <v>44.371550826326171</v>
      </c>
      <c r="K59" s="81">
        <v>0.32004610579031861</v>
      </c>
      <c r="L59" s="81">
        <v>3.2702837198839765</v>
      </c>
      <c r="M59" s="81">
        <v>11.001664377212462</v>
      </c>
      <c r="N59" s="81">
        <v>12.917954879590429</v>
      </c>
      <c r="O59" s="81">
        <v>10.603019048172388</v>
      </c>
      <c r="P59" s="81">
        <v>7.9342929183211535</v>
      </c>
      <c r="Q59" s="81">
        <v>0.67743177912187658</v>
      </c>
      <c r="R59" s="81">
        <v>0</v>
      </c>
      <c r="S59" s="81">
        <v>1.5814822539471092</v>
      </c>
      <c r="T59" s="82"/>
      <c r="U59" s="81">
        <v>5170380</v>
      </c>
      <c r="V59" s="81">
        <v>149</v>
      </c>
      <c r="W59" s="81">
        <v>30</v>
      </c>
      <c r="X59" s="81">
        <v>2818</v>
      </c>
      <c r="Y59" s="81">
        <v>3515</v>
      </c>
      <c r="Z59" s="81">
        <v>6236</v>
      </c>
      <c r="AA59" s="81">
        <v>1633</v>
      </c>
      <c r="AB59" s="81">
        <v>9591</v>
      </c>
      <c r="AC59" s="81">
        <v>0</v>
      </c>
      <c r="AD59" s="81">
        <v>1.581482253947109</v>
      </c>
      <c r="AE59" s="82"/>
      <c r="AF59" s="81">
        <v>56357771.834292911</v>
      </c>
      <c r="AG59" s="81">
        <v>240430.10437076821</v>
      </c>
      <c r="AH59" s="81">
        <v>3508176.1380684469</v>
      </c>
      <c r="AI59" s="81">
        <v>17525953.38170841</v>
      </c>
      <c r="AJ59" s="81">
        <v>21860430.398658499</v>
      </c>
      <c r="AK59" s="81">
        <v>0</v>
      </c>
      <c r="AL59" s="81">
        <v>0</v>
      </c>
      <c r="AM59" s="81">
        <v>1315427.4820083079</v>
      </c>
      <c r="AN59" s="81">
        <v>0</v>
      </c>
      <c r="AO59" s="81">
        <v>0</v>
      </c>
      <c r="AP59" s="82"/>
      <c r="AQ59" s="81">
        <v>462</v>
      </c>
      <c r="AR59" s="81">
        <v>76</v>
      </c>
      <c r="AS59" s="81">
        <v>0</v>
      </c>
      <c r="AT59" s="81">
        <v>0</v>
      </c>
      <c r="AU59" s="81">
        <v>0</v>
      </c>
      <c r="AV59" s="81">
        <v>0</v>
      </c>
      <c r="AW59" s="81" t="s">
        <v>564</v>
      </c>
      <c r="AX59" s="82"/>
      <c r="AY59" s="81">
        <v>2096.06</v>
      </c>
      <c r="AZ59" s="81">
        <v>8727.44</v>
      </c>
      <c r="BA59" s="81">
        <v>0</v>
      </c>
      <c r="BB59" s="81">
        <v>0</v>
      </c>
      <c r="BC59" s="81">
        <v>0</v>
      </c>
      <c r="BD59" s="81">
        <v>0</v>
      </c>
      <c r="BE59" s="81" t="s">
        <v>564</v>
      </c>
      <c r="BF59" s="82"/>
      <c r="BG59" s="81">
        <v>0</v>
      </c>
      <c r="BH59" s="81">
        <v>0</v>
      </c>
      <c r="BI59" s="81">
        <v>119.702</v>
      </c>
      <c r="BJ59" s="81">
        <v>0</v>
      </c>
      <c r="BK59" s="81">
        <v>3.1459999999999999</v>
      </c>
      <c r="BL59" s="81">
        <v>0</v>
      </c>
      <c r="BM59" s="82"/>
      <c r="BN59" s="81">
        <v>0</v>
      </c>
      <c r="BO59" s="81">
        <v>0</v>
      </c>
      <c r="BP59" s="81">
        <v>3</v>
      </c>
      <c r="BQ59" s="81">
        <v>0</v>
      </c>
      <c r="BR59" s="81">
        <v>1</v>
      </c>
      <c r="BS59" s="81">
        <v>0</v>
      </c>
      <c r="BT59"/>
      <c r="BU59" s="80">
        <v>122.848</v>
      </c>
      <c r="BV59" s="80">
        <v>0</v>
      </c>
      <c r="BW59" s="80">
        <v>0</v>
      </c>
      <c r="BX59" s="80">
        <v>0</v>
      </c>
      <c r="BY59" s="80">
        <v>0</v>
      </c>
      <c r="BZ59" s="80">
        <v>0</v>
      </c>
      <c r="CA59" s="80">
        <v>0</v>
      </c>
      <c r="CB59" s="80">
        <v>0</v>
      </c>
      <c r="CC59" s="80">
        <v>0</v>
      </c>
    </row>
    <row r="60" spans="1:81">
      <c r="A60" s="80" t="s">
        <v>1773</v>
      </c>
      <c r="B60" s="80">
        <v>439</v>
      </c>
      <c r="C60" s="80">
        <v>14</v>
      </c>
      <c r="D60" s="80">
        <v>26</v>
      </c>
      <c r="E60" s="80">
        <v>2017</v>
      </c>
      <c r="F60" s="80" t="s">
        <v>71</v>
      </c>
      <c r="G60" s="80" t="s">
        <v>1759</v>
      </c>
      <c r="H60" s="80" t="s">
        <v>1760</v>
      </c>
      <c r="I60" s="177"/>
      <c r="J60" s="81">
        <v>57.147139063894052</v>
      </c>
      <c r="K60" s="81">
        <v>0.30790713138088271</v>
      </c>
      <c r="L60" s="81">
        <v>1.7064496497720654</v>
      </c>
      <c r="M60" s="81">
        <v>10.204646380960877</v>
      </c>
      <c r="N60" s="81">
        <v>13.248853350856635</v>
      </c>
      <c r="O60" s="81">
        <v>10.600602834759727</v>
      </c>
      <c r="P60" s="81">
        <v>7.864720231254819</v>
      </c>
      <c r="Q60" s="81">
        <v>0.65534482181398979</v>
      </c>
      <c r="R60" s="81">
        <v>0</v>
      </c>
      <c r="S60" s="81">
        <v>1.973573901051465</v>
      </c>
      <c r="T60" s="82"/>
      <c r="U60" s="81">
        <v>6748883</v>
      </c>
      <c r="V60" s="81">
        <v>149</v>
      </c>
      <c r="W60" s="81">
        <v>30</v>
      </c>
      <c r="X60" s="81">
        <v>2818</v>
      </c>
      <c r="Y60" s="81">
        <v>3554</v>
      </c>
      <c r="Z60" s="81">
        <v>6338</v>
      </c>
      <c r="AA60" s="81">
        <v>1629</v>
      </c>
      <c r="AB60" s="81">
        <v>9595</v>
      </c>
      <c r="AC60" s="81">
        <v>0</v>
      </c>
      <c r="AD60" s="81">
        <v>1.973573901051465</v>
      </c>
      <c r="AE60" s="82"/>
      <c r="AF60" s="81">
        <v>77653128.489831984</v>
      </c>
      <c r="AG60" s="81">
        <v>236866.92177984919</v>
      </c>
      <c r="AH60" s="81">
        <v>367056.87422332203</v>
      </c>
      <c r="AI60" s="81">
        <v>17406797.376375619</v>
      </c>
      <c r="AJ60" s="81">
        <v>23585042.87858611</v>
      </c>
      <c r="AK60" s="81">
        <v>0</v>
      </c>
      <c r="AL60" s="81">
        <v>0</v>
      </c>
      <c r="AM60" s="81">
        <v>1318035.234473242</v>
      </c>
      <c r="AN60" s="81">
        <v>0</v>
      </c>
      <c r="AO60" s="81">
        <v>0</v>
      </c>
      <c r="AP60" s="82"/>
      <c r="AQ60" s="81">
        <v>486</v>
      </c>
      <c r="AR60" s="81">
        <v>84</v>
      </c>
      <c r="AS60" s="81">
        <v>0</v>
      </c>
      <c r="AT60" s="81">
        <v>0</v>
      </c>
      <c r="AU60" s="81">
        <v>0</v>
      </c>
      <c r="AV60" s="81">
        <v>0</v>
      </c>
      <c r="AW60" s="81" t="s">
        <v>564</v>
      </c>
      <c r="AX60" s="82"/>
      <c r="AY60" s="81">
        <v>2225.1799999999998</v>
      </c>
      <c r="AZ60" s="81">
        <v>9228.44</v>
      </c>
      <c r="BA60" s="81">
        <v>0</v>
      </c>
      <c r="BB60" s="81">
        <v>0</v>
      </c>
      <c r="BC60" s="81">
        <v>0</v>
      </c>
      <c r="BD60" s="81">
        <v>0</v>
      </c>
      <c r="BE60" s="81" t="s">
        <v>564</v>
      </c>
      <c r="BF60" s="82"/>
      <c r="BG60" s="81">
        <v>0</v>
      </c>
      <c r="BH60" s="81">
        <v>0</v>
      </c>
      <c r="BI60" s="81">
        <v>114.61799999999999</v>
      </c>
      <c r="BJ60" s="81">
        <v>0</v>
      </c>
      <c r="BK60" s="81">
        <v>2.8929999999999998</v>
      </c>
      <c r="BL60" s="81">
        <v>0</v>
      </c>
      <c r="BM60" s="82"/>
      <c r="BN60" s="81">
        <v>0</v>
      </c>
      <c r="BO60" s="81">
        <v>0</v>
      </c>
      <c r="BP60" s="81">
        <v>3</v>
      </c>
      <c r="BQ60" s="81">
        <v>0</v>
      </c>
      <c r="BR60" s="81">
        <v>1</v>
      </c>
      <c r="BS60" s="81">
        <v>0</v>
      </c>
      <c r="BT60"/>
      <c r="BU60" s="80">
        <v>117.511</v>
      </c>
      <c r="BV60" s="80">
        <v>0</v>
      </c>
      <c r="BW60" s="80">
        <v>0</v>
      </c>
      <c r="BX60" s="80">
        <v>0</v>
      </c>
      <c r="BY60" s="80">
        <v>0</v>
      </c>
      <c r="BZ60" s="80">
        <v>0</v>
      </c>
      <c r="CA60" s="80">
        <v>0</v>
      </c>
      <c r="CB60" s="80">
        <v>0</v>
      </c>
      <c r="CC60" s="80">
        <v>0</v>
      </c>
    </row>
    <row r="61" spans="1:81">
      <c r="A61" s="80" t="s">
        <v>1774</v>
      </c>
      <c r="B61" s="80">
        <v>440</v>
      </c>
      <c r="C61" s="80">
        <v>15</v>
      </c>
      <c r="D61" s="80">
        <v>26</v>
      </c>
      <c r="E61" s="80">
        <v>2018</v>
      </c>
      <c r="F61" s="80" t="s">
        <v>93</v>
      </c>
      <c r="G61" s="80" t="s">
        <v>1759</v>
      </c>
      <c r="H61" s="80" t="s">
        <v>1760</v>
      </c>
      <c r="I61" s="177"/>
      <c r="J61" s="81">
        <v>45.790261934784489</v>
      </c>
      <c r="K61" s="81">
        <v>0.2671865385360695</v>
      </c>
      <c r="L61" s="81">
        <v>1.5892500480302576</v>
      </c>
      <c r="M61" s="81">
        <v>8.4739763261781338</v>
      </c>
      <c r="N61" s="81">
        <v>8.2860648118124125</v>
      </c>
      <c r="O61" s="81">
        <v>10.496625804793215</v>
      </c>
      <c r="P61" s="81">
        <v>7.7290743173064875</v>
      </c>
      <c r="Q61" s="81">
        <v>0.6057818782005665</v>
      </c>
      <c r="R61" s="81">
        <v>0</v>
      </c>
      <c r="S61" s="81">
        <v>1.7617820956458676</v>
      </c>
      <c r="T61" s="82"/>
      <c r="U61" s="81">
        <v>7144220</v>
      </c>
      <c r="V61" s="81">
        <v>149</v>
      </c>
      <c r="W61" s="81">
        <v>30</v>
      </c>
      <c r="X61" s="81">
        <v>2818</v>
      </c>
      <c r="Y61" s="81">
        <v>3587</v>
      </c>
      <c r="Z61" s="81">
        <v>6396</v>
      </c>
      <c r="AA61" s="81">
        <v>1617</v>
      </c>
      <c r="AB61" s="81">
        <v>9558</v>
      </c>
      <c r="AC61" s="81">
        <v>0</v>
      </c>
      <c r="AD61" s="81">
        <v>1.7617820956458681</v>
      </c>
      <c r="AE61" s="82"/>
      <c r="AF61" s="81">
        <v>71264593.024553642</v>
      </c>
      <c r="AG61" s="81">
        <v>209491.8357370735</v>
      </c>
      <c r="AH61" s="81">
        <v>458965.04816655442</v>
      </c>
      <c r="AI61" s="81">
        <v>16327591.4853535</v>
      </c>
      <c r="AJ61" s="81">
        <v>19971785.584821992</v>
      </c>
      <c r="AK61" s="81">
        <v>0</v>
      </c>
      <c r="AL61" s="81">
        <v>0</v>
      </c>
      <c r="AM61" s="81">
        <v>1315669.31618194</v>
      </c>
      <c r="AN61" s="81">
        <v>0</v>
      </c>
      <c r="AO61" s="81">
        <v>0</v>
      </c>
      <c r="AP61" s="82"/>
      <c r="AQ61" s="81">
        <v>517</v>
      </c>
      <c r="AR61" s="81">
        <v>89</v>
      </c>
      <c r="AS61" s="81">
        <v>0</v>
      </c>
      <c r="AT61" s="81">
        <v>0</v>
      </c>
      <c r="AU61" s="81">
        <v>0</v>
      </c>
      <c r="AV61" s="81">
        <v>0</v>
      </c>
      <c r="AW61" s="81" t="s">
        <v>564</v>
      </c>
      <c r="AX61" s="82"/>
      <c r="AY61" s="81">
        <v>2426.7600000000002</v>
      </c>
      <c r="AZ61" s="81">
        <v>9742.5400000000009</v>
      </c>
      <c r="BA61" s="81">
        <v>0</v>
      </c>
      <c r="BB61" s="81">
        <v>0</v>
      </c>
      <c r="BC61" s="81">
        <v>0</v>
      </c>
      <c r="BD61" s="81">
        <v>0</v>
      </c>
      <c r="BE61" s="81" t="s">
        <v>564</v>
      </c>
      <c r="BF61" s="82"/>
      <c r="BG61" s="81">
        <v>0</v>
      </c>
      <c r="BH61" s="81">
        <v>0</v>
      </c>
      <c r="BI61" s="81">
        <v>112.02</v>
      </c>
      <c r="BJ61" s="81">
        <v>0</v>
      </c>
      <c r="BK61" s="81">
        <v>2.589</v>
      </c>
      <c r="BL61" s="81">
        <v>0</v>
      </c>
      <c r="BM61" s="82"/>
      <c r="BN61" s="81">
        <v>0</v>
      </c>
      <c r="BO61" s="81">
        <v>0</v>
      </c>
      <c r="BP61" s="81">
        <v>3</v>
      </c>
      <c r="BQ61" s="81">
        <v>0</v>
      </c>
      <c r="BR61" s="81">
        <v>1</v>
      </c>
      <c r="BS61" s="81">
        <v>0</v>
      </c>
      <c r="BT61"/>
      <c r="BU61" s="80">
        <v>114.60899999999999</v>
      </c>
      <c r="BV61" s="80">
        <v>0</v>
      </c>
      <c r="BW61" s="80">
        <v>0</v>
      </c>
      <c r="BX61" s="80">
        <v>0</v>
      </c>
      <c r="BY61" s="80">
        <v>0</v>
      </c>
      <c r="BZ61" s="80">
        <v>0</v>
      </c>
      <c r="CA61" s="80">
        <v>0</v>
      </c>
      <c r="CB61" s="80">
        <v>0</v>
      </c>
      <c r="CC61" s="80">
        <v>0</v>
      </c>
    </row>
    <row r="62" spans="1:81">
      <c r="A62" s="80" t="s">
        <v>1775</v>
      </c>
      <c r="B62" s="80">
        <v>441</v>
      </c>
      <c r="C62" s="80">
        <v>16</v>
      </c>
      <c r="D62" s="80">
        <v>26</v>
      </c>
      <c r="E62" s="80">
        <v>2019</v>
      </c>
      <c r="F62" s="80" t="s">
        <v>73</v>
      </c>
      <c r="G62" s="80" t="s">
        <v>1759</v>
      </c>
      <c r="H62" s="80" t="s">
        <v>1760</v>
      </c>
      <c r="I62" s="177"/>
      <c r="J62" s="81">
        <v>43.223836770125729</v>
      </c>
      <c r="K62" s="81">
        <v>0.25173031310444377</v>
      </c>
      <c r="L62" s="81">
        <v>1.6167571478057521</v>
      </c>
      <c r="M62" s="81">
        <v>10.771624640356736</v>
      </c>
      <c r="N62" s="81">
        <v>10.48362614275865</v>
      </c>
      <c r="O62" s="81">
        <v>10.19856417285798</v>
      </c>
      <c r="P62" s="81">
        <v>7.7247513126541909</v>
      </c>
      <c r="Q62" s="81">
        <v>0.59363855903801566</v>
      </c>
      <c r="R62" s="81">
        <v>0</v>
      </c>
      <c r="S62" s="81">
        <v>2.2266806663905703</v>
      </c>
      <c r="T62" s="82"/>
      <c r="U62" s="81">
        <v>6900762</v>
      </c>
      <c r="V62" s="81">
        <v>149</v>
      </c>
      <c r="W62" s="81">
        <v>30</v>
      </c>
      <c r="X62" s="81">
        <v>2818</v>
      </c>
      <c r="Y62" s="81">
        <v>3671</v>
      </c>
      <c r="Z62" s="81">
        <v>6385</v>
      </c>
      <c r="AA62" s="81">
        <v>1604</v>
      </c>
      <c r="AB62" s="81">
        <v>9620</v>
      </c>
      <c r="AC62" s="81">
        <v>0</v>
      </c>
      <c r="AD62" s="81">
        <v>2.2266806663905698</v>
      </c>
      <c r="AE62" s="82"/>
      <c r="AF62" s="81">
        <v>64274654.854229137</v>
      </c>
      <c r="AG62" s="81">
        <v>203050.8494576847</v>
      </c>
      <c r="AH62" s="81">
        <v>479114.00098007102</v>
      </c>
      <c r="AI62" s="81">
        <v>18273862.631961402</v>
      </c>
      <c r="AJ62" s="81">
        <v>22026670.275807749</v>
      </c>
      <c r="AK62" s="81">
        <v>0</v>
      </c>
      <c r="AL62" s="81">
        <v>0</v>
      </c>
      <c r="AM62" s="81">
        <v>1310171.5806787731</v>
      </c>
      <c r="AN62" s="81">
        <v>0</v>
      </c>
      <c r="AO62" s="81">
        <v>0</v>
      </c>
      <c r="AP62" s="82"/>
      <c r="AQ62" s="81">
        <v>551</v>
      </c>
      <c r="AR62" s="81">
        <v>91</v>
      </c>
      <c r="AS62" s="81">
        <v>0</v>
      </c>
      <c r="AT62" s="81">
        <v>0</v>
      </c>
      <c r="AU62" s="81">
        <v>0</v>
      </c>
      <c r="AV62" s="81">
        <v>0</v>
      </c>
      <c r="AW62" s="81" t="s">
        <v>564</v>
      </c>
      <c r="AX62" s="82"/>
      <c r="AY62" s="81">
        <v>2609.4500000000012</v>
      </c>
      <c r="AZ62" s="81">
        <v>9773.0400000000009</v>
      </c>
      <c r="BA62" s="81">
        <v>0</v>
      </c>
      <c r="BB62" s="81">
        <v>0</v>
      </c>
      <c r="BC62" s="81">
        <v>0</v>
      </c>
      <c r="BD62" s="81">
        <v>0</v>
      </c>
      <c r="BE62" s="81" t="s">
        <v>564</v>
      </c>
      <c r="BF62" s="82"/>
      <c r="BG62" s="81">
        <v>0</v>
      </c>
      <c r="BH62" s="81">
        <v>0</v>
      </c>
      <c r="BI62" s="81">
        <v>82.956999999999994</v>
      </c>
      <c r="BJ62" s="81">
        <v>0</v>
      </c>
      <c r="BK62" s="81">
        <v>0</v>
      </c>
      <c r="BL62" s="81">
        <v>0</v>
      </c>
      <c r="BM62" s="82"/>
      <c r="BN62" s="81">
        <v>0</v>
      </c>
      <c r="BO62" s="81">
        <v>0</v>
      </c>
      <c r="BP62" s="81">
        <v>3</v>
      </c>
      <c r="BQ62" s="81">
        <v>0</v>
      </c>
      <c r="BR62" s="81">
        <v>0</v>
      </c>
      <c r="BS62" s="81">
        <v>0</v>
      </c>
      <c r="BT62"/>
      <c r="BU62" s="80">
        <v>82.956999999999994</v>
      </c>
      <c r="BV62" s="80">
        <v>0</v>
      </c>
      <c r="BW62" s="80">
        <v>0</v>
      </c>
      <c r="BX62" s="80">
        <v>0</v>
      </c>
      <c r="BY62" s="80">
        <v>0</v>
      </c>
      <c r="BZ62" s="80">
        <v>0</v>
      </c>
      <c r="CA62" s="80">
        <v>0</v>
      </c>
      <c r="CB62" s="80">
        <v>0</v>
      </c>
      <c r="CC62" s="80">
        <v>0</v>
      </c>
    </row>
    <row r="63" spans="1:81">
      <c r="A63" s="80" t="s">
        <v>1776</v>
      </c>
      <c r="B63" s="80">
        <v>442</v>
      </c>
      <c r="C63" s="80">
        <v>17</v>
      </c>
      <c r="D63" s="80">
        <v>26</v>
      </c>
      <c r="E63" s="80">
        <v>2020</v>
      </c>
      <c r="F63" s="80" t="s">
        <v>218</v>
      </c>
      <c r="G63" s="80" t="s">
        <v>1759</v>
      </c>
      <c r="H63" s="80" t="s">
        <v>1760</v>
      </c>
      <c r="I63" s="177"/>
      <c r="J63" s="81">
        <v>45.782637568238982</v>
      </c>
      <c r="K63" s="81">
        <v>0.25687389465454624</v>
      </c>
      <c r="L63" s="81">
        <v>0.33224365346831541</v>
      </c>
      <c r="M63" s="81">
        <v>8.3005480272752337</v>
      </c>
      <c r="N63" s="81">
        <v>10.368594343357143</v>
      </c>
      <c r="O63" s="81">
        <v>8.9941615506927857</v>
      </c>
      <c r="P63" s="81">
        <v>7.2162500523753144</v>
      </c>
      <c r="Q63" s="81">
        <v>0.56917149016686774</v>
      </c>
      <c r="R63" s="81">
        <v>0</v>
      </c>
      <c r="S63" s="81">
        <v>1.852193588288068</v>
      </c>
      <c r="T63" s="82"/>
      <c r="U63" s="81">
        <v>7021699</v>
      </c>
      <c r="V63" s="81">
        <v>131</v>
      </c>
      <c r="W63" s="81">
        <v>10</v>
      </c>
      <c r="X63" s="81">
        <v>2452</v>
      </c>
      <c r="Y63" s="81">
        <v>3745</v>
      </c>
      <c r="Z63" s="81">
        <v>6427</v>
      </c>
      <c r="AA63" s="81">
        <v>1628</v>
      </c>
      <c r="AB63" s="81">
        <v>9653</v>
      </c>
      <c r="AC63" s="81">
        <v>0</v>
      </c>
      <c r="AD63" s="81">
        <v>1.852193588288068</v>
      </c>
      <c r="AE63" s="82"/>
      <c r="AF63" s="81">
        <v>67172158.623803437</v>
      </c>
      <c r="AG63" s="81">
        <v>189075.76131234664</v>
      </c>
      <c r="AH63" s="81">
        <v>82157.504621132699</v>
      </c>
      <c r="AI63" s="81">
        <v>13395312.873203333</v>
      </c>
      <c r="AJ63" s="81">
        <v>21363860.752913706</v>
      </c>
      <c r="AK63" s="81"/>
      <c r="AL63" s="81"/>
      <c r="AM63" s="81">
        <v>1259823.7470668571</v>
      </c>
      <c r="AN63" s="81"/>
      <c r="AO63" s="81"/>
      <c r="AP63" s="82"/>
      <c r="AQ63" s="81">
        <v>572</v>
      </c>
      <c r="AR63" s="81">
        <v>94</v>
      </c>
      <c r="AS63" s="81">
        <v>0</v>
      </c>
      <c r="AT63" s="81">
        <v>0</v>
      </c>
      <c r="AU63" s="81">
        <v>0</v>
      </c>
      <c r="AV63" s="81">
        <v>0</v>
      </c>
      <c r="AW63" s="81">
        <v>0</v>
      </c>
      <c r="AX63" s="82"/>
      <c r="AY63" s="81">
        <v>2741.1600000000021</v>
      </c>
      <c r="AZ63" s="81">
        <v>10347.040000000001</v>
      </c>
      <c r="BA63" s="81">
        <v>0</v>
      </c>
      <c r="BB63" s="81">
        <v>0</v>
      </c>
      <c r="BC63" s="81">
        <v>0</v>
      </c>
      <c r="BD63" s="81">
        <v>0</v>
      </c>
      <c r="BE63" s="81">
        <v>0</v>
      </c>
      <c r="BF63" s="82"/>
      <c r="BG63" s="81">
        <v>0</v>
      </c>
      <c r="BH63" s="81">
        <v>0</v>
      </c>
      <c r="BI63" s="81">
        <v>74.721000000000004</v>
      </c>
      <c r="BJ63" s="81">
        <v>0</v>
      </c>
      <c r="BK63" s="81">
        <v>0</v>
      </c>
      <c r="BL63" s="81">
        <v>0</v>
      </c>
      <c r="BM63" s="82"/>
      <c r="BN63" s="81">
        <v>0</v>
      </c>
      <c r="BO63" s="81">
        <v>0</v>
      </c>
      <c r="BP63" s="81">
        <v>3</v>
      </c>
      <c r="BQ63" s="81">
        <v>0</v>
      </c>
      <c r="BR63" s="81">
        <v>0</v>
      </c>
      <c r="BS63" s="81">
        <v>0</v>
      </c>
      <c r="BT63"/>
      <c r="BU63" s="80">
        <v>74.721000000000004</v>
      </c>
      <c r="BV63" s="80">
        <v>0</v>
      </c>
      <c r="BW63" s="80">
        <v>0</v>
      </c>
      <c r="BX63" s="80">
        <v>0</v>
      </c>
      <c r="BY63" s="80">
        <v>0</v>
      </c>
      <c r="BZ63" s="80">
        <v>0</v>
      </c>
      <c r="CA63" s="80">
        <v>0</v>
      </c>
      <c r="CB63" s="80">
        <v>0</v>
      </c>
      <c r="CC63" s="80">
        <v>0</v>
      </c>
    </row>
    <row r="64" spans="1:81">
      <c r="A64" s="80" t="s">
        <v>1777</v>
      </c>
      <c r="B64" s="80">
        <v>442</v>
      </c>
      <c r="C64" s="80">
        <v>18</v>
      </c>
      <c r="D64" s="80">
        <v>26</v>
      </c>
      <c r="E64" s="80">
        <v>2021</v>
      </c>
      <c r="F64" s="80" t="s">
        <v>75</v>
      </c>
      <c r="G64" s="174" t="s">
        <v>1759</v>
      </c>
      <c r="H64" s="80" t="s">
        <v>1760</v>
      </c>
      <c r="I64" s="177"/>
      <c r="J64" s="81">
        <v>38.98918978010439</v>
      </c>
      <c r="K64" s="81">
        <v>0.25548204486330761</v>
      </c>
      <c r="L64" s="81">
        <v>0.30079836283413131</v>
      </c>
      <c r="M64" s="81">
        <v>7.1595867474746404</v>
      </c>
      <c r="N64" s="81">
        <v>8.4069106823648632</v>
      </c>
      <c r="O64" s="81">
        <v>8.8762097514555744</v>
      </c>
      <c r="P64" s="81">
        <v>7.5179128220851386</v>
      </c>
      <c r="Q64" s="81">
        <v>0.5795822562038091</v>
      </c>
      <c r="R64" s="81">
        <v>0</v>
      </c>
      <c r="S64" s="81">
        <v>1.696698850138229</v>
      </c>
      <c r="T64" s="82"/>
      <c r="U64" s="81">
        <v>7873154</v>
      </c>
      <c r="V64" s="81">
        <v>131</v>
      </c>
      <c r="W64" s="81">
        <v>10</v>
      </c>
      <c r="X64" s="81">
        <v>2452</v>
      </c>
      <c r="Y64" s="81">
        <v>3808</v>
      </c>
      <c r="Z64" s="81">
        <v>6531</v>
      </c>
      <c r="AA64" s="81">
        <v>1654</v>
      </c>
      <c r="AB64" s="81">
        <v>9713</v>
      </c>
      <c r="AC64" s="81">
        <v>0</v>
      </c>
      <c r="AD64" s="81">
        <v>1.696698850138229</v>
      </c>
      <c r="AE64" s="82"/>
      <c r="AF64" s="81">
        <v>57423994.191521376</v>
      </c>
      <c r="AG64" s="81">
        <v>197869.35542999217</v>
      </c>
      <c r="AH64" s="81">
        <v>91113.101611313439</v>
      </c>
      <c r="AI64" s="81">
        <v>14270800.786792567</v>
      </c>
      <c r="AJ64" s="81">
        <v>20855432.283019841</v>
      </c>
      <c r="AK64" s="81">
        <v>0</v>
      </c>
      <c r="AL64" s="81">
        <v>0</v>
      </c>
      <c r="AM64" s="81">
        <v>1274966.1422771898</v>
      </c>
      <c r="AN64" s="81">
        <v>0</v>
      </c>
      <c r="AO64" s="81">
        <v>0</v>
      </c>
      <c r="AP64" s="82"/>
      <c r="AQ64" s="81">
        <v>600</v>
      </c>
      <c r="AR64" s="81">
        <v>96</v>
      </c>
      <c r="AS64" s="81">
        <v>0</v>
      </c>
      <c r="AT64" s="81">
        <v>0</v>
      </c>
      <c r="AU64" s="81">
        <v>0</v>
      </c>
      <c r="AV64" s="81">
        <v>0</v>
      </c>
      <c r="AW64" s="81"/>
      <c r="AX64" s="82"/>
      <c r="AY64" s="81">
        <v>2880.5000000000032</v>
      </c>
      <c r="AZ64" s="81">
        <v>10457.64</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1778</v>
      </c>
      <c r="B65" s="80">
        <v>442</v>
      </c>
      <c r="C65" s="80">
        <v>19</v>
      </c>
      <c r="D65" s="80">
        <v>26</v>
      </c>
      <c r="E65" s="80">
        <v>2022</v>
      </c>
      <c r="F65" s="80" t="s">
        <v>568</v>
      </c>
      <c r="G65" s="174" t="s">
        <v>1759</v>
      </c>
      <c r="H65" s="80" t="s">
        <v>1760</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646</v>
      </c>
      <c r="AR65" s="81">
        <v>98</v>
      </c>
      <c r="AS65" s="81">
        <v>0</v>
      </c>
      <c r="AT65" s="81">
        <v>0</v>
      </c>
      <c r="AU65" s="81">
        <v>0</v>
      </c>
      <c r="AV65" s="81">
        <v>0</v>
      </c>
      <c r="AW65" s="81"/>
      <c r="AX65" s="82"/>
      <c r="AY65" s="81">
        <v>3158.4200000000037</v>
      </c>
      <c r="AZ65" s="81">
        <v>10506.44</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1779</v>
      </c>
      <c r="B66" s="80">
        <v>86</v>
      </c>
      <c r="C66" s="80">
        <v>1</v>
      </c>
      <c r="D66" s="80">
        <v>6</v>
      </c>
      <c r="E66" s="80">
        <v>1990</v>
      </c>
      <c r="F66" s="80" t="s">
        <v>562</v>
      </c>
      <c r="G66" s="80" t="s">
        <v>1780</v>
      </c>
      <c r="H66" s="80" t="s">
        <v>1781</v>
      </c>
      <c r="I66" s="177"/>
      <c r="J66" s="81">
        <v>15.547973196453045</v>
      </c>
      <c r="K66" s="81">
        <v>7.9167060862248917</v>
      </c>
      <c r="L66" s="81">
        <v>14.362269871023258</v>
      </c>
      <c r="M66" s="81">
        <v>9.0301918217198676</v>
      </c>
      <c r="N66" s="81">
        <v>21.178963445453679</v>
      </c>
      <c r="O66" s="81">
        <v>11.823150360152997</v>
      </c>
      <c r="P66" s="81">
        <v>16.115408669963529</v>
      </c>
      <c r="Q66" s="81">
        <v>1.0813222312863344</v>
      </c>
      <c r="R66" s="81">
        <v>0</v>
      </c>
      <c r="S66" s="81">
        <v>1.3004359729174573</v>
      </c>
      <c r="T66" s="82"/>
      <c r="U66" s="81">
        <v>1184534</v>
      </c>
      <c r="V66" s="81">
        <v>1400</v>
      </c>
      <c r="W66" s="81">
        <v>156</v>
      </c>
      <c r="X66" s="81">
        <v>3630</v>
      </c>
      <c r="Y66" s="81">
        <v>5439</v>
      </c>
      <c r="Z66" s="81">
        <v>4863</v>
      </c>
      <c r="AA66" s="81">
        <v>3913</v>
      </c>
      <c r="AB66" s="81">
        <v>17557</v>
      </c>
      <c r="AC66" s="81">
        <v>0</v>
      </c>
      <c r="AD66" s="81">
        <v>1.3004359729174573</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1782</v>
      </c>
      <c r="B67" s="80">
        <v>87</v>
      </c>
      <c r="C67" s="80">
        <v>2</v>
      </c>
      <c r="D67" s="80">
        <v>6</v>
      </c>
      <c r="E67" s="80">
        <v>2005</v>
      </c>
      <c r="F67" s="80" t="s">
        <v>565</v>
      </c>
      <c r="G67" s="80" t="s">
        <v>1780</v>
      </c>
      <c r="H67" s="80" t="s">
        <v>1781</v>
      </c>
      <c r="I67" s="177"/>
      <c r="J67" s="81">
        <v>11.97785301363302</v>
      </c>
      <c r="K67" s="81">
        <v>4.4557542953274059</v>
      </c>
      <c r="L67" s="81">
        <v>12.906202661630774</v>
      </c>
      <c r="M67" s="81">
        <v>16.38347938255199</v>
      </c>
      <c r="N67" s="81">
        <v>26.838773915925977</v>
      </c>
      <c r="O67" s="81">
        <v>15.675487629383658</v>
      </c>
      <c r="P67" s="81">
        <v>14.975359926925909</v>
      </c>
      <c r="Q67" s="81">
        <v>0.89462128193879187</v>
      </c>
      <c r="R67" s="81">
        <v>0</v>
      </c>
      <c r="S67" s="81">
        <v>2.3738696402714825</v>
      </c>
      <c r="T67" s="82"/>
      <c r="U67" s="81">
        <v>740196</v>
      </c>
      <c r="V67" s="81">
        <v>919</v>
      </c>
      <c r="W67" s="81">
        <v>152</v>
      </c>
      <c r="X67" s="81">
        <v>2760</v>
      </c>
      <c r="Y67" s="81">
        <v>5314</v>
      </c>
      <c r="Z67" s="81">
        <v>7461</v>
      </c>
      <c r="AA67" s="81">
        <v>2978</v>
      </c>
      <c r="AB67" s="81">
        <v>15185</v>
      </c>
      <c r="AC67" s="81">
        <v>0</v>
      </c>
      <c r="AD67" s="81">
        <v>2.3738696402714825</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1783</v>
      </c>
      <c r="B68" s="80">
        <v>88</v>
      </c>
      <c r="C68" s="80">
        <v>3</v>
      </c>
      <c r="D68" s="80">
        <v>6</v>
      </c>
      <c r="E68" s="80">
        <v>2006</v>
      </c>
      <c r="F68" s="80" t="s">
        <v>566</v>
      </c>
      <c r="G68" s="80" t="s">
        <v>1780</v>
      </c>
      <c r="H68" s="80" t="s">
        <v>1781</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1784</v>
      </c>
      <c r="B69" s="80">
        <v>89</v>
      </c>
      <c r="C69" s="80">
        <v>4</v>
      </c>
      <c r="D69" s="80">
        <v>6</v>
      </c>
      <c r="E69" s="80">
        <v>2007</v>
      </c>
      <c r="F69" s="80" t="s">
        <v>567</v>
      </c>
      <c r="G69" s="80" t="s">
        <v>1780</v>
      </c>
      <c r="H69" s="80" t="s">
        <v>1781</v>
      </c>
      <c r="I69" s="177"/>
      <c r="J69" s="81">
        <v>8.5581792433503772</v>
      </c>
      <c r="K69" s="81">
        <v>2.936011257516288</v>
      </c>
      <c r="L69" s="81">
        <v>11.536654306033432</v>
      </c>
      <c r="M69" s="81">
        <v>16.597060653306464</v>
      </c>
      <c r="N69" s="81">
        <v>23.973722639968603</v>
      </c>
      <c r="O69" s="81">
        <v>15.075043362006076</v>
      </c>
      <c r="P69" s="81">
        <v>14.859919104228453</v>
      </c>
      <c r="Q69" s="81">
        <v>0.90395589061191528</v>
      </c>
      <c r="R69" s="81">
        <v>0</v>
      </c>
      <c r="S69" s="81">
        <v>3.2644905347429427</v>
      </c>
      <c r="T69" s="82"/>
      <c r="U69" s="81">
        <v>653008</v>
      </c>
      <c r="V69" s="81">
        <v>885</v>
      </c>
      <c r="W69" s="81">
        <v>170</v>
      </c>
      <c r="X69" s="81">
        <v>3522</v>
      </c>
      <c r="Y69" s="81">
        <v>5248</v>
      </c>
      <c r="Z69" s="81">
        <v>7459</v>
      </c>
      <c r="AA69" s="81">
        <v>2910</v>
      </c>
      <c r="AB69" s="81">
        <v>14532</v>
      </c>
      <c r="AC69" s="81">
        <v>0</v>
      </c>
      <c r="AD69" s="81">
        <v>3.2644905347429427</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1785</v>
      </c>
      <c r="B70" s="80">
        <v>90</v>
      </c>
      <c r="C70" s="80">
        <v>5</v>
      </c>
      <c r="D70" s="80">
        <v>6</v>
      </c>
      <c r="E70" s="80">
        <v>2008</v>
      </c>
      <c r="F70" s="80" t="s">
        <v>84</v>
      </c>
      <c r="G70" s="80" t="s">
        <v>1780</v>
      </c>
      <c r="H70" s="80" t="s">
        <v>1781</v>
      </c>
      <c r="I70" s="177"/>
      <c r="J70" s="81">
        <v>6.9180968263401983</v>
      </c>
      <c r="K70" s="81">
        <v>2.8072175026590207</v>
      </c>
      <c r="L70" s="81">
        <v>10.291513716010092</v>
      </c>
      <c r="M70" s="81">
        <v>17.057072568753178</v>
      </c>
      <c r="N70" s="81">
        <v>23.062843721280423</v>
      </c>
      <c r="O70" s="81">
        <v>14.503348563733699</v>
      </c>
      <c r="P70" s="81">
        <v>14.4502315285258</v>
      </c>
      <c r="Q70" s="81">
        <v>0.87385875927655288</v>
      </c>
      <c r="R70" s="81">
        <v>0</v>
      </c>
      <c r="S70" s="81">
        <v>2.3781701323087008</v>
      </c>
      <c r="T70" s="82"/>
      <c r="U70" s="81">
        <v>572897</v>
      </c>
      <c r="V70" s="81">
        <v>885</v>
      </c>
      <c r="W70" s="81">
        <v>170</v>
      </c>
      <c r="X70" s="81">
        <v>3522</v>
      </c>
      <c r="Y70" s="81">
        <v>5205</v>
      </c>
      <c r="Z70" s="81">
        <v>7428</v>
      </c>
      <c r="AA70" s="81">
        <v>2833</v>
      </c>
      <c r="AB70" s="81">
        <v>14279</v>
      </c>
      <c r="AC70" s="81">
        <v>0</v>
      </c>
      <c r="AD70" s="81">
        <v>2.3781701323087008</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1786</v>
      </c>
      <c r="B71" s="80">
        <v>91</v>
      </c>
      <c r="C71" s="80">
        <v>6</v>
      </c>
      <c r="D71" s="80">
        <v>6</v>
      </c>
      <c r="E71" s="80">
        <v>2009</v>
      </c>
      <c r="F71" s="80" t="s">
        <v>85</v>
      </c>
      <c r="G71" s="80" t="s">
        <v>1780</v>
      </c>
      <c r="H71" s="80" t="s">
        <v>1781</v>
      </c>
      <c r="I71" s="177"/>
      <c r="J71" s="81">
        <v>6.8496899592922462</v>
      </c>
      <c r="K71" s="81">
        <v>2.0363545877684683</v>
      </c>
      <c r="L71" s="81">
        <v>12.965096723751142</v>
      </c>
      <c r="M71" s="81">
        <v>16.201119492766182</v>
      </c>
      <c r="N71" s="81">
        <v>23.021417054410627</v>
      </c>
      <c r="O71" s="81">
        <v>14.604635598607574</v>
      </c>
      <c r="P71" s="81">
        <v>13.752688639352996</v>
      </c>
      <c r="Q71" s="81">
        <v>0.81326013632553329</v>
      </c>
      <c r="R71" s="81">
        <v>0</v>
      </c>
      <c r="S71" s="81">
        <v>2.0558338436491717</v>
      </c>
      <c r="T71" s="82"/>
      <c r="U71" s="81">
        <v>473938</v>
      </c>
      <c r="V71" s="81">
        <v>767</v>
      </c>
      <c r="W71" s="81">
        <v>311</v>
      </c>
      <c r="X71" s="81">
        <v>3459</v>
      </c>
      <c r="Y71" s="81">
        <v>5163</v>
      </c>
      <c r="Z71" s="81">
        <v>7383</v>
      </c>
      <c r="AA71" s="81">
        <v>2768</v>
      </c>
      <c r="AB71" s="81">
        <v>13950</v>
      </c>
      <c r="AC71" s="81">
        <v>0</v>
      </c>
      <c r="AD71" s="81">
        <v>2.0558338436491717</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0</v>
      </c>
      <c r="BJ71" s="81">
        <v>0</v>
      </c>
      <c r="BK71" s="81">
        <v>0</v>
      </c>
      <c r="BL71" s="81">
        <v>0</v>
      </c>
      <c r="BM71" s="82"/>
      <c r="BN71" s="81">
        <v>0</v>
      </c>
      <c r="BO71" s="81">
        <v>0</v>
      </c>
      <c r="BP71" s="81">
        <v>0</v>
      </c>
      <c r="BQ71" s="81">
        <v>0</v>
      </c>
      <c r="BR71" s="81">
        <v>0</v>
      </c>
      <c r="BS71" s="81">
        <v>0</v>
      </c>
      <c r="BT71"/>
      <c r="BU71" s="80"/>
      <c r="BV71" s="80"/>
      <c r="BW71" s="80"/>
      <c r="BX71" s="80"/>
      <c r="BY71" s="80"/>
      <c r="BZ71" s="80"/>
      <c r="CA71" s="80"/>
      <c r="CB71" s="80"/>
      <c r="CC71" s="80"/>
    </row>
    <row r="72" spans="1:81">
      <c r="A72" s="80" t="s">
        <v>1787</v>
      </c>
      <c r="B72" s="80">
        <v>92</v>
      </c>
      <c r="C72" s="80">
        <v>7</v>
      </c>
      <c r="D72" s="80">
        <v>6</v>
      </c>
      <c r="E72" s="80">
        <v>2010</v>
      </c>
      <c r="F72" s="80" t="s">
        <v>86</v>
      </c>
      <c r="G72" s="80" t="s">
        <v>1780</v>
      </c>
      <c r="H72" s="80" t="s">
        <v>1781</v>
      </c>
      <c r="I72" s="177"/>
      <c r="J72" s="81">
        <v>6.5412819669176692</v>
      </c>
      <c r="K72" s="81">
        <v>2.4600578496512266</v>
      </c>
      <c r="L72" s="81">
        <v>12.270261963564002</v>
      </c>
      <c r="M72" s="81">
        <v>15.8023038941491</v>
      </c>
      <c r="N72" s="81">
        <v>22.960154663095388</v>
      </c>
      <c r="O72" s="81">
        <v>14.50754976628531</v>
      </c>
      <c r="P72" s="81">
        <v>13.702379517522274</v>
      </c>
      <c r="Q72" s="81">
        <v>0.83255198767560268</v>
      </c>
      <c r="R72" s="81">
        <v>0</v>
      </c>
      <c r="S72" s="81">
        <v>1.9102526432129896</v>
      </c>
      <c r="T72" s="82"/>
      <c r="U72" s="81">
        <v>479695</v>
      </c>
      <c r="V72" s="81">
        <v>767</v>
      </c>
      <c r="W72" s="81">
        <v>311</v>
      </c>
      <c r="X72" s="81">
        <v>3459</v>
      </c>
      <c r="Y72" s="81">
        <v>5114</v>
      </c>
      <c r="Z72" s="81">
        <v>7368</v>
      </c>
      <c r="AA72" s="81">
        <v>2689</v>
      </c>
      <c r="AB72" s="81">
        <v>13684</v>
      </c>
      <c r="AC72" s="81">
        <v>0</v>
      </c>
      <c r="AD72" s="81">
        <v>1.9102526432129896</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0</v>
      </c>
      <c r="BJ72" s="81">
        <v>0</v>
      </c>
      <c r="BK72" s="81">
        <v>0</v>
      </c>
      <c r="BL72" s="81">
        <v>0</v>
      </c>
      <c r="BM72" s="82"/>
      <c r="BN72" s="81">
        <v>0</v>
      </c>
      <c r="BO72" s="81">
        <v>0</v>
      </c>
      <c r="BP72" s="81">
        <v>0</v>
      </c>
      <c r="BQ72" s="81">
        <v>0</v>
      </c>
      <c r="BR72" s="81">
        <v>0</v>
      </c>
      <c r="BS72" s="81">
        <v>0</v>
      </c>
      <c r="BT72"/>
      <c r="BU72" s="80">
        <v>0</v>
      </c>
      <c r="BV72" s="80">
        <v>0</v>
      </c>
      <c r="BW72" s="80">
        <v>0</v>
      </c>
      <c r="BX72" s="80">
        <v>0</v>
      </c>
      <c r="BY72" s="80">
        <v>0</v>
      </c>
      <c r="BZ72" s="80">
        <v>0</v>
      </c>
      <c r="CA72" s="80">
        <v>0</v>
      </c>
      <c r="CB72" s="80">
        <v>0</v>
      </c>
      <c r="CC72" s="80">
        <v>0</v>
      </c>
    </row>
    <row r="73" spans="1:81">
      <c r="A73" s="80" t="s">
        <v>1788</v>
      </c>
      <c r="B73" s="80">
        <v>93</v>
      </c>
      <c r="C73" s="80">
        <v>8</v>
      </c>
      <c r="D73" s="80">
        <v>6</v>
      </c>
      <c r="E73" s="80">
        <v>2011</v>
      </c>
      <c r="F73" s="80" t="s">
        <v>87</v>
      </c>
      <c r="G73" s="80" t="s">
        <v>1780</v>
      </c>
      <c r="H73" s="80" t="s">
        <v>1781</v>
      </c>
      <c r="I73" s="177"/>
      <c r="J73" s="81">
        <v>7.8817179120871534</v>
      </c>
      <c r="K73" s="81">
        <v>3.2324055784984913</v>
      </c>
      <c r="L73" s="81">
        <v>12.39356877611865</v>
      </c>
      <c r="M73" s="81">
        <v>18.44632120371427</v>
      </c>
      <c r="N73" s="81">
        <v>24.568441178559652</v>
      </c>
      <c r="O73" s="81">
        <v>14.125843969534536</v>
      </c>
      <c r="P73" s="81">
        <v>13.073824671346157</v>
      </c>
      <c r="Q73" s="81">
        <v>0.93814372522797129</v>
      </c>
      <c r="R73" s="81">
        <v>0</v>
      </c>
      <c r="S73" s="81">
        <v>2.3152855107118571</v>
      </c>
      <c r="T73" s="82"/>
      <c r="U73" s="81">
        <v>499245</v>
      </c>
      <c r="V73" s="81">
        <v>767</v>
      </c>
      <c r="W73" s="81">
        <v>311</v>
      </c>
      <c r="X73" s="81">
        <v>3459</v>
      </c>
      <c r="Y73" s="81">
        <v>5049</v>
      </c>
      <c r="Z73" s="81">
        <v>7330</v>
      </c>
      <c r="AA73" s="81">
        <v>2642</v>
      </c>
      <c r="AB73" s="81">
        <v>13368</v>
      </c>
      <c r="AC73" s="81">
        <v>0</v>
      </c>
      <c r="AD73" s="81">
        <v>2.3152855107118571</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0</v>
      </c>
      <c r="BJ73" s="81">
        <v>0</v>
      </c>
      <c r="BK73" s="81">
        <v>0</v>
      </c>
      <c r="BL73" s="81">
        <v>0</v>
      </c>
      <c r="BM73" s="82"/>
      <c r="BN73" s="81">
        <v>0</v>
      </c>
      <c r="BO73" s="81">
        <v>0</v>
      </c>
      <c r="BP73" s="81">
        <v>0</v>
      </c>
      <c r="BQ73" s="81">
        <v>0</v>
      </c>
      <c r="BR73" s="81">
        <v>0</v>
      </c>
      <c r="BS73" s="81">
        <v>0</v>
      </c>
      <c r="BT73"/>
      <c r="BU73" s="80">
        <v>0</v>
      </c>
      <c r="BV73" s="80">
        <v>0</v>
      </c>
      <c r="BW73" s="80">
        <v>0</v>
      </c>
      <c r="BX73" s="80">
        <v>0</v>
      </c>
      <c r="BY73" s="80">
        <v>0</v>
      </c>
      <c r="BZ73" s="80">
        <v>0</v>
      </c>
      <c r="CA73" s="80">
        <v>0</v>
      </c>
      <c r="CB73" s="80">
        <v>0</v>
      </c>
      <c r="CC73" s="80">
        <v>0</v>
      </c>
    </row>
    <row r="74" spans="1:81">
      <c r="A74" s="80" t="s">
        <v>1789</v>
      </c>
      <c r="B74" s="80">
        <v>94</v>
      </c>
      <c r="C74" s="80">
        <v>9</v>
      </c>
      <c r="D74" s="80">
        <v>6</v>
      </c>
      <c r="E74" s="80">
        <v>2012</v>
      </c>
      <c r="F74" s="80" t="s">
        <v>88</v>
      </c>
      <c r="G74" s="80" t="s">
        <v>1780</v>
      </c>
      <c r="H74" s="80" t="s">
        <v>1781</v>
      </c>
      <c r="I74" s="177"/>
      <c r="J74" s="81">
        <v>8.1603866528822415</v>
      </c>
      <c r="K74" s="81">
        <v>3.2522149284804738</v>
      </c>
      <c r="L74" s="81">
        <v>13.531191772421714</v>
      </c>
      <c r="M74" s="81">
        <v>19.437342187005974</v>
      </c>
      <c r="N74" s="81">
        <v>27.692357694628779</v>
      </c>
      <c r="O74" s="81">
        <v>13.875111728331648</v>
      </c>
      <c r="P74" s="81">
        <v>13.068584031333637</v>
      </c>
      <c r="Q74" s="81">
        <v>0.99830279180039749</v>
      </c>
      <c r="R74" s="81">
        <v>0</v>
      </c>
      <c r="S74" s="81">
        <v>2.0834327492913713</v>
      </c>
      <c r="T74" s="82"/>
      <c r="U74" s="81">
        <v>512061</v>
      </c>
      <c r="V74" s="81">
        <v>767</v>
      </c>
      <c r="W74" s="81">
        <v>311</v>
      </c>
      <c r="X74" s="81">
        <v>3459</v>
      </c>
      <c r="Y74" s="81">
        <v>5016</v>
      </c>
      <c r="Z74" s="81">
        <v>7257</v>
      </c>
      <c r="AA74" s="81">
        <v>2626</v>
      </c>
      <c r="AB74" s="81">
        <v>13093</v>
      </c>
      <c r="AC74" s="81">
        <v>0</v>
      </c>
      <c r="AD74" s="81">
        <v>2.0834327492913713</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0</v>
      </c>
      <c r="BJ74" s="81">
        <v>0</v>
      </c>
      <c r="BK74" s="81">
        <v>0</v>
      </c>
      <c r="BL74" s="81">
        <v>0</v>
      </c>
      <c r="BM74" s="82"/>
      <c r="BN74" s="81">
        <v>0</v>
      </c>
      <c r="BO74" s="81">
        <v>0</v>
      </c>
      <c r="BP74" s="81">
        <v>0</v>
      </c>
      <c r="BQ74" s="81">
        <v>0</v>
      </c>
      <c r="BR74" s="81">
        <v>0</v>
      </c>
      <c r="BS74" s="81">
        <v>0</v>
      </c>
      <c r="BT74"/>
      <c r="BU74" s="80">
        <v>0</v>
      </c>
      <c r="BV74" s="80">
        <v>0</v>
      </c>
      <c r="BW74" s="80">
        <v>0</v>
      </c>
      <c r="BX74" s="80">
        <v>0</v>
      </c>
      <c r="BY74" s="80">
        <v>0</v>
      </c>
      <c r="BZ74" s="80">
        <v>0</v>
      </c>
      <c r="CA74" s="80">
        <v>0</v>
      </c>
      <c r="CB74" s="80">
        <v>0</v>
      </c>
      <c r="CC74" s="80">
        <v>0</v>
      </c>
    </row>
    <row r="75" spans="1:81">
      <c r="A75" s="80" t="s">
        <v>1790</v>
      </c>
      <c r="B75" s="80">
        <v>95</v>
      </c>
      <c r="C75" s="80">
        <v>10</v>
      </c>
      <c r="D75" s="80">
        <v>6</v>
      </c>
      <c r="E75" s="80">
        <v>2013</v>
      </c>
      <c r="F75" s="80" t="s">
        <v>89</v>
      </c>
      <c r="G75" s="80" t="s">
        <v>1780</v>
      </c>
      <c r="H75" s="80" t="s">
        <v>1781</v>
      </c>
      <c r="I75" s="177"/>
      <c r="J75" s="81">
        <v>7.1856019997502658</v>
      </c>
      <c r="K75" s="81">
        <v>2.8013420223204206</v>
      </c>
      <c r="L75" s="81">
        <v>13.297793137912421</v>
      </c>
      <c r="M75" s="81">
        <v>19.345644839984594</v>
      </c>
      <c r="N75" s="81">
        <v>27.547814997586265</v>
      </c>
      <c r="O75" s="81">
        <v>13.256467365357919</v>
      </c>
      <c r="P75" s="81">
        <v>12.78313568310049</v>
      </c>
      <c r="Q75" s="81">
        <v>0.99541978273754816</v>
      </c>
      <c r="R75" s="81">
        <v>0</v>
      </c>
      <c r="S75" s="81">
        <v>2.3678781884740063</v>
      </c>
      <c r="T75" s="82"/>
      <c r="U75" s="81">
        <v>451118</v>
      </c>
      <c r="V75" s="81">
        <v>767</v>
      </c>
      <c r="W75" s="81">
        <v>311</v>
      </c>
      <c r="X75" s="81">
        <v>3459</v>
      </c>
      <c r="Y75" s="81">
        <v>4982</v>
      </c>
      <c r="Z75" s="81">
        <v>7243</v>
      </c>
      <c r="AA75" s="81">
        <v>2559</v>
      </c>
      <c r="AB75" s="81">
        <v>12868</v>
      </c>
      <c r="AC75" s="81">
        <v>0</v>
      </c>
      <c r="AD75" s="81">
        <v>2.3678781884740063</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0</v>
      </c>
      <c r="BJ75" s="81">
        <v>0</v>
      </c>
      <c r="BK75" s="81">
        <v>0</v>
      </c>
      <c r="BL75" s="81">
        <v>0</v>
      </c>
      <c r="BM75" s="82"/>
      <c r="BN75" s="81">
        <v>0</v>
      </c>
      <c r="BO75" s="81">
        <v>0</v>
      </c>
      <c r="BP75" s="81">
        <v>0</v>
      </c>
      <c r="BQ75" s="81">
        <v>0</v>
      </c>
      <c r="BR75" s="81">
        <v>0</v>
      </c>
      <c r="BS75" s="81">
        <v>0</v>
      </c>
      <c r="BT75"/>
      <c r="BU75" s="80">
        <v>0</v>
      </c>
      <c r="BV75" s="80">
        <v>0</v>
      </c>
      <c r="BW75" s="80">
        <v>0</v>
      </c>
      <c r="BX75" s="80">
        <v>0</v>
      </c>
      <c r="BY75" s="80">
        <v>0</v>
      </c>
      <c r="BZ75" s="80">
        <v>0</v>
      </c>
      <c r="CA75" s="80">
        <v>0</v>
      </c>
      <c r="CB75" s="80">
        <v>0</v>
      </c>
      <c r="CC75" s="80">
        <v>0</v>
      </c>
    </row>
    <row r="76" spans="1:81">
      <c r="A76" s="80" t="s">
        <v>1791</v>
      </c>
      <c r="B76" s="80">
        <v>96</v>
      </c>
      <c r="C76" s="80">
        <v>11</v>
      </c>
      <c r="D76" s="80">
        <v>6</v>
      </c>
      <c r="E76" s="80">
        <v>2014</v>
      </c>
      <c r="F76" s="80" t="s">
        <v>90</v>
      </c>
      <c r="G76" s="80" t="s">
        <v>1780</v>
      </c>
      <c r="H76" s="80" t="s">
        <v>1781</v>
      </c>
      <c r="I76" s="177"/>
      <c r="J76" s="81">
        <v>7.6302706497644417</v>
      </c>
      <c r="K76" s="81">
        <v>3.0120213364013599</v>
      </c>
      <c r="L76" s="81">
        <v>5.0759529330166222</v>
      </c>
      <c r="M76" s="81">
        <v>16.747955117521691</v>
      </c>
      <c r="N76" s="81">
        <v>23.593521179631438</v>
      </c>
      <c r="O76" s="81">
        <v>12.539793041818118</v>
      </c>
      <c r="P76" s="81">
        <v>12.658810746653845</v>
      </c>
      <c r="Q76" s="81">
        <v>0.92893496446453883</v>
      </c>
      <c r="R76" s="81">
        <v>0</v>
      </c>
      <c r="S76" s="81">
        <v>1.9647653807619416</v>
      </c>
      <c r="T76" s="82"/>
      <c r="U76" s="81">
        <v>542300</v>
      </c>
      <c r="V76" s="81">
        <v>762</v>
      </c>
      <c r="W76" s="81">
        <v>162</v>
      </c>
      <c r="X76" s="81">
        <v>3094</v>
      </c>
      <c r="Y76" s="81">
        <v>4912</v>
      </c>
      <c r="Z76" s="81">
        <v>7216</v>
      </c>
      <c r="AA76" s="81">
        <v>2521</v>
      </c>
      <c r="AB76" s="81">
        <v>12516</v>
      </c>
      <c r="AC76" s="81">
        <v>0</v>
      </c>
      <c r="AD76" s="81">
        <v>1.9647653807619416</v>
      </c>
      <c r="AE76" s="82"/>
      <c r="AF76" s="81">
        <v>6406354.511441581</v>
      </c>
      <c r="AG76" s="81">
        <v>2131666.8319050083</v>
      </c>
      <c r="AH76" s="81">
        <v>1260370.9653071805</v>
      </c>
      <c r="AI76" s="81">
        <v>18349943.824719191</v>
      </c>
      <c r="AJ76" s="81">
        <v>27604280.83423657</v>
      </c>
      <c r="AK76" s="81">
        <v>0</v>
      </c>
      <c r="AL76" s="81">
        <v>0</v>
      </c>
      <c r="AM76" s="81">
        <v>1718259.7707214663</v>
      </c>
      <c r="AN76" s="81">
        <v>0</v>
      </c>
      <c r="AO76" s="81">
        <v>0</v>
      </c>
      <c r="AP76" s="82"/>
      <c r="AQ76" s="81">
        <v>28</v>
      </c>
      <c r="AR76" s="81">
        <v>3</v>
      </c>
      <c r="AS76" s="81">
        <v>0</v>
      </c>
      <c r="AT76" s="81">
        <v>2</v>
      </c>
      <c r="AU76" s="81">
        <v>0</v>
      </c>
      <c r="AV76" s="81">
        <v>0</v>
      </c>
      <c r="AW76" s="81" t="s">
        <v>564</v>
      </c>
      <c r="AX76" s="82"/>
      <c r="AY76" s="81">
        <v>112.6</v>
      </c>
      <c r="AZ76" s="81">
        <v>45.2</v>
      </c>
      <c r="BA76" s="81">
        <v>0</v>
      </c>
      <c r="BB76" s="81">
        <v>28700</v>
      </c>
      <c r="BC76" s="81">
        <v>0</v>
      </c>
      <c r="BD76" s="81">
        <v>0</v>
      </c>
      <c r="BE76" s="81" t="s">
        <v>564</v>
      </c>
      <c r="BF76" s="82"/>
      <c r="BG76" s="81">
        <v>0</v>
      </c>
      <c r="BH76" s="81">
        <v>0</v>
      </c>
      <c r="BI76" s="81">
        <v>0</v>
      </c>
      <c r="BJ76" s="81">
        <v>0</v>
      </c>
      <c r="BK76" s="81">
        <v>0</v>
      </c>
      <c r="BL76" s="81">
        <v>0</v>
      </c>
      <c r="BM76" s="82"/>
      <c r="BN76" s="81">
        <v>0</v>
      </c>
      <c r="BO76" s="81">
        <v>0</v>
      </c>
      <c r="BP76" s="81">
        <v>0</v>
      </c>
      <c r="BQ76" s="81">
        <v>0</v>
      </c>
      <c r="BR76" s="81">
        <v>0</v>
      </c>
      <c r="BS76" s="81">
        <v>0</v>
      </c>
      <c r="BT76"/>
      <c r="BU76" s="80">
        <v>0</v>
      </c>
      <c r="BV76" s="80">
        <v>0</v>
      </c>
      <c r="BW76" s="80">
        <v>0</v>
      </c>
      <c r="BX76" s="80">
        <v>0</v>
      </c>
      <c r="BY76" s="80">
        <v>0</v>
      </c>
      <c r="BZ76" s="80">
        <v>0</v>
      </c>
      <c r="CA76" s="80">
        <v>0</v>
      </c>
      <c r="CB76" s="80">
        <v>0</v>
      </c>
      <c r="CC76" s="80">
        <v>0</v>
      </c>
    </row>
    <row r="77" spans="1:81">
      <c r="A77" s="80" t="s">
        <v>1792</v>
      </c>
      <c r="B77" s="80">
        <v>97</v>
      </c>
      <c r="C77" s="80">
        <v>12</v>
      </c>
      <c r="D77" s="80">
        <v>6</v>
      </c>
      <c r="E77" s="80">
        <v>2015</v>
      </c>
      <c r="F77" s="80" t="s">
        <v>91</v>
      </c>
      <c r="G77" s="80" t="s">
        <v>1780</v>
      </c>
      <c r="H77" s="80" t="s">
        <v>1781</v>
      </c>
      <c r="I77" s="177"/>
      <c r="J77" s="81">
        <v>6.8783064298962771</v>
      </c>
      <c r="K77" s="81">
        <v>3.0449438489181722</v>
      </c>
      <c r="L77" s="81">
        <v>5.3929139581258001</v>
      </c>
      <c r="M77" s="81">
        <v>14.0053188778475</v>
      </c>
      <c r="N77" s="81">
        <v>21.658564835591882</v>
      </c>
      <c r="O77" s="81">
        <v>12.239402823484236</v>
      </c>
      <c r="P77" s="81">
        <v>12.497910851496696</v>
      </c>
      <c r="Q77" s="81">
        <v>0.88184402384481198</v>
      </c>
      <c r="R77" s="81">
        <v>0</v>
      </c>
      <c r="S77" s="81">
        <v>1.7591052382815975</v>
      </c>
      <c r="T77" s="82"/>
      <c r="U77" s="81">
        <v>543586</v>
      </c>
      <c r="V77" s="81">
        <v>762</v>
      </c>
      <c r="W77" s="81">
        <v>162</v>
      </c>
      <c r="X77" s="81">
        <v>3094</v>
      </c>
      <c r="Y77" s="81">
        <v>4827</v>
      </c>
      <c r="Z77" s="81">
        <v>7111</v>
      </c>
      <c r="AA77" s="81">
        <v>2487</v>
      </c>
      <c r="AB77" s="81">
        <v>12137</v>
      </c>
      <c r="AC77" s="81">
        <v>0</v>
      </c>
      <c r="AD77" s="81">
        <v>1.7591052382815975</v>
      </c>
      <c r="AE77" s="82"/>
      <c r="AF77" s="81">
        <v>5906066.9899926791</v>
      </c>
      <c r="AG77" s="81">
        <v>2051668.1731404851</v>
      </c>
      <c r="AH77" s="81">
        <v>1096674.018414519</v>
      </c>
      <c r="AI77" s="81">
        <v>18636572.534465522</v>
      </c>
      <c r="AJ77" s="81">
        <v>25822088.990571663</v>
      </c>
      <c r="AK77" s="81">
        <v>0</v>
      </c>
      <c r="AL77" s="81">
        <v>0</v>
      </c>
      <c r="AM77" s="81">
        <v>1663324.9371998671</v>
      </c>
      <c r="AN77" s="81">
        <v>0</v>
      </c>
      <c r="AO77" s="81">
        <v>0</v>
      </c>
      <c r="AP77" s="82"/>
      <c r="AQ77" s="81">
        <v>33</v>
      </c>
      <c r="AR77" s="81">
        <v>4</v>
      </c>
      <c r="AS77" s="81">
        <v>0</v>
      </c>
      <c r="AT77" s="81">
        <v>2</v>
      </c>
      <c r="AU77" s="81">
        <v>0</v>
      </c>
      <c r="AV77" s="81">
        <v>0</v>
      </c>
      <c r="AW77" s="81" t="s">
        <v>564</v>
      </c>
      <c r="AX77" s="82"/>
      <c r="AY77" s="81">
        <v>139.9</v>
      </c>
      <c r="AZ77" s="81">
        <v>55.4</v>
      </c>
      <c r="BA77" s="81">
        <v>0</v>
      </c>
      <c r="BB77" s="81">
        <v>28700</v>
      </c>
      <c r="BC77" s="81">
        <v>0</v>
      </c>
      <c r="BD77" s="81">
        <v>0</v>
      </c>
      <c r="BE77" s="81" t="s">
        <v>564</v>
      </c>
      <c r="BF77" s="82"/>
      <c r="BG77" s="81">
        <v>0</v>
      </c>
      <c r="BH77" s="81">
        <v>0</v>
      </c>
      <c r="BI77" s="81">
        <v>0</v>
      </c>
      <c r="BJ77" s="81">
        <v>0</v>
      </c>
      <c r="BK77" s="81">
        <v>0</v>
      </c>
      <c r="BL77" s="81">
        <v>0</v>
      </c>
      <c r="BM77" s="82"/>
      <c r="BN77" s="81">
        <v>0</v>
      </c>
      <c r="BO77" s="81">
        <v>0</v>
      </c>
      <c r="BP77" s="81">
        <v>0</v>
      </c>
      <c r="BQ77" s="81">
        <v>0</v>
      </c>
      <c r="BR77" s="81">
        <v>0</v>
      </c>
      <c r="BS77" s="81">
        <v>0</v>
      </c>
      <c r="BT77"/>
      <c r="BU77" s="80">
        <v>0</v>
      </c>
      <c r="BV77" s="80">
        <v>0</v>
      </c>
      <c r="BW77" s="80">
        <v>0</v>
      </c>
      <c r="BX77" s="80">
        <v>0</v>
      </c>
      <c r="BY77" s="80">
        <v>0</v>
      </c>
      <c r="BZ77" s="80">
        <v>0</v>
      </c>
      <c r="CA77" s="80">
        <v>0</v>
      </c>
      <c r="CB77" s="80">
        <v>0</v>
      </c>
      <c r="CC77" s="80">
        <v>0</v>
      </c>
    </row>
    <row r="78" spans="1:81">
      <c r="A78" s="80" t="s">
        <v>1793</v>
      </c>
      <c r="B78" s="80">
        <v>98</v>
      </c>
      <c r="C78" s="80">
        <v>13</v>
      </c>
      <c r="D78" s="80">
        <v>6</v>
      </c>
      <c r="E78" s="80">
        <v>2016</v>
      </c>
      <c r="F78" s="80" t="s">
        <v>92</v>
      </c>
      <c r="G78" s="80" t="s">
        <v>1780</v>
      </c>
      <c r="H78" s="80" t="s">
        <v>1781</v>
      </c>
      <c r="I78" s="177"/>
      <c r="J78" s="81">
        <v>6.6135151405567152</v>
      </c>
      <c r="K78" s="81">
        <v>2.5968444292137551</v>
      </c>
      <c r="L78" s="81">
        <v>6.9408875592839214</v>
      </c>
      <c r="M78" s="81">
        <v>13.621193057213278</v>
      </c>
      <c r="N78" s="81">
        <v>19.957104755480856</v>
      </c>
      <c r="O78" s="81">
        <v>11.930946866745616</v>
      </c>
      <c r="P78" s="81">
        <v>13.108831778095819</v>
      </c>
      <c r="Q78" s="81">
        <v>0.83218655214408821</v>
      </c>
      <c r="R78" s="81">
        <v>0</v>
      </c>
      <c r="S78" s="81">
        <v>1.9565764176478582</v>
      </c>
      <c r="T78" s="82"/>
      <c r="U78" s="81">
        <v>509766</v>
      </c>
      <c r="V78" s="81">
        <v>762</v>
      </c>
      <c r="W78" s="81">
        <v>162</v>
      </c>
      <c r="X78" s="81">
        <v>3094</v>
      </c>
      <c r="Y78" s="81">
        <v>4747</v>
      </c>
      <c r="Z78" s="81">
        <v>7017</v>
      </c>
      <c r="AA78" s="81">
        <v>2698</v>
      </c>
      <c r="AB78" s="81">
        <v>11782</v>
      </c>
      <c r="AC78" s="81">
        <v>0</v>
      </c>
      <c r="AD78" s="81">
        <v>1.9565764176478579</v>
      </c>
      <c r="AE78" s="82"/>
      <c r="AF78" s="81">
        <v>5711566.447734803</v>
      </c>
      <c r="AG78" s="81">
        <v>1673601.969990998</v>
      </c>
      <c r="AH78" s="81">
        <v>1093224.7725082419</v>
      </c>
      <c r="AI78" s="81">
        <v>19097694.694672029</v>
      </c>
      <c r="AJ78" s="81">
        <v>23491798.853907421</v>
      </c>
      <c r="AK78" s="81">
        <v>0</v>
      </c>
      <c r="AL78" s="81">
        <v>0</v>
      </c>
      <c r="AM78" s="81">
        <v>1615928.1193850359</v>
      </c>
      <c r="AN78" s="81">
        <v>0</v>
      </c>
      <c r="AO78" s="81">
        <v>0</v>
      </c>
      <c r="AP78" s="82"/>
      <c r="AQ78" s="81">
        <v>35</v>
      </c>
      <c r="AR78" s="81">
        <v>5</v>
      </c>
      <c r="AS78" s="81">
        <v>0</v>
      </c>
      <c r="AT78" s="81">
        <v>2</v>
      </c>
      <c r="AU78" s="81">
        <v>0</v>
      </c>
      <c r="AV78" s="81">
        <v>0</v>
      </c>
      <c r="AW78" s="81" t="s">
        <v>564</v>
      </c>
      <c r="AX78" s="82"/>
      <c r="AY78" s="81">
        <v>151.80000000000001</v>
      </c>
      <c r="AZ78" s="81">
        <v>77.400000000000006</v>
      </c>
      <c r="BA78" s="81">
        <v>0</v>
      </c>
      <c r="BB78" s="81">
        <v>28700</v>
      </c>
      <c r="BC78" s="81">
        <v>0</v>
      </c>
      <c r="BD78" s="81">
        <v>0</v>
      </c>
      <c r="BE78" s="81" t="s">
        <v>564</v>
      </c>
      <c r="BF78" s="82"/>
      <c r="BG78" s="81">
        <v>0</v>
      </c>
      <c r="BH78" s="81">
        <v>0</v>
      </c>
      <c r="BI78" s="81">
        <v>0</v>
      </c>
      <c r="BJ78" s="81">
        <v>0</v>
      </c>
      <c r="BK78" s="81">
        <v>0</v>
      </c>
      <c r="BL78" s="81">
        <v>0</v>
      </c>
      <c r="BM78" s="82"/>
      <c r="BN78" s="81">
        <v>0</v>
      </c>
      <c r="BO78" s="81">
        <v>0</v>
      </c>
      <c r="BP78" s="81">
        <v>0</v>
      </c>
      <c r="BQ78" s="81">
        <v>0</v>
      </c>
      <c r="BR78" s="81">
        <v>0</v>
      </c>
      <c r="BS78" s="81">
        <v>0</v>
      </c>
      <c r="BT78"/>
      <c r="BU78" s="80">
        <v>0</v>
      </c>
      <c r="BV78" s="80">
        <v>0</v>
      </c>
      <c r="BW78" s="80">
        <v>0</v>
      </c>
      <c r="BX78" s="80">
        <v>0</v>
      </c>
      <c r="BY78" s="80">
        <v>0</v>
      </c>
      <c r="BZ78" s="80">
        <v>0</v>
      </c>
      <c r="CA78" s="80">
        <v>0</v>
      </c>
      <c r="CB78" s="80">
        <v>0</v>
      </c>
      <c r="CC78" s="80">
        <v>0</v>
      </c>
    </row>
    <row r="79" spans="1:81">
      <c r="A79" s="80" t="s">
        <v>1794</v>
      </c>
      <c r="B79" s="80">
        <v>99</v>
      </c>
      <c r="C79" s="80">
        <v>14</v>
      </c>
      <c r="D79" s="80">
        <v>6</v>
      </c>
      <c r="E79" s="80">
        <v>2017</v>
      </c>
      <c r="F79" s="80" t="s">
        <v>71</v>
      </c>
      <c r="G79" s="80" t="s">
        <v>1780</v>
      </c>
      <c r="H79" s="80" t="s">
        <v>1781</v>
      </c>
      <c r="I79" s="177"/>
      <c r="J79" s="81">
        <v>6.2581555661555788</v>
      </c>
      <c r="K79" s="81">
        <v>2.6568245361679774</v>
      </c>
      <c r="L79" s="81">
        <v>6.2528916142743114</v>
      </c>
      <c r="M79" s="81">
        <v>13.124802117721167</v>
      </c>
      <c r="N79" s="81">
        <v>20.880219891933354</v>
      </c>
      <c r="O79" s="81">
        <v>11.640927063731098</v>
      </c>
      <c r="P79" s="81">
        <v>12.774738939165285</v>
      </c>
      <c r="Q79" s="81">
        <v>0.78279385125691892</v>
      </c>
      <c r="R79" s="81">
        <v>0</v>
      </c>
      <c r="S79" s="81">
        <v>1.9122584183470053</v>
      </c>
      <c r="T79" s="82"/>
      <c r="U79" s="81">
        <v>515118.99999999988</v>
      </c>
      <c r="V79" s="81">
        <v>762</v>
      </c>
      <c r="W79" s="81">
        <v>162</v>
      </c>
      <c r="X79" s="81">
        <v>3094</v>
      </c>
      <c r="Y79" s="81">
        <v>4686</v>
      </c>
      <c r="Z79" s="81">
        <v>6960</v>
      </c>
      <c r="AA79" s="81">
        <v>2646</v>
      </c>
      <c r="AB79" s="81">
        <v>11461</v>
      </c>
      <c r="AC79" s="81">
        <v>0</v>
      </c>
      <c r="AD79" s="81">
        <v>1.9122584183470051</v>
      </c>
      <c r="AE79" s="82"/>
      <c r="AF79" s="81">
        <v>5590911.0931619462</v>
      </c>
      <c r="AG79" s="81">
        <v>1905286.926726979</v>
      </c>
      <c r="AH79" s="81">
        <v>1323695.211360567</v>
      </c>
      <c r="AI79" s="81">
        <v>19632023.737757429</v>
      </c>
      <c r="AJ79" s="81">
        <v>24526955.177459739</v>
      </c>
      <c r="AK79" s="81">
        <v>0</v>
      </c>
      <c r="AL79" s="81">
        <v>0</v>
      </c>
      <c r="AM79" s="81">
        <v>1574361.8366125929</v>
      </c>
      <c r="AN79" s="81">
        <v>0</v>
      </c>
      <c r="AO79" s="81">
        <v>0</v>
      </c>
      <c r="AP79" s="82"/>
      <c r="AQ79" s="81">
        <v>38</v>
      </c>
      <c r="AR79" s="81">
        <v>5</v>
      </c>
      <c r="AS79" s="81">
        <v>0</v>
      </c>
      <c r="AT79" s="81">
        <v>2</v>
      </c>
      <c r="AU79" s="81">
        <v>0</v>
      </c>
      <c r="AV79" s="81">
        <v>0</v>
      </c>
      <c r="AW79" s="81" t="s">
        <v>564</v>
      </c>
      <c r="AX79" s="82"/>
      <c r="AY79" s="81">
        <v>169.1</v>
      </c>
      <c r="AZ79" s="81">
        <v>77.400000000000006</v>
      </c>
      <c r="BA79" s="81">
        <v>0</v>
      </c>
      <c r="BB79" s="81">
        <v>28700</v>
      </c>
      <c r="BC79" s="81">
        <v>0</v>
      </c>
      <c r="BD79" s="81">
        <v>0</v>
      </c>
      <c r="BE79" s="81" t="s">
        <v>564</v>
      </c>
      <c r="BF79" s="82"/>
      <c r="BG79" s="81">
        <v>0</v>
      </c>
      <c r="BH79" s="81">
        <v>0</v>
      </c>
      <c r="BI79" s="81">
        <v>0</v>
      </c>
      <c r="BJ79" s="81">
        <v>0</v>
      </c>
      <c r="BK79" s="81">
        <v>0</v>
      </c>
      <c r="BL79" s="81">
        <v>0</v>
      </c>
      <c r="BM79" s="82"/>
      <c r="BN79" s="81">
        <v>0</v>
      </c>
      <c r="BO79" s="81">
        <v>0</v>
      </c>
      <c r="BP79" s="81">
        <v>0</v>
      </c>
      <c r="BQ79" s="81">
        <v>0</v>
      </c>
      <c r="BR79" s="81">
        <v>0</v>
      </c>
      <c r="BS79" s="81">
        <v>0</v>
      </c>
      <c r="BT79"/>
      <c r="BU79" s="80">
        <v>0</v>
      </c>
      <c r="BV79" s="80">
        <v>0</v>
      </c>
      <c r="BW79" s="80">
        <v>0</v>
      </c>
      <c r="BX79" s="80">
        <v>0</v>
      </c>
      <c r="BY79" s="80">
        <v>0</v>
      </c>
      <c r="BZ79" s="80">
        <v>0</v>
      </c>
      <c r="CA79" s="80">
        <v>0</v>
      </c>
      <c r="CB79" s="80">
        <v>0</v>
      </c>
      <c r="CC79" s="80">
        <v>0</v>
      </c>
    </row>
    <row r="80" spans="1:81">
      <c r="A80" s="80" t="s">
        <v>1795</v>
      </c>
      <c r="B80" s="80">
        <v>100</v>
      </c>
      <c r="C80" s="80">
        <v>15</v>
      </c>
      <c r="D80" s="80">
        <v>6</v>
      </c>
      <c r="E80" s="80">
        <v>2018</v>
      </c>
      <c r="F80" s="80" t="s">
        <v>93</v>
      </c>
      <c r="G80" s="80" t="s">
        <v>1780</v>
      </c>
      <c r="H80" s="80" t="s">
        <v>1781</v>
      </c>
      <c r="I80" s="177"/>
      <c r="J80" s="81">
        <v>6.32008109222068</v>
      </c>
      <c r="K80" s="81">
        <v>2.4328038689176976</v>
      </c>
      <c r="L80" s="81">
        <v>5.8261130498607461</v>
      </c>
      <c r="M80" s="81">
        <v>12.807237180860698</v>
      </c>
      <c r="N80" s="81">
        <v>19.286389479024187</v>
      </c>
      <c r="O80" s="81">
        <v>11.23677249615684</v>
      </c>
      <c r="P80" s="81">
        <v>12.561538222561195</v>
      </c>
      <c r="Q80" s="81">
        <v>0.70224557548255662</v>
      </c>
      <c r="R80" s="81">
        <v>0</v>
      </c>
      <c r="S80" s="81">
        <v>2.1799325555095646</v>
      </c>
      <c r="T80" s="82"/>
      <c r="U80" s="81">
        <v>521547.99999999988</v>
      </c>
      <c r="V80" s="81">
        <v>762</v>
      </c>
      <c r="W80" s="81">
        <v>162</v>
      </c>
      <c r="X80" s="81">
        <v>3094</v>
      </c>
      <c r="Y80" s="81">
        <v>4620</v>
      </c>
      <c r="Z80" s="81">
        <v>6847</v>
      </c>
      <c r="AA80" s="81">
        <v>2628</v>
      </c>
      <c r="AB80" s="81">
        <v>11080</v>
      </c>
      <c r="AC80" s="81">
        <v>0</v>
      </c>
      <c r="AD80" s="81">
        <v>2.179932555509565</v>
      </c>
      <c r="AE80" s="82"/>
      <c r="AF80" s="81">
        <v>5638290.5812059073</v>
      </c>
      <c r="AG80" s="81">
        <v>1670812.6496303841</v>
      </c>
      <c r="AH80" s="81">
        <v>1251678.881838778</v>
      </c>
      <c r="AI80" s="81">
        <v>18563089.68506087</v>
      </c>
      <c r="AJ80" s="81">
        <v>24619340.163287271</v>
      </c>
      <c r="AK80" s="81">
        <v>0</v>
      </c>
      <c r="AL80" s="81">
        <v>0</v>
      </c>
      <c r="AM80" s="81">
        <v>1525174.3066850691</v>
      </c>
      <c r="AN80" s="81">
        <v>0</v>
      </c>
      <c r="AO80" s="81">
        <v>0</v>
      </c>
      <c r="AP80" s="82"/>
      <c r="AQ80" s="81">
        <v>38</v>
      </c>
      <c r="AR80" s="81">
        <v>5</v>
      </c>
      <c r="AS80" s="81">
        <v>0</v>
      </c>
      <c r="AT80" s="81">
        <v>2</v>
      </c>
      <c r="AU80" s="81">
        <v>0</v>
      </c>
      <c r="AV80" s="81">
        <v>0</v>
      </c>
      <c r="AW80" s="81" t="s">
        <v>564</v>
      </c>
      <c r="AX80" s="82"/>
      <c r="AY80" s="81">
        <v>168.7</v>
      </c>
      <c r="AZ80" s="81">
        <v>77</v>
      </c>
      <c r="BA80" s="81">
        <v>0</v>
      </c>
      <c r="BB80" s="81">
        <v>28700</v>
      </c>
      <c r="BC80" s="81">
        <v>0</v>
      </c>
      <c r="BD80" s="81">
        <v>0</v>
      </c>
      <c r="BE80" s="81" t="s">
        <v>564</v>
      </c>
      <c r="BF80" s="82"/>
      <c r="BG80" s="81">
        <v>0</v>
      </c>
      <c r="BH80" s="81">
        <v>0</v>
      </c>
      <c r="BI80" s="81">
        <v>0</v>
      </c>
      <c r="BJ80" s="81">
        <v>0</v>
      </c>
      <c r="BK80" s="81">
        <v>0</v>
      </c>
      <c r="BL80" s="81">
        <v>0</v>
      </c>
      <c r="BM80" s="82"/>
      <c r="BN80" s="81">
        <v>0</v>
      </c>
      <c r="BO80" s="81">
        <v>0</v>
      </c>
      <c r="BP80" s="81">
        <v>0</v>
      </c>
      <c r="BQ80" s="81">
        <v>0</v>
      </c>
      <c r="BR80" s="81">
        <v>0</v>
      </c>
      <c r="BS80" s="81">
        <v>0</v>
      </c>
      <c r="BT80"/>
      <c r="BU80" s="80">
        <v>0</v>
      </c>
      <c r="BV80" s="80">
        <v>0</v>
      </c>
      <c r="BW80" s="80">
        <v>0</v>
      </c>
      <c r="BX80" s="80">
        <v>0</v>
      </c>
      <c r="BY80" s="80">
        <v>0</v>
      </c>
      <c r="BZ80" s="80">
        <v>0</v>
      </c>
      <c r="CA80" s="80">
        <v>0</v>
      </c>
      <c r="CB80" s="80">
        <v>0</v>
      </c>
      <c r="CC80" s="80">
        <v>0</v>
      </c>
    </row>
    <row r="81" spans="1:81">
      <c r="A81" s="80" t="s">
        <v>1796</v>
      </c>
      <c r="B81" s="80">
        <v>101</v>
      </c>
      <c r="C81" s="80">
        <v>16</v>
      </c>
      <c r="D81" s="80">
        <v>6</v>
      </c>
      <c r="E81" s="80">
        <v>2019</v>
      </c>
      <c r="F81" s="80" t="s">
        <v>73</v>
      </c>
      <c r="G81" s="80" t="s">
        <v>1780</v>
      </c>
      <c r="H81" s="80" t="s">
        <v>1781</v>
      </c>
      <c r="I81" s="177"/>
      <c r="J81" s="81">
        <v>5.689157583408929</v>
      </c>
      <c r="K81" s="81">
        <v>2.7403246952967515</v>
      </c>
      <c r="L81" s="81">
        <v>5.8809032699125172</v>
      </c>
      <c r="M81" s="81">
        <v>12.993650232893662</v>
      </c>
      <c r="N81" s="81">
        <v>18.278051165562438</v>
      </c>
      <c r="O81" s="81">
        <v>10.762400218749736</v>
      </c>
      <c r="P81" s="81">
        <v>11.148877362091302</v>
      </c>
      <c r="Q81" s="81">
        <v>0.66151822795088644</v>
      </c>
      <c r="R81" s="81">
        <v>0</v>
      </c>
      <c r="S81" s="81">
        <v>1.9911493947554748</v>
      </c>
      <c r="T81" s="82"/>
      <c r="U81" s="81">
        <v>498905</v>
      </c>
      <c r="V81" s="81">
        <v>762</v>
      </c>
      <c r="W81" s="81">
        <v>162</v>
      </c>
      <c r="X81" s="81">
        <v>3094</v>
      </c>
      <c r="Y81" s="81">
        <v>4545</v>
      </c>
      <c r="Z81" s="81">
        <v>6738</v>
      </c>
      <c r="AA81" s="81">
        <v>2315</v>
      </c>
      <c r="AB81" s="81">
        <v>10720</v>
      </c>
      <c r="AC81" s="81">
        <v>0</v>
      </c>
      <c r="AD81" s="81">
        <v>1.991149394755475</v>
      </c>
      <c r="AE81" s="82"/>
      <c r="AF81" s="81">
        <v>4964419.7315034037</v>
      </c>
      <c r="AG81" s="81">
        <v>1628122.705983883</v>
      </c>
      <c r="AH81" s="81">
        <v>1323799.350018855</v>
      </c>
      <c r="AI81" s="81">
        <v>19170691.416850209</v>
      </c>
      <c r="AJ81" s="81">
        <v>22444875.516815383</v>
      </c>
      <c r="AK81" s="81">
        <v>0</v>
      </c>
      <c r="AL81" s="81">
        <v>0</v>
      </c>
      <c r="AM81" s="81">
        <v>1459983.2998832066</v>
      </c>
      <c r="AN81" s="81">
        <v>0</v>
      </c>
      <c r="AO81" s="81">
        <v>0</v>
      </c>
      <c r="AP81" s="82"/>
      <c r="AQ81" s="81">
        <v>38</v>
      </c>
      <c r="AR81" s="81">
        <v>5</v>
      </c>
      <c r="AS81" s="81">
        <v>0</v>
      </c>
      <c r="AT81" s="81">
        <v>2</v>
      </c>
      <c r="AU81" s="81">
        <v>0</v>
      </c>
      <c r="AV81" s="81">
        <v>0</v>
      </c>
      <c r="AW81" s="81" t="s">
        <v>564</v>
      </c>
      <c r="AX81" s="82"/>
      <c r="AY81" s="81">
        <v>169.1</v>
      </c>
      <c r="AZ81" s="81">
        <v>77.400000000000006</v>
      </c>
      <c r="BA81" s="81">
        <v>0</v>
      </c>
      <c r="BB81" s="81">
        <v>28700</v>
      </c>
      <c r="BC81" s="81">
        <v>0</v>
      </c>
      <c r="BD81" s="81">
        <v>0</v>
      </c>
      <c r="BE81" s="81" t="s">
        <v>564</v>
      </c>
      <c r="BF81" s="82"/>
      <c r="BG81" s="81">
        <v>0</v>
      </c>
      <c r="BH81" s="81">
        <v>0</v>
      </c>
      <c r="BI81" s="81">
        <v>0</v>
      </c>
      <c r="BJ81" s="81">
        <v>0</v>
      </c>
      <c r="BK81" s="81">
        <v>0</v>
      </c>
      <c r="BL81" s="81">
        <v>0</v>
      </c>
      <c r="BM81" s="82"/>
      <c r="BN81" s="81">
        <v>0</v>
      </c>
      <c r="BO81" s="81">
        <v>0</v>
      </c>
      <c r="BP81" s="81">
        <v>0</v>
      </c>
      <c r="BQ81" s="81">
        <v>0</v>
      </c>
      <c r="BR81" s="81">
        <v>0</v>
      </c>
      <c r="BS81" s="81">
        <v>0</v>
      </c>
      <c r="BT81"/>
      <c r="BU81" s="80">
        <v>0</v>
      </c>
      <c r="BV81" s="80">
        <v>0</v>
      </c>
      <c r="BW81" s="80">
        <v>0</v>
      </c>
      <c r="BX81" s="80">
        <v>0</v>
      </c>
      <c r="BY81" s="80">
        <v>0</v>
      </c>
      <c r="BZ81" s="80">
        <v>0</v>
      </c>
      <c r="CA81" s="80">
        <v>0</v>
      </c>
      <c r="CB81" s="80">
        <v>0</v>
      </c>
      <c r="CC81" s="80">
        <v>0</v>
      </c>
    </row>
    <row r="82" spans="1:81">
      <c r="A82" s="80" t="s">
        <v>1797</v>
      </c>
      <c r="B82" s="80">
        <v>102</v>
      </c>
      <c r="C82" s="80">
        <v>17</v>
      </c>
      <c r="D82" s="80">
        <v>6</v>
      </c>
      <c r="E82" s="80">
        <v>2020</v>
      </c>
      <c r="F82" s="80" t="s">
        <v>218</v>
      </c>
      <c r="G82" s="80" t="s">
        <v>1780</v>
      </c>
      <c r="H82" s="80" t="s">
        <v>1781</v>
      </c>
      <c r="I82" s="177"/>
      <c r="J82" s="81">
        <v>4.7618133406227772</v>
      </c>
      <c r="K82" s="81">
        <v>2.5917357079971555</v>
      </c>
      <c r="L82" s="81">
        <v>9.4126626241791183</v>
      </c>
      <c r="M82" s="81">
        <v>10.570076276924651</v>
      </c>
      <c r="N82" s="81">
        <v>16.857853482318614</v>
      </c>
      <c r="O82" s="81">
        <v>9.3244279465171971</v>
      </c>
      <c r="P82" s="81">
        <v>11.338555057724848</v>
      </c>
      <c r="Q82" s="81">
        <v>0.61115326795603275</v>
      </c>
      <c r="R82" s="81">
        <v>0</v>
      </c>
      <c r="S82" s="81">
        <v>1.4578010329885009</v>
      </c>
      <c r="T82" s="82"/>
      <c r="U82" s="81">
        <v>441669</v>
      </c>
      <c r="V82" s="81">
        <v>652</v>
      </c>
      <c r="W82" s="81">
        <v>274</v>
      </c>
      <c r="X82" s="81">
        <v>2847</v>
      </c>
      <c r="Y82" s="81">
        <v>4486</v>
      </c>
      <c r="Z82" s="81">
        <v>6663</v>
      </c>
      <c r="AA82" s="81">
        <v>2558</v>
      </c>
      <c r="AB82" s="81">
        <v>10365</v>
      </c>
      <c r="AC82" s="81">
        <v>0</v>
      </c>
      <c r="AD82" s="81">
        <v>1.4578010329885009</v>
      </c>
      <c r="AE82" s="82"/>
      <c r="AF82" s="81">
        <v>4266461.4696820192</v>
      </c>
      <c r="AG82" s="81">
        <v>1471780.1773618408</v>
      </c>
      <c r="AH82" s="81">
        <v>2175038.2107200725</v>
      </c>
      <c r="AI82" s="81">
        <v>16559821.158785155</v>
      </c>
      <c r="AJ82" s="81">
        <v>21244157.709720924</v>
      </c>
      <c r="AK82" s="81"/>
      <c r="AL82" s="81"/>
      <c r="AM82" s="81">
        <v>1352747.6575518465</v>
      </c>
      <c r="AN82" s="81"/>
      <c r="AO82" s="81"/>
      <c r="AP82" s="82"/>
      <c r="AQ82" s="81">
        <v>39</v>
      </c>
      <c r="AR82" s="81">
        <v>6</v>
      </c>
      <c r="AS82" s="81">
        <v>0</v>
      </c>
      <c r="AT82" s="81">
        <v>2</v>
      </c>
      <c r="AU82" s="81">
        <v>0</v>
      </c>
      <c r="AV82" s="81">
        <v>0</v>
      </c>
      <c r="AW82" s="81">
        <v>0</v>
      </c>
      <c r="AX82" s="82"/>
      <c r="AY82" s="81">
        <v>172.8</v>
      </c>
      <c r="AZ82" s="81">
        <v>126.9</v>
      </c>
      <c r="BA82" s="81">
        <v>0</v>
      </c>
      <c r="BB82" s="81">
        <v>28700</v>
      </c>
      <c r="BC82" s="81">
        <v>0</v>
      </c>
      <c r="BD82" s="81">
        <v>0</v>
      </c>
      <c r="BE82" s="81">
        <v>0</v>
      </c>
      <c r="BF82" s="82"/>
      <c r="BG82" s="81">
        <v>0</v>
      </c>
      <c r="BH82" s="81">
        <v>0</v>
      </c>
      <c r="BI82" s="81">
        <v>0</v>
      </c>
      <c r="BJ82" s="81">
        <v>0</v>
      </c>
      <c r="BK82" s="81">
        <v>0</v>
      </c>
      <c r="BL82" s="81">
        <v>0</v>
      </c>
      <c r="BM82" s="82"/>
      <c r="BN82" s="81">
        <v>0</v>
      </c>
      <c r="BO82" s="81">
        <v>0</v>
      </c>
      <c r="BP82" s="81">
        <v>0</v>
      </c>
      <c r="BQ82" s="81">
        <v>0</v>
      </c>
      <c r="BR82" s="81">
        <v>0</v>
      </c>
      <c r="BS82" s="81">
        <v>0</v>
      </c>
      <c r="BT82"/>
      <c r="BU82" s="80">
        <v>0</v>
      </c>
      <c r="BV82" s="80">
        <v>0</v>
      </c>
      <c r="BW82" s="80">
        <v>0</v>
      </c>
      <c r="BX82" s="80">
        <v>0</v>
      </c>
      <c r="BY82" s="80">
        <v>0</v>
      </c>
      <c r="BZ82" s="80">
        <v>0</v>
      </c>
      <c r="CA82" s="80">
        <v>0</v>
      </c>
      <c r="CB82" s="80">
        <v>0</v>
      </c>
      <c r="CC82" s="80">
        <v>0</v>
      </c>
    </row>
    <row r="83" spans="1:81">
      <c r="A83" s="80" t="s">
        <v>1798</v>
      </c>
      <c r="B83" s="80">
        <v>102</v>
      </c>
      <c r="C83" s="80">
        <v>18</v>
      </c>
      <c r="D83" s="80">
        <v>6</v>
      </c>
      <c r="E83" s="80">
        <v>2021</v>
      </c>
      <c r="F83" s="80" t="s">
        <v>75</v>
      </c>
      <c r="G83" s="174" t="s">
        <v>1780</v>
      </c>
      <c r="H83" s="80" t="s">
        <v>1781</v>
      </c>
      <c r="I83" s="177"/>
      <c r="J83" s="81">
        <v>4.7582036774727756</v>
      </c>
      <c r="K83" s="81">
        <v>2.1262654823258833</v>
      </c>
      <c r="L83" s="81">
        <v>6.8561141619220294</v>
      </c>
      <c r="M83" s="81">
        <v>11.745785942110121</v>
      </c>
      <c r="N83" s="81">
        <v>14.670102431029548</v>
      </c>
      <c r="O83" s="81">
        <v>8.9047506188235985</v>
      </c>
      <c r="P83" s="81">
        <v>11.585949083128789</v>
      </c>
      <c r="Q83" s="81">
        <v>0.60207813910186692</v>
      </c>
      <c r="R83" s="81">
        <v>0</v>
      </c>
      <c r="S83" s="81">
        <v>1.9324326887640459</v>
      </c>
      <c r="T83" s="82"/>
      <c r="U83" s="81">
        <v>458533</v>
      </c>
      <c r="V83" s="81">
        <v>652</v>
      </c>
      <c r="W83" s="81">
        <v>274</v>
      </c>
      <c r="X83" s="81">
        <v>2847</v>
      </c>
      <c r="Y83" s="81">
        <v>4423</v>
      </c>
      <c r="Z83" s="81">
        <v>6552</v>
      </c>
      <c r="AA83" s="81">
        <v>2549</v>
      </c>
      <c r="AB83" s="81">
        <v>10090</v>
      </c>
      <c r="AC83" s="81">
        <v>0</v>
      </c>
      <c r="AD83" s="81">
        <v>1.9324326887640459</v>
      </c>
      <c r="AE83" s="82"/>
      <c r="AF83" s="81">
        <v>4125375.0109517542</v>
      </c>
      <c r="AG83" s="81">
        <v>1472366.0109173136</v>
      </c>
      <c r="AH83" s="81">
        <v>1483354.0476843326</v>
      </c>
      <c r="AI83" s="81">
        <v>18148856.333149537</v>
      </c>
      <c r="AJ83" s="81">
        <v>17272482.050979722</v>
      </c>
      <c r="AK83" s="81">
        <v>0</v>
      </c>
      <c r="AL83" s="81">
        <v>0</v>
      </c>
      <c r="AM83" s="81">
        <v>1324452.6279807314</v>
      </c>
      <c r="AN83" s="81">
        <v>0</v>
      </c>
      <c r="AO83" s="81">
        <v>0</v>
      </c>
      <c r="AP83" s="82"/>
      <c r="AQ83" s="81">
        <v>40</v>
      </c>
      <c r="AR83" s="81">
        <v>8</v>
      </c>
      <c r="AS83" s="81">
        <v>0</v>
      </c>
      <c r="AT83" s="81">
        <v>2</v>
      </c>
      <c r="AU83" s="81">
        <v>0</v>
      </c>
      <c r="AV83" s="81">
        <v>0</v>
      </c>
      <c r="AW83" s="81"/>
      <c r="AX83" s="82"/>
      <c r="AY83" s="81">
        <v>178.3</v>
      </c>
      <c r="AZ83" s="81">
        <v>198.4</v>
      </c>
      <c r="BA83" s="81">
        <v>0</v>
      </c>
      <c r="BB83" s="81">
        <v>28700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1799</v>
      </c>
      <c r="B84" s="80">
        <v>102</v>
      </c>
      <c r="C84" s="80">
        <v>19</v>
      </c>
      <c r="D84" s="80">
        <v>6</v>
      </c>
      <c r="E84" s="80">
        <v>2022</v>
      </c>
      <c r="F84" s="80" t="s">
        <v>568</v>
      </c>
      <c r="G84" s="174" t="s">
        <v>1780</v>
      </c>
      <c r="H84" s="80" t="s">
        <v>1781</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40</v>
      </c>
      <c r="AR84" s="81">
        <v>8</v>
      </c>
      <c r="AS84" s="81">
        <v>0</v>
      </c>
      <c r="AT84" s="81">
        <v>2</v>
      </c>
      <c r="AU84" s="81">
        <v>0</v>
      </c>
      <c r="AV84" s="81">
        <v>0</v>
      </c>
      <c r="AW84" s="81"/>
      <c r="AX84" s="82"/>
      <c r="AY84" s="81">
        <v>178.3</v>
      </c>
      <c r="AZ84" s="81">
        <v>198.4</v>
      </c>
      <c r="BA84" s="81">
        <v>0</v>
      </c>
      <c r="BB84" s="81">
        <v>28700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1800</v>
      </c>
      <c r="B85" s="80">
        <v>324</v>
      </c>
      <c r="C85" s="80">
        <v>1</v>
      </c>
      <c r="D85" s="80">
        <v>20</v>
      </c>
      <c r="E85" s="80">
        <v>1990</v>
      </c>
      <c r="F85" s="80" t="s">
        <v>562</v>
      </c>
      <c r="G85" s="80" t="s">
        <v>1801</v>
      </c>
      <c r="H85" s="80" t="s">
        <v>1802</v>
      </c>
      <c r="I85" s="177"/>
      <c r="J85" s="81">
        <v>25.911631530893576</v>
      </c>
      <c r="K85" s="81">
        <v>1.9732580493756098</v>
      </c>
      <c r="L85" s="81">
        <v>4.8910914953361475</v>
      </c>
      <c r="M85" s="81">
        <v>4.3790241756693256</v>
      </c>
      <c r="N85" s="81">
        <v>8.2456420315528582</v>
      </c>
      <c r="O85" s="81">
        <v>6.7540019947573571</v>
      </c>
      <c r="P85" s="81">
        <v>10.011898409578672</v>
      </c>
      <c r="Q85" s="81">
        <v>0.58405073300041632</v>
      </c>
      <c r="R85" s="81">
        <v>0</v>
      </c>
      <c r="S85" s="81">
        <v>0.46361138888034531</v>
      </c>
      <c r="T85" s="82"/>
      <c r="U85" s="81">
        <v>2092257</v>
      </c>
      <c r="V85" s="81">
        <v>573</v>
      </c>
      <c r="W85" s="81">
        <v>51</v>
      </c>
      <c r="X85" s="81">
        <v>1618</v>
      </c>
      <c r="Y85" s="81">
        <v>2506</v>
      </c>
      <c r="Z85" s="81">
        <v>2778</v>
      </c>
      <c r="AA85" s="81">
        <v>2431</v>
      </c>
      <c r="AB85" s="81">
        <v>9483</v>
      </c>
      <c r="AC85" s="81">
        <v>0</v>
      </c>
      <c r="AD85" s="81">
        <v>0.46361138888034531</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1803</v>
      </c>
      <c r="B86" s="80">
        <v>325</v>
      </c>
      <c r="C86" s="80">
        <v>2</v>
      </c>
      <c r="D86" s="80">
        <v>20</v>
      </c>
      <c r="E86" s="80">
        <v>2005</v>
      </c>
      <c r="F86" s="80" t="s">
        <v>565</v>
      </c>
      <c r="G86" s="80" t="s">
        <v>1801</v>
      </c>
      <c r="H86" s="80" t="s">
        <v>1802</v>
      </c>
      <c r="I86" s="177"/>
      <c r="J86" s="81">
        <v>19.061899876166681</v>
      </c>
      <c r="K86" s="81">
        <v>0.80660252000318655</v>
      </c>
      <c r="L86" s="81">
        <v>18.858739252716685</v>
      </c>
      <c r="M86" s="81">
        <v>10.62667686737309</v>
      </c>
      <c r="N86" s="81">
        <v>10.447841881800249</v>
      </c>
      <c r="O86" s="81">
        <v>10.794887473498624</v>
      </c>
      <c r="P86" s="81">
        <v>11.073117044691354</v>
      </c>
      <c r="Q86" s="81">
        <v>0.57807204599166451</v>
      </c>
      <c r="R86" s="81">
        <v>0</v>
      </c>
      <c r="S86" s="81">
        <v>0.61262746414816438</v>
      </c>
      <c r="T86" s="82"/>
      <c r="U86" s="81">
        <v>1934805</v>
      </c>
      <c r="V86" s="81">
        <v>342</v>
      </c>
      <c r="W86" s="81">
        <v>297</v>
      </c>
      <c r="X86" s="81">
        <v>2135</v>
      </c>
      <c r="Y86" s="81">
        <v>2955</v>
      </c>
      <c r="Z86" s="81">
        <v>5138</v>
      </c>
      <c r="AA86" s="81">
        <v>2202</v>
      </c>
      <c r="AB86" s="81">
        <v>9812</v>
      </c>
      <c r="AC86" s="81">
        <v>0</v>
      </c>
      <c r="AD86" s="81">
        <v>0.61262746414816438</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1804</v>
      </c>
      <c r="B87" s="80">
        <v>326</v>
      </c>
      <c r="C87" s="80">
        <v>3</v>
      </c>
      <c r="D87" s="80">
        <v>20</v>
      </c>
      <c r="E87" s="80">
        <v>2006</v>
      </c>
      <c r="F87" s="80" t="s">
        <v>566</v>
      </c>
      <c r="G87" s="80" t="s">
        <v>1801</v>
      </c>
      <c r="H87" s="80" t="s">
        <v>1802</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1805</v>
      </c>
      <c r="B88" s="80">
        <v>327</v>
      </c>
      <c r="C88" s="80">
        <v>4</v>
      </c>
      <c r="D88" s="80">
        <v>20</v>
      </c>
      <c r="E88" s="80">
        <v>2007</v>
      </c>
      <c r="F88" s="80" t="s">
        <v>567</v>
      </c>
      <c r="G88" s="80" t="s">
        <v>1801</v>
      </c>
      <c r="H88" s="80" t="s">
        <v>1802</v>
      </c>
      <c r="I88" s="177"/>
      <c r="J88" s="81">
        <v>29.298946017382367</v>
      </c>
      <c r="K88" s="81">
        <v>0.74942158264226766</v>
      </c>
      <c r="L88" s="81">
        <v>6.4609067408274869</v>
      </c>
      <c r="M88" s="81">
        <v>9.6635845118063095</v>
      </c>
      <c r="N88" s="81">
        <v>11.145474290467666</v>
      </c>
      <c r="O88" s="81">
        <v>10.733818916156892</v>
      </c>
      <c r="P88" s="81">
        <v>10.76450497309745</v>
      </c>
      <c r="Q88" s="81">
        <v>0.60531205419381695</v>
      </c>
      <c r="R88" s="81">
        <v>0</v>
      </c>
      <c r="S88" s="81">
        <v>0.87546776706279861</v>
      </c>
      <c r="T88" s="82"/>
      <c r="U88" s="81">
        <v>4197896</v>
      </c>
      <c r="V88" s="81">
        <v>314</v>
      </c>
      <c r="W88" s="81">
        <v>61</v>
      </c>
      <c r="X88" s="81">
        <v>2449</v>
      </c>
      <c r="Y88" s="81">
        <v>3027</v>
      </c>
      <c r="Z88" s="81">
        <v>5311</v>
      </c>
      <c r="AA88" s="81">
        <v>2108</v>
      </c>
      <c r="AB88" s="81">
        <v>9731</v>
      </c>
      <c r="AC88" s="81">
        <v>0</v>
      </c>
      <c r="AD88" s="81">
        <v>0.87546776706279861</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1806</v>
      </c>
      <c r="B89" s="80">
        <v>328</v>
      </c>
      <c r="C89" s="80">
        <v>5</v>
      </c>
      <c r="D89" s="80">
        <v>20</v>
      </c>
      <c r="E89" s="80">
        <v>2008</v>
      </c>
      <c r="F89" s="80" t="s">
        <v>84</v>
      </c>
      <c r="G89" s="80" t="s">
        <v>1801</v>
      </c>
      <c r="H89" s="80" t="s">
        <v>1802</v>
      </c>
      <c r="I89" s="177"/>
      <c r="J89" s="81">
        <v>31.570591077127371</v>
      </c>
      <c r="K89" s="81">
        <v>0.55575358296931854</v>
      </c>
      <c r="L89" s="81">
        <v>5.6562166995511509</v>
      </c>
      <c r="M89" s="81">
        <v>10.44413339152617</v>
      </c>
      <c r="N89" s="81">
        <v>9.6363910547973948</v>
      </c>
      <c r="O89" s="81">
        <v>10.522152047652249</v>
      </c>
      <c r="P89" s="81">
        <v>10.51760586368521</v>
      </c>
      <c r="Q89" s="81">
        <v>0.59228272794162606</v>
      </c>
      <c r="R89" s="81">
        <v>0</v>
      </c>
      <c r="S89" s="81">
        <v>0.62753229767165442</v>
      </c>
      <c r="T89" s="82"/>
      <c r="U89" s="81">
        <v>4275245</v>
      </c>
      <c r="V89" s="81">
        <v>314</v>
      </c>
      <c r="W89" s="81">
        <v>61</v>
      </c>
      <c r="X89" s="81">
        <v>2449</v>
      </c>
      <c r="Y89" s="81">
        <v>3052</v>
      </c>
      <c r="Z89" s="81">
        <v>5389</v>
      </c>
      <c r="AA89" s="81">
        <v>2062</v>
      </c>
      <c r="AB89" s="81">
        <v>9678</v>
      </c>
      <c r="AC89" s="81">
        <v>0</v>
      </c>
      <c r="AD89" s="81">
        <v>0.62753229767165442</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1807</v>
      </c>
      <c r="B90" s="80">
        <v>329</v>
      </c>
      <c r="C90" s="80">
        <v>6</v>
      </c>
      <c r="D90" s="80">
        <v>20</v>
      </c>
      <c r="E90" s="80">
        <v>2009</v>
      </c>
      <c r="F90" s="80" t="s">
        <v>85</v>
      </c>
      <c r="G90" s="80" t="s">
        <v>1801</v>
      </c>
      <c r="H90" s="80" t="s">
        <v>1802</v>
      </c>
      <c r="I90" s="177"/>
      <c r="J90" s="81">
        <v>23.432003043822117</v>
      </c>
      <c r="K90" s="81">
        <v>0.59398587260949176</v>
      </c>
      <c r="L90" s="81">
        <v>4.6988939200995112</v>
      </c>
      <c r="M90" s="81">
        <v>11.04753965854383</v>
      </c>
      <c r="N90" s="81">
        <v>9.4928835923129586</v>
      </c>
      <c r="O90" s="81">
        <v>10.978698032273064</v>
      </c>
      <c r="P90" s="81">
        <v>9.8822607310957764</v>
      </c>
      <c r="Q90" s="81">
        <v>0.56275269505020598</v>
      </c>
      <c r="R90" s="81">
        <v>0</v>
      </c>
      <c r="S90" s="81">
        <v>0.65055920920433696</v>
      </c>
      <c r="T90" s="82"/>
      <c r="U90" s="81">
        <v>2830675</v>
      </c>
      <c r="V90" s="81">
        <v>332</v>
      </c>
      <c r="W90" s="81">
        <v>73</v>
      </c>
      <c r="X90" s="81">
        <v>2523</v>
      </c>
      <c r="Y90" s="81">
        <v>3061</v>
      </c>
      <c r="Z90" s="81">
        <v>5550</v>
      </c>
      <c r="AA90" s="81">
        <v>1989</v>
      </c>
      <c r="AB90" s="81">
        <v>9653</v>
      </c>
      <c r="AC90" s="81">
        <v>0</v>
      </c>
      <c r="AD90" s="81">
        <v>0.65055920920433696</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61.581000000000003</v>
      </c>
      <c r="BJ90" s="81">
        <v>0</v>
      </c>
      <c r="BK90" s="81">
        <v>0</v>
      </c>
      <c r="BL90" s="81">
        <v>0</v>
      </c>
      <c r="BM90" s="82"/>
      <c r="BN90" s="81">
        <v>0</v>
      </c>
      <c r="BO90" s="81">
        <v>0</v>
      </c>
      <c r="BP90" s="81">
        <v>2</v>
      </c>
      <c r="BQ90" s="81">
        <v>0</v>
      </c>
      <c r="BR90" s="81">
        <v>0</v>
      </c>
      <c r="BS90" s="81">
        <v>0</v>
      </c>
      <c r="BT90"/>
      <c r="BU90" s="80"/>
      <c r="BV90" s="80"/>
      <c r="BW90" s="80"/>
      <c r="BX90" s="80"/>
      <c r="BY90" s="80"/>
      <c r="BZ90" s="80"/>
      <c r="CA90" s="80"/>
      <c r="CB90" s="80"/>
      <c r="CC90" s="80"/>
    </row>
    <row r="91" spans="1:81">
      <c r="A91" s="80" t="s">
        <v>1808</v>
      </c>
      <c r="B91" s="80">
        <v>330</v>
      </c>
      <c r="C91" s="80">
        <v>7</v>
      </c>
      <c r="D91" s="80">
        <v>20</v>
      </c>
      <c r="E91" s="80">
        <v>2010</v>
      </c>
      <c r="F91" s="80" t="s">
        <v>86</v>
      </c>
      <c r="G91" s="80" t="s">
        <v>1801</v>
      </c>
      <c r="H91" s="80" t="s">
        <v>1802</v>
      </c>
      <c r="I91" s="177"/>
      <c r="J91" s="81">
        <v>25.251251064346754</v>
      </c>
      <c r="K91" s="81">
        <v>0.64496129143085956</v>
      </c>
      <c r="L91" s="81">
        <v>4.4656388425466496</v>
      </c>
      <c r="M91" s="81">
        <v>11.623914542991129</v>
      </c>
      <c r="N91" s="81">
        <v>11.011684742218469</v>
      </c>
      <c r="O91" s="81">
        <v>11.073623762973478</v>
      </c>
      <c r="P91" s="81">
        <v>9.9111670366607747</v>
      </c>
      <c r="Q91" s="81">
        <v>0.58961278226865443</v>
      </c>
      <c r="R91" s="81">
        <v>0</v>
      </c>
      <c r="S91" s="81">
        <v>0.81420855144578463</v>
      </c>
      <c r="T91" s="82"/>
      <c r="U91" s="81">
        <v>3348994</v>
      </c>
      <c r="V91" s="81">
        <v>332</v>
      </c>
      <c r="W91" s="81">
        <v>73</v>
      </c>
      <c r="X91" s="81">
        <v>2523</v>
      </c>
      <c r="Y91" s="81">
        <v>3116</v>
      </c>
      <c r="Z91" s="81">
        <v>5624</v>
      </c>
      <c r="AA91" s="81">
        <v>1945</v>
      </c>
      <c r="AB91" s="81">
        <v>9691</v>
      </c>
      <c r="AC91" s="81">
        <v>0</v>
      </c>
      <c r="AD91" s="81">
        <v>0.81420855144578463</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62.488999999999997</v>
      </c>
      <c r="BJ91" s="81">
        <v>0</v>
      </c>
      <c r="BK91" s="81">
        <v>0</v>
      </c>
      <c r="BL91" s="81">
        <v>0</v>
      </c>
      <c r="BM91" s="82"/>
      <c r="BN91" s="81">
        <v>0</v>
      </c>
      <c r="BO91" s="81">
        <v>0</v>
      </c>
      <c r="BP91" s="81">
        <v>2</v>
      </c>
      <c r="BQ91" s="81">
        <v>0</v>
      </c>
      <c r="BR91" s="81">
        <v>0</v>
      </c>
      <c r="BS91" s="81">
        <v>0</v>
      </c>
      <c r="BT91"/>
      <c r="BU91" s="80">
        <v>62.488999999999997</v>
      </c>
      <c r="BV91" s="80">
        <v>0</v>
      </c>
      <c r="BW91" s="80">
        <v>0</v>
      </c>
      <c r="BX91" s="80">
        <v>0</v>
      </c>
      <c r="BY91" s="80">
        <v>0</v>
      </c>
      <c r="BZ91" s="80">
        <v>0</v>
      </c>
      <c r="CA91" s="80">
        <v>0</v>
      </c>
      <c r="CB91" s="80">
        <v>0</v>
      </c>
      <c r="CC91" s="80">
        <v>0</v>
      </c>
    </row>
    <row r="92" spans="1:81">
      <c r="A92" s="80" t="s">
        <v>1809</v>
      </c>
      <c r="B92" s="80">
        <v>331</v>
      </c>
      <c r="C92" s="80">
        <v>8</v>
      </c>
      <c r="D92" s="80">
        <v>20</v>
      </c>
      <c r="E92" s="80">
        <v>2011</v>
      </c>
      <c r="F92" s="80" t="s">
        <v>87</v>
      </c>
      <c r="G92" s="80" t="s">
        <v>1801</v>
      </c>
      <c r="H92" s="80" t="s">
        <v>1802</v>
      </c>
      <c r="I92" s="177"/>
      <c r="J92" s="81">
        <v>28.765988781345669</v>
      </c>
      <c r="K92" s="81">
        <v>0.86175059017662969</v>
      </c>
      <c r="L92" s="81">
        <v>3.1902101095405437</v>
      </c>
      <c r="M92" s="81">
        <v>13.864401916241103</v>
      </c>
      <c r="N92" s="81">
        <v>14.175969567006582</v>
      </c>
      <c r="O92" s="81">
        <v>11.092545414548539</v>
      </c>
      <c r="P92" s="81">
        <v>9.3971207611227676</v>
      </c>
      <c r="Q92" s="81">
        <v>0.68311572571581936</v>
      </c>
      <c r="R92" s="81">
        <v>0</v>
      </c>
      <c r="S92" s="81">
        <v>0.74042907575478334</v>
      </c>
      <c r="T92" s="82"/>
      <c r="U92" s="81">
        <v>2933394</v>
      </c>
      <c r="V92" s="81">
        <v>332</v>
      </c>
      <c r="W92" s="81">
        <v>73</v>
      </c>
      <c r="X92" s="81">
        <v>2523</v>
      </c>
      <c r="Y92" s="81">
        <v>3152</v>
      </c>
      <c r="Z92" s="81">
        <v>5756</v>
      </c>
      <c r="AA92" s="81">
        <v>1899</v>
      </c>
      <c r="AB92" s="81">
        <v>9734</v>
      </c>
      <c r="AC92" s="81">
        <v>0</v>
      </c>
      <c r="AD92" s="81">
        <v>0.74042907575478334</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61.576999999999998</v>
      </c>
      <c r="BJ92" s="81">
        <v>0</v>
      </c>
      <c r="BK92" s="81">
        <v>0</v>
      </c>
      <c r="BL92" s="81">
        <v>0</v>
      </c>
      <c r="BM92" s="82"/>
      <c r="BN92" s="81">
        <v>0</v>
      </c>
      <c r="BO92" s="81">
        <v>0</v>
      </c>
      <c r="BP92" s="81">
        <v>2</v>
      </c>
      <c r="BQ92" s="81">
        <v>0</v>
      </c>
      <c r="BR92" s="81">
        <v>0</v>
      </c>
      <c r="BS92" s="81">
        <v>0</v>
      </c>
      <c r="BT92"/>
      <c r="BU92" s="80">
        <v>61.576999999999998</v>
      </c>
      <c r="BV92" s="80">
        <v>0</v>
      </c>
      <c r="BW92" s="80">
        <v>0</v>
      </c>
      <c r="BX92" s="80">
        <v>0</v>
      </c>
      <c r="BY92" s="80">
        <v>0</v>
      </c>
      <c r="BZ92" s="80">
        <v>0</v>
      </c>
      <c r="CA92" s="80">
        <v>0</v>
      </c>
      <c r="CB92" s="80">
        <v>0</v>
      </c>
      <c r="CC92" s="80">
        <v>0</v>
      </c>
    </row>
    <row r="93" spans="1:81">
      <c r="A93" s="80" t="s">
        <v>1810</v>
      </c>
      <c r="B93" s="80">
        <v>332</v>
      </c>
      <c r="C93" s="80">
        <v>9</v>
      </c>
      <c r="D93" s="80">
        <v>20</v>
      </c>
      <c r="E93" s="80">
        <v>2012</v>
      </c>
      <c r="F93" s="80" t="s">
        <v>88</v>
      </c>
      <c r="G93" s="80" t="s">
        <v>1801</v>
      </c>
      <c r="H93" s="80" t="s">
        <v>1802</v>
      </c>
      <c r="I93" s="177"/>
      <c r="J93" s="81">
        <v>25.482295594997268</v>
      </c>
      <c r="K93" s="81">
        <v>0.83527736867153179</v>
      </c>
      <c r="L93" s="81">
        <v>3.2024409237993448</v>
      </c>
      <c r="M93" s="81">
        <v>16.0927307049107</v>
      </c>
      <c r="N93" s="81">
        <v>14.938341403749753</v>
      </c>
      <c r="O93" s="81">
        <v>11.158213042103279</v>
      </c>
      <c r="P93" s="81">
        <v>9.3411013811169976</v>
      </c>
      <c r="Q93" s="81">
        <v>0.74074021403351886</v>
      </c>
      <c r="R93" s="81">
        <v>0</v>
      </c>
      <c r="S93" s="81">
        <v>0.93753668684243086</v>
      </c>
      <c r="T93" s="82"/>
      <c r="U93" s="81">
        <v>2629370</v>
      </c>
      <c r="V93" s="81">
        <v>332</v>
      </c>
      <c r="W93" s="81">
        <v>73</v>
      </c>
      <c r="X93" s="81">
        <v>2523</v>
      </c>
      <c r="Y93" s="81">
        <v>3205</v>
      </c>
      <c r="Z93" s="81">
        <v>5836</v>
      </c>
      <c r="AA93" s="81">
        <v>1877</v>
      </c>
      <c r="AB93" s="81">
        <v>9715</v>
      </c>
      <c r="AC93" s="81">
        <v>0</v>
      </c>
      <c r="AD93" s="81">
        <v>0.93753668684243086</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80.224999999999994</v>
      </c>
      <c r="BJ93" s="81">
        <v>0</v>
      </c>
      <c r="BK93" s="81">
        <v>0</v>
      </c>
      <c r="BL93" s="81">
        <v>0</v>
      </c>
      <c r="BM93" s="82"/>
      <c r="BN93" s="81">
        <v>0</v>
      </c>
      <c r="BO93" s="81">
        <v>0</v>
      </c>
      <c r="BP93" s="81">
        <v>2</v>
      </c>
      <c r="BQ93" s="81">
        <v>0</v>
      </c>
      <c r="BR93" s="81">
        <v>0</v>
      </c>
      <c r="BS93" s="81">
        <v>0</v>
      </c>
      <c r="BT93"/>
      <c r="BU93" s="80">
        <v>80.224999999999994</v>
      </c>
      <c r="BV93" s="80">
        <v>0</v>
      </c>
      <c r="BW93" s="80">
        <v>0</v>
      </c>
      <c r="BX93" s="80">
        <v>0</v>
      </c>
      <c r="BY93" s="80">
        <v>0</v>
      </c>
      <c r="BZ93" s="80">
        <v>0</v>
      </c>
      <c r="CA93" s="80">
        <v>0</v>
      </c>
      <c r="CB93" s="80">
        <v>0</v>
      </c>
      <c r="CC93" s="80">
        <v>0</v>
      </c>
    </row>
    <row r="94" spans="1:81">
      <c r="A94" s="80" t="s">
        <v>1811</v>
      </c>
      <c r="B94" s="80">
        <v>333</v>
      </c>
      <c r="C94" s="80">
        <v>10</v>
      </c>
      <c r="D94" s="80">
        <v>20</v>
      </c>
      <c r="E94" s="80">
        <v>2013</v>
      </c>
      <c r="F94" s="80" t="s">
        <v>89</v>
      </c>
      <c r="G94" s="80" t="s">
        <v>1801</v>
      </c>
      <c r="H94" s="80" t="s">
        <v>1802</v>
      </c>
      <c r="I94" s="177"/>
      <c r="J94" s="81">
        <v>26.63885919536116</v>
      </c>
      <c r="K94" s="81">
        <v>0.69071194878261077</v>
      </c>
      <c r="L94" s="81">
        <v>2.5357063874021173</v>
      </c>
      <c r="M94" s="81">
        <v>17.297833808356366</v>
      </c>
      <c r="N94" s="81">
        <v>16.870970438823246</v>
      </c>
      <c r="O94" s="81">
        <v>10.822240995631834</v>
      </c>
      <c r="P94" s="81">
        <v>9.3013671910641307</v>
      </c>
      <c r="Q94" s="81">
        <v>0.7500458667565485</v>
      </c>
      <c r="R94" s="81">
        <v>0</v>
      </c>
      <c r="S94" s="81">
        <v>0.77832608802134828</v>
      </c>
      <c r="T94" s="82"/>
      <c r="U94" s="81">
        <v>2406447</v>
      </c>
      <c r="V94" s="81">
        <v>332</v>
      </c>
      <c r="W94" s="81">
        <v>73</v>
      </c>
      <c r="X94" s="81">
        <v>2523</v>
      </c>
      <c r="Y94" s="81">
        <v>3205</v>
      </c>
      <c r="Z94" s="81">
        <v>5913</v>
      </c>
      <c r="AA94" s="81">
        <v>1862</v>
      </c>
      <c r="AB94" s="81">
        <v>9696</v>
      </c>
      <c r="AC94" s="81">
        <v>0</v>
      </c>
      <c r="AD94" s="81">
        <v>0.77832608802134828</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90.856999999999999</v>
      </c>
      <c r="BJ94" s="81">
        <v>0</v>
      </c>
      <c r="BK94" s="81">
        <v>0</v>
      </c>
      <c r="BL94" s="81">
        <v>0</v>
      </c>
      <c r="BM94" s="82"/>
      <c r="BN94" s="81">
        <v>0</v>
      </c>
      <c r="BO94" s="81">
        <v>0</v>
      </c>
      <c r="BP94" s="81">
        <v>2</v>
      </c>
      <c r="BQ94" s="81">
        <v>0</v>
      </c>
      <c r="BR94" s="81">
        <v>0</v>
      </c>
      <c r="BS94" s="81">
        <v>0</v>
      </c>
      <c r="BT94"/>
      <c r="BU94" s="80">
        <v>90.856999999999999</v>
      </c>
      <c r="BV94" s="80">
        <v>0</v>
      </c>
      <c r="BW94" s="80">
        <v>0</v>
      </c>
      <c r="BX94" s="80">
        <v>0</v>
      </c>
      <c r="BY94" s="80">
        <v>0</v>
      </c>
      <c r="BZ94" s="80">
        <v>0</v>
      </c>
      <c r="CA94" s="80">
        <v>0</v>
      </c>
      <c r="CB94" s="80">
        <v>0</v>
      </c>
      <c r="CC94" s="80">
        <v>0</v>
      </c>
    </row>
    <row r="95" spans="1:81">
      <c r="A95" s="80" t="s">
        <v>1812</v>
      </c>
      <c r="B95" s="80">
        <v>334</v>
      </c>
      <c r="C95" s="80">
        <v>11</v>
      </c>
      <c r="D95" s="80">
        <v>20</v>
      </c>
      <c r="E95" s="80">
        <v>2014</v>
      </c>
      <c r="F95" s="80" t="s">
        <v>90</v>
      </c>
      <c r="G95" s="80" t="s">
        <v>1801</v>
      </c>
      <c r="H95" s="80" t="s">
        <v>1802</v>
      </c>
      <c r="I95" s="177"/>
      <c r="J95" s="81">
        <v>26.33065876326642</v>
      </c>
      <c r="K95" s="81">
        <v>0.6956775982408806</v>
      </c>
      <c r="L95" s="81">
        <v>1.5989819520364474</v>
      </c>
      <c r="M95" s="81">
        <v>15.221520051473577</v>
      </c>
      <c r="N95" s="81">
        <v>15.109802967519423</v>
      </c>
      <c r="O95" s="81">
        <v>10.508332666834002</v>
      </c>
      <c r="P95" s="81">
        <v>9.108719831190033</v>
      </c>
      <c r="Q95" s="81">
        <v>0.72201017372251786</v>
      </c>
      <c r="R95" s="81">
        <v>0</v>
      </c>
      <c r="S95" s="81">
        <v>0.78488372174264387</v>
      </c>
      <c r="T95" s="82"/>
      <c r="U95" s="81">
        <v>2506813</v>
      </c>
      <c r="V95" s="81">
        <v>290</v>
      </c>
      <c r="W95" s="81">
        <v>30</v>
      </c>
      <c r="X95" s="81">
        <v>2518</v>
      </c>
      <c r="Y95" s="81">
        <v>3261</v>
      </c>
      <c r="Z95" s="81">
        <v>6047</v>
      </c>
      <c r="AA95" s="81">
        <v>1814</v>
      </c>
      <c r="AB95" s="81">
        <v>9728</v>
      </c>
      <c r="AC95" s="81">
        <v>0</v>
      </c>
      <c r="AD95" s="81">
        <v>0.78488372174264387</v>
      </c>
      <c r="AE95" s="82"/>
      <c r="AF95" s="81">
        <v>29473811.699129704</v>
      </c>
      <c r="AG95" s="81">
        <v>544023.00378467201</v>
      </c>
      <c r="AH95" s="81">
        <v>373203.52697704709</v>
      </c>
      <c r="AI95" s="81">
        <v>17911612.541172002</v>
      </c>
      <c r="AJ95" s="81">
        <v>20462215.362264346</v>
      </c>
      <c r="AK95" s="81">
        <v>0</v>
      </c>
      <c r="AL95" s="81">
        <v>0</v>
      </c>
      <c r="AM95" s="81">
        <v>1335509.0324047958</v>
      </c>
      <c r="AN95" s="81">
        <v>0</v>
      </c>
      <c r="AO95" s="81">
        <v>0</v>
      </c>
      <c r="AP95" s="82"/>
      <c r="AQ95" s="81">
        <v>412</v>
      </c>
      <c r="AR95" s="81">
        <v>115</v>
      </c>
      <c r="AS95" s="81">
        <v>0</v>
      </c>
      <c r="AT95" s="81">
        <v>0</v>
      </c>
      <c r="AU95" s="81">
        <v>0</v>
      </c>
      <c r="AV95" s="81">
        <v>0</v>
      </c>
      <c r="AW95" s="81" t="s">
        <v>564</v>
      </c>
      <c r="AX95" s="82"/>
      <c r="AY95" s="81">
        <v>1852.8409999999999</v>
      </c>
      <c r="AZ95" s="81">
        <v>3511.6</v>
      </c>
      <c r="BA95" s="81">
        <v>0</v>
      </c>
      <c r="BB95" s="81">
        <v>0</v>
      </c>
      <c r="BC95" s="81">
        <v>0</v>
      </c>
      <c r="BD95" s="81">
        <v>0</v>
      </c>
      <c r="BE95" s="81" t="s">
        <v>564</v>
      </c>
      <c r="BF95" s="82"/>
      <c r="BG95" s="81">
        <v>0</v>
      </c>
      <c r="BH95" s="81">
        <v>0</v>
      </c>
      <c r="BI95" s="81">
        <v>96.703999999999994</v>
      </c>
      <c r="BJ95" s="81">
        <v>0</v>
      </c>
      <c r="BK95" s="81">
        <v>0</v>
      </c>
      <c r="BL95" s="81">
        <v>0</v>
      </c>
      <c r="BM95" s="82"/>
      <c r="BN95" s="81">
        <v>0</v>
      </c>
      <c r="BO95" s="81">
        <v>0</v>
      </c>
      <c r="BP95" s="81">
        <v>2</v>
      </c>
      <c r="BQ95" s="81">
        <v>0</v>
      </c>
      <c r="BR95" s="81">
        <v>0</v>
      </c>
      <c r="BS95" s="81">
        <v>0</v>
      </c>
      <c r="BT95"/>
      <c r="BU95" s="80">
        <v>96.703999999999994</v>
      </c>
      <c r="BV95" s="80">
        <v>0</v>
      </c>
      <c r="BW95" s="80">
        <v>0</v>
      </c>
      <c r="BX95" s="80">
        <v>0</v>
      </c>
      <c r="BY95" s="80">
        <v>0</v>
      </c>
      <c r="BZ95" s="80">
        <v>0</v>
      </c>
      <c r="CA95" s="80">
        <v>0</v>
      </c>
      <c r="CB95" s="80">
        <v>0</v>
      </c>
      <c r="CC95" s="80">
        <v>0</v>
      </c>
    </row>
    <row r="96" spans="1:81">
      <c r="A96" s="80" t="s">
        <v>1813</v>
      </c>
      <c r="B96" s="80">
        <v>335</v>
      </c>
      <c r="C96" s="80">
        <v>12</v>
      </c>
      <c r="D96" s="80">
        <v>20</v>
      </c>
      <c r="E96" s="80">
        <v>2015</v>
      </c>
      <c r="F96" s="80" t="s">
        <v>91</v>
      </c>
      <c r="G96" s="80" t="s">
        <v>1801</v>
      </c>
      <c r="H96" s="80" t="s">
        <v>1802</v>
      </c>
      <c r="I96" s="177"/>
      <c r="J96" s="81">
        <v>22.745086870950665</v>
      </c>
      <c r="K96" s="81">
        <v>0.65257406742532631</v>
      </c>
      <c r="L96" s="81">
        <v>1.9809525363374891</v>
      </c>
      <c r="M96" s="81">
        <v>11.981646088936358</v>
      </c>
      <c r="N96" s="81">
        <v>13.686838920926879</v>
      </c>
      <c r="O96" s="81">
        <v>10.545748994443525</v>
      </c>
      <c r="P96" s="81">
        <v>9.1510637959692342</v>
      </c>
      <c r="Q96" s="81">
        <v>0.7076840069414575</v>
      </c>
      <c r="R96" s="81">
        <v>0</v>
      </c>
      <c r="S96" s="81">
        <v>1.0228059733073902</v>
      </c>
      <c r="T96" s="82"/>
      <c r="U96" s="81">
        <v>2632955</v>
      </c>
      <c r="V96" s="81">
        <v>290</v>
      </c>
      <c r="W96" s="81">
        <v>30</v>
      </c>
      <c r="X96" s="81">
        <v>2518</v>
      </c>
      <c r="Y96" s="81">
        <v>3331</v>
      </c>
      <c r="Z96" s="81">
        <v>6127</v>
      </c>
      <c r="AA96" s="81">
        <v>1821</v>
      </c>
      <c r="AB96" s="81">
        <v>9740</v>
      </c>
      <c r="AC96" s="81">
        <v>0</v>
      </c>
      <c r="AD96" s="81">
        <v>1.0228059733073902</v>
      </c>
      <c r="AE96" s="82"/>
      <c r="AF96" s="81">
        <v>26450940.644365758</v>
      </c>
      <c r="AG96" s="81">
        <v>500141.88670946372</v>
      </c>
      <c r="AH96" s="81">
        <v>503267.32830001006</v>
      </c>
      <c r="AI96" s="81">
        <v>16406410.873595418</v>
      </c>
      <c r="AJ96" s="81">
        <v>20932334.748322003</v>
      </c>
      <c r="AK96" s="81">
        <v>0</v>
      </c>
      <c r="AL96" s="81">
        <v>0</v>
      </c>
      <c r="AM96" s="81">
        <v>1334826.14223669</v>
      </c>
      <c r="AN96" s="81">
        <v>0</v>
      </c>
      <c r="AO96" s="81">
        <v>0</v>
      </c>
      <c r="AP96" s="82"/>
      <c r="AQ96" s="81">
        <v>441</v>
      </c>
      <c r="AR96" s="81">
        <v>125</v>
      </c>
      <c r="AS96" s="81">
        <v>0</v>
      </c>
      <c r="AT96" s="81">
        <v>0</v>
      </c>
      <c r="AU96" s="81">
        <v>0</v>
      </c>
      <c r="AV96" s="81">
        <v>0</v>
      </c>
      <c r="AW96" s="81" t="s">
        <v>564</v>
      </c>
      <c r="AX96" s="82"/>
      <c r="AY96" s="81">
        <v>2031.1210000000001</v>
      </c>
      <c r="AZ96" s="81">
        <v>3820.5</v>
      </c>
      <c r="BA96" s="81">
        <v>0</v>
      </c>
      <c r="BB96" s="81">
        <v>0</v>
      </c>
      <c r="BC96" s="81">
        <v>0</v>
      </c>
      <c r="BD96" s="81">
        <v>0</v>
      </c>
      <c r="BE96" s="81" t="s">
        <v>564</v>
      </c>
      <c r="BF96" s="82"/>
      <c r="BG96" s="81">
        <v>0</v>
      </c>
      <c r="BH96" s="81">
        <v>0</v>
      </c>
      <c r="BI96" s="81">
        <v>89.738</v>
      </c>
      <c r="BJ96" s="81">
        <v>0</v>
      </c>
      <c r="BK96" s="81">
        <v>0</v>
      </c>
      <c r="BL96" s="81">
        <v>0</v>
      </c>
      <c r="BM96" s="82"/>
      <c r="BN96" s="81">
        <v>0</v>
      </c>
      <c r="BO96" s="81">
        <v>0</v>
      </c>
      <c r="BP96" s="81">
        <v>2</v>
      </c>
      <c r="BQ96" s="81">
        <v>0</v>
      </c>
      <c r="BR96" s="81">
        <v>0</v>
      </c>
      <c r="BS96" s="81">
        <v>0</v>
      </c>
      <c r="BT96"/>
      <c r="BU96" s="80">
        <v>89.738</v>
      </c>
      <c r="BV96" s="80">
        <v>0</v>
      </c>
      <c r="BW96" s="80">
        <v>0</v>
      </c>
      <c r="BX96" s="80">
        <v>0</v>
      </c>
      <c r="BY96" s="80">
        <v>0</v>
      </c>
      <c r="BZ96" s="80">
        <v>0</v>
      </c>
      <c r="CA96" s="80">
        <v>0</v>
      </c>
      <c r="CB96" s="80">
        <v>0</v>
      </c>
      <c r="CC96" s="80">
        <v>0</v>
      </c>
    </row>
    <row r="97" spans="1:81">
      <c r="A97" s="80" t="s">
        <v>1814</v>
      </c>
      <c r="B97" s="80">
        <v>336</v>
      </c>
      <c r="C97" s="80">
        <v>13</v>
      </c>
      <c r="D97" s="80">
        <v>20</v>
      </c>
      <c r="E97" s="80">
        <v>2016</v>
      </c>
      <c r="F97" s="80" t="s">
        <v>92</v>
      </c>
      <c r="G97" s="80" t="s">
        <v>1801</v>
      </c>
      <c r="H97" s="80" t="s">
        <v>1802</v>
      </c>
      <c r="I97" s="177"/>
      <c r="J97" s="81">
        <v>21.090136113450836</v>
      </c>
      <c r="K97" s="81">
        <v>0.62290852804827113</v>
      </c>
      <c r="L97" s="81">
        <v>3.2702837198839765</v>
      </c>
      <c r="M97" s="81">
        <v>9.8304438970266066</v>
      </c>
      <c r="N97" s="81">
        <v>12.502669274642003</v>
      </c>
      <c r="O97" s="81">
        <v>10.601318756471271</v>
      </c>
      <c r="P97" s="81">
        <v>8.5950791013534111</v>
      </c>
      <c r="Q97" s="81">
        <v>0.68279981323857586</v>
      </c>
      <c r="R97" s="81">
        <v>0</v>
      </c>
      <c r="S97" s="81">
        <v>1.455806070875044</v>
      </c>
      <c r="T97" s="82"/>
      <c r="U97" s="81">
        <v>2457521</v>
      </c>
      <c r="V97" s="81">
        <v>290</v>
      </c>
      <c r="W97" s="81">
        <v>30</v>
      </c>
      <c r="X97" s="81">
        <v>2518</v>
      </c>
      <c r="Y97" s="81">
        <v>3402</v>
      </c>
      <c r="Z97" s="81">
        <v>6235</v>
      </c>
      <c r="AA97" s="81">
        <v>1769</v>
      </c>
      <c r="AB97" s="81">
        <v>9667</v>
      </c>
      <c r="AC97" s="81">
        <v>0</v>
      </c>
      <c r="AD97" s="81">
        <v>1.455806070875044</v>
      </c>
      <c r="AE97" s="82"/>
      <c r="AF97" s="81">
        <v>26787278.265037261</v>
      </c>
      <c r="AG97" s="81">
        <v>467951.20984914619</v>
      </c>
      <c r="AH97" s="81">
        <v>3508176.1380684469</v>
      </c>
      <c r="AI97" s="81">
        <v>15660167.00324407</v>
      </c>
      <c r="AJ97" s="81">
        <v>21157662.650422819</v>
      </c>
      <c r="AK97" s="81">
        <v>0</v>
      </c>
      <c r="AL97" s="81">
        <v>0</v>
      </c>
      <c r="AM97" s="81">
        <v>1325851.055007227</v>
      </c>
      <c r="AN97" s="81">
        <v>0</v>
      </c>
      <c r="AO97" s="81">
        <v>0</v>
      </c>
      <c r="AP97" s="82"/>
      <c r="AQ97" s="81">
        <v>465</v>
      </c>
      <c r="AR97" s="81">
        <v>135</v>
      </c>
      <c r="AS97" s="81">
        <v>0</v>
      </c>
      <c r="AT97" s="81">
        <v>0</v>
      </c>
      <c r="AU97" s="81">
        <v>0</v>
      </c>
      <c r="AV97" s="81">
        <v>0</v>
      </c>
      <c r="AW97" s="81" t="s">
        <v>564</v>
      </c>
      <c r="AX97" s="82"/>
      <c r="AY97" s="81">
        <v>2168.4209999999998</v>
      </c>
      <c r="AZ97" s="81">
        <v>4174.2</v>
      </c>
      <c r="BA97" s="81">
        <v>0</v>
      </c>
      <c r="BB97" s="81">
        <v>0</v>
      </c>
      <c r="BC97" s="81">
        <v>0</v>
      </c>
      <c r="BD97" s="81">
        <v>0</v>
      </c>
      <c r="BE97" s="81" t="s">
        <v>564</v>
      </c>
      <c r="BF97" s="82"/>
      <c r="BG97" s="81">
        <v>0</v>
      </c>
      <c r="BH97" s="81">
        <v>0</v>
      </c>
      <c r="BI97" s="81">
        <v>77.873000000000005</v>
      </c>
      <c r="BJ97" s="81">
        <v>0</v>
      </c>
      <c r="BK97" s="81">
        <v>0</v>
      </c>
      <c r="BL97" s="81">
        <v>0</v>
      </c>
      <c r="BM97" s="82"/>
      <c r="BN97" s="81">
        <v>0</v>
      </c>
      <c r="BO97" s="81">
        <v>0</v>
      </c>
      <c r="BP97" s="81">
        <v>2</v>
      </c>
      <c r="BQ97" s="81">
        <v>0</v>
      </c>
      <c r="BR97" s="81">
        <v>0</v>
      </c>
      <c r="BS97" s="81">
        <v>0</v>
      </c>
      <c r="BT97"/>
      <c r="BU97" s="80">
        <v>77.873000000000005</v>
      </c>
      <c r="BV97" s="80">
        <v>0</v>
      </c>
      <c r="BW97" s="80">
        <v>0</v>
      </c>
      <c r="BX97" s="80">
        <v>0</v>
      </c>
      <c r="BY97" s="80">
        <v>0</v>
      </c>
      <c r="BZ97" s="80">
        <v>0</v>
      </c>
      <c r="CA97" s="80">
        <v>0</v>
      </c>
      <c r="CB97" s="80">
        <v>0</v>
      </c>
      <c r="CC97" s="80">
        <v>0</v>
      </c>
    </row>
    <row r="98" spans="1:81">
      <c r="A98" s="80" t="s">
        <v>1815</v>
      </c>
      <c r="B98" s="80">
        <v>337</v>
      </c>
      <c r="C98" s="80">
        <v>14</v>
      </c>
      <c r="D98" s="80">
        <v>20</v>
      </c>
      <c r="E98" s="80">
        <v>2017</v>
      </c>
      <c r="F98" s="80" t="s">
        <v>71</v>
      </c>
      <c r="G98" s="80" t="s">
        <v>1801</v>
      </c>
      <c r="H98" s="80" t="s">
        <v>1802</v>
      </c>
      <c r="I98" s="177"/>
      <c r="J98" s="81">
        <v>23.610594436615184</v>
      </c>
      <c r="K98" s="81">
        <v>0.59928233624467109</v>
      </c>
      <c r="L98" s="81">
        <v>1.7064496497720654</v>
      </c>
      <c r="M98" s="81">
        <v>9.118275226138925</v>
      </c>
      <c r="N98" s="81">
        <v>12.618843160565477</v>
      </c>
      <c r="O98" s="81">
        <v>10.528683314107365</v>
      </c>
      <c r="P98" s="81">
        <v>8.5551161754349536</v>
      </c>
      <c r="Q98" s="81">
        <v>0.65725724026222243</v>
      </c>
      <c r="R98" s="81">
        <v>0</v>
      </c>
      <c r="S98" s="81">
        <v>1.0470950733166218</v>
      </c>
      <c r="T98" s="82"/>
      <c r="U98" s="81">
        <v>2788331</v>
      </c>
      <c r="V98" s="81">
        <v>290</v>
      </c>
      <c r="W98" s="81">
        <v>30</v>
      </c>
      <c r="X98" s="81">
        <v>2518</v>
      </c>
      <c r="Y98" s="81">
        <v>3385</v>
      </c>
      <c r="Z98" s="81">
        <v>6295</v>
      </c>
      <c r="AA98" s="81">
        <v>1772</v>
      </c>
      <c r="AB98" s="81">
        <v>9623</v>
      </c>
      <c r="AC98" s="81">
        <v>0</v>
      </c>
      <c r="AD98" s="81">
        <v>1.047095073316622</v>
      </c>
      <c r="AE98" s="82"/>
      <c r="AF98" s="81">
        <v>32082735.08596633</v>
      </c>
      <c r="AG98" s="81">
        <v>461016.15648427041</v>
      </c>
      <c r="AH98" s="81">
        <v>367056.87422332203</v>
      </c>
      <c r="AI98" s="81">
        <v>15553696.165263951</v>
      </c>
      <c r="AJ98" s="81">
        <v>22463525.64547383</v>
      </c>
      <c r="AK98" s="81">
        <v>0</v>
      </c>
      <c r="AL98" s="81">
        <v>0</v>
      </c>
      <c r="AM98" s="81">
        <v>1321881.507174154</v>
      </c>
      <c r="AN98" s="81">
        <v>0</v>
      </c>
      <c r="AO98" s="81">
        <v>0</v>
      </c>
      <c r="AP98" s="82"/>
      <c r="AQ98" s="81">
        <v>483</v>
      </c>
      <c r="AR98" s="81">
        <v>136</v>
      </c>
      <c r="AS98" s="81">
        <v>0</v>
      </c>
      <c r="AT98" s="81">
        <v>0</v>
      </c>
      <c r="AU98" s="81">
        <v>0</v>
      </c>
      <c r="AV98" s="81">
        <v>0</v>
      </c>
      <c r="AW98" s="81" t="s">
        <v>564</v>
      </c>
      <c r="AX98" s="82"/>
      <c r="AY98" s="81">
        <v>2264.1210000000001</v>
      </c>
      <c r="AZ98" s="81">
        <v>4200.9999999999991</v>
      </c>
      <c r="BA98" s="81">
        <v>0</v>
      </c>
      <c r="BB98" s="81">
        <v>0</v>
      </c>
      <c r="BC98" s="81">
        <v>0</v>
      </c>
      <c r="BD98" s="81">
        <v>0</v>
      </c>
      <c r="BE98" s="81" t="s">
        <v>564</v>
      </c>
      <c r="BF98" s="82"/>
      <c r="BG98" s="81">
        <v>0</v>
      </c>
      <c r="BH98" s="81">
        <v>0</v>
      </c>
      <c r="BI98" s="81">
        <v>66.822000000000003</v>
      </c>
      <c r="BJ98" s="81">
        <v>0</v>
      </c>
      <c r="BK98" s="81">
        <v>0</v>
      </c>
      <c r="BL98" s="81">
        <v>0</v>
      </c>
      <c r="BM98" s="82"/>
      <c r="BN98" s="81">
        <v>0</v>
      </c>
      <c r="BO98" s="81">
        <v>0</v>
      </c>
      <c r="BP98" s="81">
        <v>2</v>
      </c>
      <c r="BQ98" s="81">
        <v>0</v>
      </c>
      <c r="BR98" s="81">
        <v>0</v>
      </c>
      <c r="BS98" s="81">
        <v>0</v>
      </c>
      <c r="BT98"/>
      <c r="BU98" s="80">
        <v>66.822000000000003</v>
      </c>
      <c r="BV98" s="80">
        <v>0</v>
      </c>
      <c r="BW98" s="80">
        <v>0</v>
      </c>
      <c r="BX98" s="80">
        <v>0</v>
      </c>
      <c r="BY98" s="80">
        <v>0</v>
      </c>
      <c r="BZ98" s="80">
        <v>0</v>
      </c>
      <c r="CA98" s="80">
        <v>0</v>
      </c>
      <c r="CB98" s="80">
        <v>0</v>
      </c>
      <c r="CC98" s="80">
        <v>0</v>
      </c>
    </row>
    <row r="99" spans="1:81">
      <c r="A99" s="80" t="s">
        <v>1816</v>
      </c>
      <c r="B99" s="80">
        <v>338</v>
      </c>
      <c r="C99" s="80">
        <v>15</v>
      </c>
      <c r="D99" s="80">
        <v>20</v>
      </c>
      <c r="E99" s="80">
        <v>2018</v>
      </c>
      <c r="F99" s="80" t="s">
        <v>93</v>
      </c>
      <c r="G99" s="80" t="s">
        <v>1801</v>
      </c>
      <c r="H99" s="80" t="s">
        <v>1802</v>
      </c>
      <c r="I99" s="177"/>
      <c r="J99" s="81">
        <v>18.484646718008054</v>
      </c>
      <c r="K99" s="81">
        <v>0.52002749111047075</v>
      </c>
      <c r="L99" s="81">
        <v>1.5892500480302576</v>
      </c>
      <c r="M99" s="81">
        <v>7.5718496768334074</v>
      </c>
      <c r="N99" s="81">
        <v>7.9973115078044525</v>
      </c>
      <c r="O99" s="81">
        <v>10.450674347236271</v>
      </c>
      <c r="P99" s="81">
        <v>8.3886984705460055</v>
      </c>
      <c r="Q99" s="81">
        <v>0.61345080551404929</v>
      </c>
      <c r="R99" s="81">
        <v>0</v>
      </c>
      <c r="S99" s="81">
        <v>1.0257702884068451</v>
      </c>
      <c r="T99" s="82"/>
      <c r="U99" s="81">
        <v>2883984</v>
      </c>
      <c r="V99" s="81">
        <v>290</v>
      </c>
      <c r="W99" s="81">
        <v>30</v>
      </c>
      <c r="X99" s="81">
        <v>2518</v>
      </c>
      <c r="Y99" s="81">
        <v>3462</v>
      </c>
      <c r="Z99" s="81">
        <v>6368</v>
      </c>
      <c r="AA99" s="81">
        <v>1755</v>
      </c>
      <c r="AB99" s="81">
        <v>9679</v>
      </c>
      <c r="AC99" s="81">
        <v>0</v>
      </c>
      <c r="AD99" s="81">
        <v>1.0257702884068449</v>
      </c>
      <c r="AE99" s="82"/>
      <c r="AF99" s="81">
        <v>28768143.48512844</v>
      </c>
      <c r="AG99" s="81">
        <v>407735.78767618327</v>
      </c>
      <c r="AH99" s="81">
        <v>458965.04816655442</v>
      </c>
      <c r="AI99" s="81">
        <v>14589380.89429386</v>
      </c>
      <c r="AJ99" s="81">
        <v>19275807.553569481</v>
      </c>
      <c r="AK99" s="81">
        <v>0</v>
      </c>
      <c r="AL99" s="81">
        <v>0</v>
      </c>
      <c r="AM99" s="81">
        <v>1332325.100578049</v>
      </c>
      <c r="AN99" s="81">
        <v>0</v>
      </c>
      <c r="AO99" s="81">
        <v>0</v>
      </c>
      <c r="AP99" s="82"/>
      <c r="AQ99" s="81">
        <v>503</v>
      </c>
      <c r="AR99" s="81">
        <v>146</v>
      </c>
      <c r="AS99" s="81">
        <v>0</v>
      </c>
      <c r="AT99" s="81">
        <v>0</v>
      </c>
      <c r="AU99" s="81">
        <v>0</v>
      </c>
      <c r="AV99" s="81">
        <v>0</v>
      </c>
      <c r="AW99" s="81" t="s">
        <v>564</v>
      </c>
      <c r="AX99" s="82"/>
      <c r="AY99" s="81">
        <v>2401.5219999999999</v>
      </c>
      <c r="AZ99" s="81">
        <v>4493</v>
      </c>
      <c r="BA99" s="81">
        <v>0</v>
      </c>
      <c r="BB99" s="81">
        <v>0</v>
      </c>
      <c r="BC99" s="81">
        <v>0</v>
      </c>
      <c r="BD99" s="81">
        <v>0</v>
      </c>
      <c r="BE99" s="81" t="s">
        <v>564</v>
      </c>
      <c r="BF99" s="82"/>
      <c r="BG99" s="81">
        <v>0</v>
      </c>
      <c r="BH99" s="81">
        <v>0</v>
      </c>
      <c r="BI99" s="81">
        <v>64.402000000000001</v>
      </c>
      <c r="BJ99" s="81">
        <v>0</v>
      </c>
      <c r="BK99" s="81">
        <v>0</v>
      </c>
      <c r="BL99" s="81">
        <v>0</v>
      </c>
      <c r="BM99" s="82"/>
      <c r="BN99" s="81">
        <v>0</v>
      </c>
      <c r="BO99" s="81">
        <v>0</v>
      </c>
      <c r="BP99" s="81">
        <v>2</v>
      </c>
      <c r="BQ99" s="81">
        <v>0</v>
      </c>
      <c r="BR99" s="81">
        <v>0</v>
      </c>
      <c r="BS99" s="81">
        <v>0</v>
      </c>
      <c r="BT99"/>
      <c r="BU99" s="80">
        <v>64.402000000000001</v>
      </c>
      <c r="BV99" s="80">
        <v>0</v>
      </c>
      <c r="BW99" s="80">
        <v>0</v>
      </c>
      <c r="BX99" s="80">
        <v>0</v>
      </c>
      <c r="BY99" s="80">
        <v>0</v>
      </c>
      <c r="BZ99" s="80">
        <v>0</v>
      </c>
      <c r="CA99" s="80">
        <v>0</v>
      </c>
      <c r="CB99" s="80">
        <v>0</v>
      </c>
      <c r="CC99" s="80">
        <v>0</v>
      </c>
    </row>
    <row r="100" spans="1:81">
      <c r="A100" s="80" t="s">
        <v>1817</v>
      </c>
      <c r="B100" s="80">
        <v>339</v>
      </c>
      <c r="C100" s="80">
        <v>16</v>
      </c>
      <c r="D100" s="80">
        <v>20</v>
      </c>
      <c r="E100" s="80">
        <v>2019</v>
      </c>
      <c r="F100" s="80" t="s">
        <v>73</v>
      </c>
      <c r="G100" s="80" t="s">
        <v>1801</v>
      </c>
      <c r="H100" s="80" t="s">
        <v>1802</v>
      </c>
      <c r="I100" s="177"/>
      <c r="J100" s="81">
        <v>0</v>
      </c>
      <c r="K100" s="81">
        <v>0.48994490469992402</v>
      </c>
      <c r="L100" s="81">
        <v>1.6167571478057521</v>
      </c>
      <c r="M100" s="81">
        <v>9.6248938411704259</v>
      </c>
      <c r="N100" s="81">
        <v>10.140930654572587</v>
      </c>
      <c r="O100" s="81">
        <v>10.251274058167974</v>
      </c>
      <c r="P100" s="81">
        <v>8.4278770555765785</v>
      </c>
      <c r="Q100" s="81">
        <v>0.60110532261843141</v>
      </c>
      <c r="R100" s="81">
        <v>0</v>
      </c>
      <c r="S100" s="81">
        <v>0.95706998344761007</v>
      </c>
      <c r="T100" s="82"/>
      <c r="U100" s="81">
        <v>0</v>
      </c>
      <c r="V100" s="81">
        <v>290</v>
      </c>
      <c r="W100" s="81">
        <v>30</v>
      </c>
      <c r="X100" s="81">
        <v>2518</v>
      </c>
      <c r="Y100" s="81">
        <v>3551</v>
      </c>
      <c r="Z100" s="81">
        <v>6418</v>
      </c>
      <c r="AA100" s="81">
        <v>1750</v>
      </c>
      <c r="AB100" s="81">
        <v>9741</v>
      </c>
      <c r="AC100" s="81">
        <v>0</v>
      </c>
      <c r="AD100" s="81">
        <v>0.95706998344761007</v>
      </c>
      <c r="AE100" s="82"/>
      <c r="AF100" s="81">
        <v>0</v>
      </c>
      <c r="AG100" s="81">
        <v>395199.63988408429</v>
      </c>
      <c r="AH100" s="81">
        <v>479114.00098007102</v>
      </c>
      <c r="AI100" s="81">
        <v>16328454.97064542</v>
      </c>
      <c r="AJ100" s="81">
        <v>21306648.365402702</v>
      </c>
      <c r="AK100" s="81">
        <v>0</v>
      </c>
      <c r="AL100" s="81">
        <v>0</v>
      </c>
      <c r="AM100" s="81">
        <v>1326650.8697912607</v>
      </c>
      <c r="AN100" s="81">
        <v>0</v>
      </c>
      <c r="AO100" s="81">
        <v>0</v>
      </c>
      <c r="AP100" s="82"/>
      <c r="AQ100" s="81">
        <v>530</v>
      </c>
      <c r="AR100" s="81">
        <v>150</v>
      </c>
      <c r="AS100" s="81">
        <v>0</v>
      </c>
      <c r="AT100" s="81">
        <v>0</v>
      </c>
      <c r="AU100" s="81">
        <v>0</v>
      </c>
      <c r="AV100" s="81">
        <v>0</v>
      </c>
      <c r="AW100" s="81" t="s">
        <v>564</v>
      </c>
      <c r="AX100" s="82"/>
      <c r="AY100" s="81">
        <v>2558.6219999999989</v>
      </c>
      <c r="AZ100" s="81">
        <v>4647.1000000000004</v>
      </c>
      <c r="BA100" s="81">
        <v>0</v>
      </c>
      <c r="BB100" s="81">
        <v>0</v>
      </c>
      <c r="BC100" s="81">
        <v>0</v>
      </c>
      <c r="BD100" s="81">
        <v>0</v>
      </c>
      <c r="BE100" s="81" t="s">
        <v>564</v>
      </c>
      <c r="BF100" s="82"/>
      <c r="BG100" s="81">
        <v>0</v>
      </c>
      <c r="BH100" s="81">
        <v>0</v>
      </c>
      <c r="BI100" s="81">
        <v>42.911999999999999</v>
      </c>
      <c r="BJ100" s="81">
        <v>0</v>
      </c>
      <c r="BK100" s="81">
        <v>0</v>
      </c>
      <c r="BL100" s="81">
        <v>0</v>
      </c>
      <c r="BM100" s="82"/>
      <c r="BN100" s="81">
        <v>0</v>
      </c>
      <c r="BO100" s="81">
        <v>0</v>
      </c>
      <c r="BP100" s="81">
        <v>2</v>
      </c>
      <c r="BQ100" s="81">
        <v>0</v>
      </c>
      <c r="BR100" s="81">
        <v>0</v>
      </c>
      <c r="BS100" s="81">
        <v>0</v>
      </c>
      <c r="BT100"/>
      <c r="BU100" s="80">
        <v>42.911999999999999</v>
      </c>
      <c r="BV100" s="80">
        <v>0</v>
      </c>
      <c r="BW100" s="80">
        <v>0</v>
      </c>
      <c r="BX100" s="80">
        <v>0</v>
      </c>
      <c r="BY100" s="80">
        <v>0</v>
      </c>
      <c r="BZ100" s="80">
        <v>0</v>
      </c>
      <c r="CA100" s="80">
        <v>0</v>
      </c>
      <c r="CB100" s="80">
        <v>0</v>
      </c>
      <c r="CC100" s="80">
        <v>0</v>
      </c>
    </row>
    <row r="101" spans="1:81">
      <c r="A101" s="80" t="s">
        <v>1818</v>
      </c>
      <c r="B101" s="80">
        <v>340</v>
      </c>
      <c r="C101" s="80">
        <v>17</v>
      </c>
      <c r="D101" s="80">
        <v>20</v>
      </c>
      <c r="E101" s="80">
        <v>2020</v>
      </c>
      <c r="F101" s="80" t="s">
        <v>218</v>
      </c>
      <c r="G101" s="80" t="s">
        <v>1801</v>
      </c>
      <c r="H101" s="80" t="s">
        <v>1802</v>
      </c>
      <c r="I101" s="177"/>
      <c r="J101" s="81">
        <v>18.570956250265859</v>
      </c>
      <c r="K101" s="81">
        <v>0.51570865873393634</v>
      </c>
      <c r="L101" s="81">
        <v>6.7777705307536342</v>
      </c>
      <c r="M101" s="81">
        <v>8.1820654901811736</v>
      </c>
      <c r="N101" s="81">
        <v>9.9616027896926571</v>
      </c>
      <c r="O101" s="81">
        <v>9.0809264512907237</v>
      </c>
      <c r="P101" s="81">
        <v>7.8988683005729801</v>
      </c>
      <c r="Q101" s="81">
        <v>0.5724734277457908</v>
      </c>
      <c r="R101" s="81">
        <v>0</v>
      </c>
      <c r="S101" s="81">
        <v>1.0372644479151201</v>
      </c>
      <c r="T101" s="82"/>
      <c r="U101" s="81">
        <v>2848234</v>
      </c>
      <c r="V101" s="81">
        <v>263</v>
      </c>
      <c r="W101" s="81">
        <v>204</v>
      </c>
      <c r="X101" s="81">
        <v>2417</v>
      </c>
      <c r="Y101" s="81">
        <v>3598</v>
      </c>
      <c r="Z101" s="81">
        <v>6489</v>
      </c>
      <c r="AA101" s="81">
        <v>1782</v>
      </c>
      <c r="AB101" s="81">
        <v>9709</v>
      </c>
      <c r="AC101" s="81">
        <v>0</v>
      </c>
      <c r="AD101" s="81">
        <v>1.0372644479151201</v>
      </c>
      <c r="AE101" s="82"/>
      <c r="AF101" s="81">
        <v>27247255.407232661</v>
      </c>
      <c r="AG101" s="81">
        <v>379594.84904692497</v>
      </c>
      <c r="AH101" s="81">
        <v>1676013.0942711069</v>
      </c>
      <c r="AI101" s="81">
        <v>13204107.346872943</v>
      </c>
      <c r="AJ101" s="81">
        <v>20525279.302799333</v>
      </c>
      <c r="AK101" s="81"/>
      <c r="AL101" s="81"/>
      <c r="AM101" s="81">
        <v>1267132.3692398337</v>
      </c>
      <c r="AN101" s="81"/>
      <c r="AO101" s="81"/>
      <c r="AP101" s="82"/>
      <c r="AQ101" s="81">
        <v>542</v>
      </c>
      <c r="AR101" s="81">
        <v>150</v>
      </c>
      <c r="AS101" s="81">
        <v>0</v>
      </c>
      <c r="AT101" s="81">
        <v>0</v>
      </c>
      <c r="AU101" s="81">
        <v>0</v>
      </c>
      <c r="AV101" s="81">
        <v>0</v>
      </c>
      <c r="AW101" s="81">
        <v>0</v>
      </c>
      <c r="AX101" s="82"/>
      <c r="AY101" s="81">
        <v>2631.1480000000001</v>
      </c>
      <c r="AZ101" s="81">
        <v>4647.1000000000013</v>
      </c>
      <c r="BA101" s="81">
        <v>0</v>
      </c>
      <c r="BB101" s="81">
        <v>0</v>
      </c>
      <c r="BC101" s="81">
        <v>0</v>
      </c>
      <c r="BD101" s="81">
        <v>0</v>
      </c>
      <c r="BE101" s="81">
        <v>0</v>
      </c>
      <c r="BF101" s="82"/>
      <c r="BG101" s="81">
        <v>0</v>
      </c>
      <c r="BH101" s="81">
        <v>0</v>
      </c>
      <c r="BI101" s="81">
        <v>45.588000000000001</v>
      </c>
      <c r="BJ101" s="81">
        <v>0</v>
      </c>
      <c r="BK101" s="81">
        <v>0</v>
      </c>
      <c r="BL101" s="81">
        <v>0</v>
      </c>
      <c r="BM101" s="82"/>
      <c r="BN101" s="81">
        <v>0</v>
      </c>
      <c r="BO101" s="81">
        <v>0</v>
      </c>
      <c r="BP101" s="81">
        <v>2</v>
      </c>
      <c r="BQ101" s="81">
        <v>0</v>
      </c>
      <c r="BR101" s="81">
        <v>0</v>
      </c>
      <c r="BS101" s="81">
        <v>0</v>
      </c>
      <c r="BT101"/>
      <c r="BU101" s="80">
        <v>45.588000000000001</v>
      </c>
      <c r="BV101" s="80">
        <v>0</v>
      </c>
      <c r="BW101" s="80">
        <v>0</v>
      </c>
      <c r="BX101" s="80">
        <v>0</v>
      </c>
      <c r="BY101" s="80">
        <v>0</v>
      </c>
      <c r="BZ101" s="80">
        <v>0</v>
      </c>
      <c r="CA101" s="80">
        <v>0</v>
      </c>
      <c r="CB101" s="80">
        <v>0</v>
      </c>
      <c r="CC101" s="80">
        <v>0</v>
      </c>
    </row>
    <row r="102" spans="1:81">
      <c r="A102" s="80" t="s">
        <v>1819</v>
      </c>
      <c r="B102" s="80">
        <v>340</v>
      </c>
      <c r="C102" s="80">
        <v>18</v>
      </c>
      <c r="D102" s="80">
        <v>20</v>
      </c>
      <c r="E102" s="80">
        <v>2021</v>
      </c>
      <c r="F102" s="80" t="s">
        <v>75</v>
      </c>
      <c r="G102" s="174" t="s">
        <v>1801</v>
      </c>
      <c r="H102" s="80" t="s">
        <v>1802</v>
      </c>
      <c r="I102" s="177"/>
      <c r="J102" s="81">
        <v>14.709982453423297</v>
      </c>
      <c r="K102" s="81">
        <v>0.51291433434389244</v>
      </c>
      <c r="L102" s="81">
        <v>6.1362866018162778</v>
      </c>
      <c r="M102" s="81">
        <v>7.0573903624168866</v>
      </c>
      <c r="N102" s="81">
        <v>7.9742020443019657</v>
      </c>
      <c r="O102" s="81">
        <v>8.8585415954658444</v>
      </c>
      <c r="P102" s="81">
        <v>8.2724312794407204</v>
      </c>
      <c r="Q102" s="81">
        <v>0.57683740046558452</v>
      </c>
      <c r="R102" s="81">
        <v>0</v>
      </c>
      <c r="S102" s="81">
        <v>1.0042059247194459</v>
      </c>
      <c r="T102" s="82"/>
      <c r="U102" s="81">
        <v>2970412</v>
      </c>
      <c r="V102" s="81">
        <v>263</v>
      </c>
      <c r="W102" s="81">
        <v>204</v>
      </c>
      <c r="X102" s="81">
        <v>2417</v>
      </c>
      <c r="Y102" s="81">
        <v>3612</v>
      </c>
      <c r="Z102" s="81">
        <v>6518</v>
      </c>
      <c r="AA102" s="81">
        <v>1820</v>
      </c>
      <c r="AB102" s="81">
        <v>9667</v>
      </c>
      <c r="AC102" s="81">
        <v>0</v>
      </c>
      <c r="AD102" s="81">
        <v>1.0042059247194459</v>
      </c>
      <c r="AE102" s="82"/>
      <c r="AF102" s="81">
        <v>21665132.097559046</v>
      </c>
      <c r="AG102" s="81">
        <v>397249.16395486979</v>
      </c>
      <c r="AH102" s="81">
        <v>1858707.2728707937</v>
      </c>
      <c r="AI102" s="81">
        <v>14067098.49171192</v>
      </c>
      <c r="AJ102" s="81">
        <v>19781990.915511467</v>
      </c>
      <c r="AK102" s="81">
        <v>0</v>
      </c>
      <c r="AL102" s="81">
        <v>0</v>
      </c>
      <c r="AM102" s="81">
        <v>1268928.0034380308</v>
      </c>
      <c r="AN102" s="81">
        <v>0</v>
      </c>
      <c r="AO102" s="81">
        <v>0</v>
      </c>
      <c r="AP102" s="82"/>
      <c r="AQ102" s="81">
        <v>557</v>
      </c>
      <c r="AR102" s="81">
        <v>151</v>
      </c>
      <c r="AS102" s="81">
        <v>0</v>
      </c>
      <c r="AT102" s="81">
        <v>0</v>
      </c>
      <c r="AU102" s="81">
        <v>0</v>
      </c>
      <c r="AV102" s="81">
        <v>0</v>
      </c>
      <c r="AW102" s="81"/>
      <c r="AX102" s="82"/>
      <c r="AY102" s="81">
        <v>2724.06</v>
      </c>
      <c r="AZ102" s="81">
        <v>4696.6000000000013</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1820</v>
      </c>
      <c r="B103" s="80">
        <v>340</v>
      </c>
      <c r="C103" s="80">
        <v>19</v>
      </c>
      <c r="D103" s="80">
        <v>20</v>
      </c>
      <c r="E103" s="80">
        <v>2022</v>
      </c>
      <c r="F103" s="80" t="s">
        <v>568</v>
      </c>
      <c r="G103" s="174" t="s">
        <v>1801</v>
      </c>
      <c r="H103" s="80" t="s">
        <v>1802</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586</v>
      </c>
      <c r="AR103" s="81">
        <v>153</v>
      </c>
      <c r="AS103" s="81">
        <v>0</v>
      </c>
      <c r="AT103" s="81">
        <v>0</v>
      </c>
      <c r="AU103" s="81">
        <v>0</v>
      </c>
      <c r="AV103" s="81">
        <v>0</v>
      </c>
      <c r="AW103" s="81"/>
      <c r="AX103" s="82"/>
      <c r="AY103" s="81">
        <v>2920.1700000000019</v>
      </c>
      <c r="AZ103" s="81">
        <v>4795.6000000000013</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1821</v>
      </c>
      <c r="B104" s="80">
        <v>290</v>
      </c>
      <c r="C104" s="80">
        <v>1</v>
      </c>
      <c r="D104" s="80">
        <v>18</v>
      </c>
      <c r="E104" s="80">
        <v>1990</v>
      </c>
      <c r="F104" s="80" t="s">
        <v>562</v>
      </c>
      <c r="G104" s="80" t="s">
        <v>1822</v>
      </c>
      <c r="H104" s="80" t="s">
        <v>1823</v>
      </c>
      <c r="I104" s="177"/>
      <c r="J104" s="81">
        <v>8.2199312428101372</v>
      </c>
      <c r="K104" s="81">
        <v>1.3648489654361662</v>
      </c>
      <c r="L104" s="81">
        <v>1.053793951938937</v>
      </c>
      <c r="M104" s="81">
        <v>2.5948721494195408</v>
      </c>
      <c r="N104" s="81">
        <v>9.1856920397292736</v>
      </c>
      <c r="O104" s="81">
        <v>7.7702629140549</v>
      </c>
      <c r="P104" s="81">
        <v>10.147806532785623</v>
      </c>
      <c r="Q104" s="81">
        <v>0.51346946757613321</v>
      </c>
      <c r="R104" s="81">
        <v>0</v>
      </c>
      <c r="S104" s="81">
        <v>0.46288604050657589</v>
      </c>
      <c r="T104" s="82"/>
      <c r="U104" s="81">
        <v>1223760</v>
      </c>
      <c r="V104" s="81">
        <v>398</v>
      </c>
      <c r="W104" s="81">
        <v>15</v>
      </c>
      <c r="X104" s="81">
        <v>893</v>
      </c>
      <c r="Y104" s="81">
        <v>2283</v>
      </c>
      <c r="Z104" s="81">
        <v>3196</v>
      </c>
      <c r="AA104" s="81">
        <v>2464</v>
      </c>
      <c r="AB104" s="81">
        <v>8337</v>
      </c>
      <c r="AC104" s="81">
        <v>0</v>
      </c>
      <c r="AD104" s="81">
        <v>0.46288604050657589</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1824</v>
      </c>
      <c r="B105" s="80">
        <v>291</v>
      </c>
      <c r="C105" s="80">
        <v>2</v>
      </c>
      <c r="D105" s="80">
        <v>18</v>
      </c>
      <c r="E105" s="80">
        <v>2005</v>
      </c>
      <c r="F105" s="80" t="s">
        <v>565</v>
      </c>
      <c r="G105" s="80" t="s">
        <v>1822</v>
      </c>
      <c r="H105" s="80" t="s">
        <v>1823</v>
      </c>
      <c r="I105" s="177"/>
      <c r="J105" s="81">
        <v>4.0245244963195272</v>
      </c>
      <c r="K105" s="81">
        <v>1.1792546717236581</v>
      </c>
      <c r="L105" s="81">
        <v>0.29913568785183819</v>
      </c>
      <c r="M105" s="81">
        <v>6.6857004083928597</v>
      </c>
      <c r="N105" s="81">
        <v>17.649602585463438</v>
      </c>
      <c r="O105" s="81">
        <v>12.828645954297899</v>
      </c>
      <c r="P105" s="81">
        <v>11.359750864649305</v>
      </c>
      <c r="Q105" s="81">
        <v>0.5942736167873951</v>
      </c>
      <c r="R105" s="81">
        <v>0</v>
      </c>
      <c r="S105" s="81">
        <v>0.94325007123867477</v>
      </c>
      <c r="T105" s="82"/>
      <c r="U105" s="81">
        <v>725166</v>
      </c>
      <c r="V105" s="81">
        <v>453</v>
      </c>
      <c r="W105" s="81">
        <v>4</v>
      </c>
      <c r="X105" s="81">
        <v>1227</v>
      </c>
      <c r="Y105" s="81">
        <v>3298</v>
      </c>
      <c r="Z105" s="81">
        <v>6106</v>
      </c>
      <c r="AA105" s="81">
        <v>2259</v>
      </c>
      <c r="AB105" s="81">
        <v>10087</v>
      </c>
      <c r="AC105" s="81">
        <v>0</v>
      </c>
      <c r="AD105" s="81">
        <v>0.94325007123867477</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1825</v>
      </c>
      <c r="B106" s="80">
        <v>292</v>
      </c>
      <c r="C106" s="80">
        <v>3</v>
      </c>
      <c r="D106" s="80">
        <v>18</v>
      </c>
      <c r="E106" s="80">
        <v>2006</v>
      </c>
      <c r="F106" s="80" t="s">
        <v>566</v>
      </c>
      <c r="G106" s="80" t="s">
        <v>1822</v>
      </c>
      <c r="H106" s="80" t="s">
        <v>1823</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1826</v>
      </c>
      <c r="B107" s="80">
        <v>293</v>
      </c>
      <c r="C107" s="80">
        <v>4</v>
      </c>
      <c r="D107" s="80">
        <v>18</v>
      </c>
      <c r="E107" s="80">
        <v>2007</v>
      </c>
      <c r="F107" s="80" t="s">
        <v>567</v>
      </c>
      <c r="G107" s="80" t="s">
        <v>1822</v>
      </c>
      <c r="H107" s="80" t="s">
        <v>1823</v>
      </c>
      <c r="I107" s="177"/>
      <c r="J107" s="81">
        <v>3.356030839254792</v>
      </c>
      <c r="K107" s="81">
        <v>0.98204917880691378</v>
      </c>
      <c r="L107" s="81">
        <v>0.49125318675133683</v>
      </c>
      <c r="M107" s="81">
        <v>7.6585816893253442</v>
      </c>
      <c r="N107" s="81">
        <v>15.902276079856822</v>
      </c>
      <c r="O107" s="81">
        <v>12.611378278444551</v>
      </c>
      <c r="P107" s="81">
        <v>11.321113626829717</v>
      </c>
      <c r="Q107" s="81">
        <v>0.62447104224146832</v>
      </c>
      <c r="R107" s="81">
        <v>0</v>
      </c>
      <c r="S107" s="81">
        <v>0.94068100364270213</v>
      </c>
      <c r="T107" s="82"/>
      <c r="U107" s="81">
        <v>618637</v>
      </c>
      <c r="V107" s="81">
        <v>367</v>
      </c>
      <c r="W107" s="81">
        <v>8</v>
      </c>
      <c r="X107" s="81">
        <v>1640</v>
      </c>
      <c r="Y107" s="81">
        <v>3385</v>
      </c>
      <c r="Z107" s="81">
        <v>6240</v>
      </c>
      <c r="AA107" s="81">
        <v>2217</v>
      </c>
      <c r="AB107" s="81">
        <v>10039</v>
      </c>
      <c r="AC107" s="81">
        <v>0</v>
      </c>
      <c r="AD107" s="81">
        <v>0.94068100364270213</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1827</v>
      </c>
      <c r="B108" s="80">
        <v>294</v>
      </c>
      <c r="C108" s="80">
        <v>5</v>
      </c>
      <c r="D108" s="80">
        <v>18</v>
      </c>
      <c r="E108" s="80">
        <v>2008</v>
      </c>
      <c r="F108" s="80" t="s">
        <v>84</v>
      </c>
      <c r="G108" s="80" t="s">
        <v>1822</v>
      </c>
      <c r="H108" s="80" t="s">
        <v>1823</v>
      </c>
      <c r="I108" s="177"/>
      <c r="J108" s="81">
        <v>2.9861929133225438</v>
      </c>
      <c r="K108" s="81">
        <v>0.72797896294053688</v>
      </c>
      <c r="L108" s="81">
        <v>0.44631491565419529</v>
      </c>
      <c r="M108" s="81">
        <v>8.2850836693137513</v>
      </c>
      <c r="N108" s="81">
        <v>14.674752283423967</v>
      </c>
      <c r="O108" s="81">
        <v>12.248183298371229</v>
      </c>
      <c r="P108" s="81">
        <v>11.160291770001571</v>
      </c>
      <c r="Q108" s="81">
        <v>0.61504871004477601</v>
      </c>
      <c r="R108" s="81">
        <v>0</v>
      </c>
      <c r="S108" s="81">
        <v>1.3882247998179951</v>
      </c>
      <c r="T108" s="82"/>
      <c r="U108" s="81">
        <v>638766</v>
      </c>
      <c r="V108" s="81">
        <v>367</v>
      </c>
      <c r="W108" s="81">
        <v>8</v>
      </c>
      <c r="X108" s="81">
        <v>1640</v>
      </c>
      <c r="Y108" s="81">
        <v>3437</v>
      </c>
      <c r="Z108" s="81">
        <v>6273</v>
      </c>
      <c r="AA108" s="81">
        <v>2188</v>
      </c>
      <c r="AB108" s="81">
        <v>10050</v>
      </c>
      <c r="AC108" s="81">
        <v>0</v>
      </c>
      <c r="AD108" s="81">
        <v>1.3882247998179951</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1828</v>
      </c>
      <c r="B109" s="80">
        <v>295</v>
      </c>
      <c r="C109" s="80">
        <v>6</v>
      </c>
      <c r="D109" s="80">
        <v>18</v>
      </c>
      <c r="E109" s="80">
        <v>2009</v>
      </c>
      <c r="F109" s="80" t="s">
        <v>85</v>
      </c>
      <c r="G109" s="80" t="s">
        <v>1822</v>
      </c>
      <c r="H109" s="80" t="s">
        <v>1823</v>
      </c>
      <c r="I109" s="177"/>
      <c r="J109" s="81">
        <v>2.956384666822752</v>
      </c>
      <c r="K109" s="81">
        <v>0.6893679351650136</v>
      </c>
      <c r="L109" s="81">
        <v>0.84101819107224551</v>
      </c>
      <c r="M109" s="81">
        <v>8.2643137952291408</v>
      </c>
      <c r="N109" s="81">
        <v>14.995104860944867</v>
      </c>
      <c r="O109" s="81">
        <v>12.541431626056077</v>
      </c>
      <c r="P109" s="81">
        <v>10.607655435339106</v>
      </c>
      <c r="Q109" s="81">
        <v>0.58630517498393464</v>
      </c>
      <c r="R109" s="81">
        <v>0</v>
      </c>
      <c r="S109" s="81">
        <v>0.8835527878715147</v>
      </c>
      <c r="T109" s="82"/>
      <c r="U109" s="81">
        <v>469776</v>
      </c>
      <c r="V109" s="81">
        <v>333</v>
      </c>
      <c r="W109" s="81">
        <v>21</v>
      </c>
      <c r="X109" s="81">
        <v>1668</v>
      </c>
      <c r="Y109" s="81">
        <v>3485</v>
      </c>
      <c r="Z109" s="81">
        <v>6340</v>
      </c>
      <c r="AA109" s="81">
        <v>2135</v>
      </c>
      <c r="AB109" s="81">
        <v>10057</v>
      </c>
      <c r="AC109" s="81">
        <v>0</v>
      </c>
      <c r="AD109" s="81">
        <v>0.8835527878715147</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0</v>
      </c>
      <c r="BJ109" s="81">
        <v>0</v>
      </c>
      <c r="BK109" s="81">
        <v>0</v>
      </c>
      <c r="BL109" s="81">
        <v>0</v>
      </c>
      <c r="BM109" s="82"/>
      <c r="BN109" s="81">
        <v>0</v>
      </c>
      <c r="BO109" s="81">
        <v>0</v>
      </c>
      <c r="BP109" s="81">
        <v>0</v>
      </c>
      <c r="BQ109" s="81">
        <v>0</v>
      </c>
      <c r="BR109" s="81">
        <v>0</v>
      </c>
      <c r="BS109" s="81">
        <v>0</v>
      </c>
      <c r="BT109"/>
      <c r="BU109" s="80"/>
      <c r="BV109" s="80"/>
      <c r="BW109" s="80"/>
      <c r="BX109" s="80"/>
      <c r="BY109" s="80"/>
      <c r="BZ109" s="80"/>
      <c r="CA109" s="80"/>
      <c r="CB109" s="80"/>
      <c r="CC109" s="80"/>
    </row>
    <row r="110" spans="1:81">
      <c r="A110" s="80" t="s">
        <v>1829</v>
      </c>
      <c r="B110" s="80">
        <v>296</v>
      </c>
      <c r="C110" s="80">
        <v>7</v>
      </c>
      <c r="D110" s="80">
        <v>18</v>
      </c>
      <c r="E110" s="80">
        <v>2010</v>
      </c>
      <c r="F110" s="80" t="s">
        <v>86</v>
      </c>
      <c r="G110" s="80" t="s">
        <v>1822</v>
      </c>
      <c r="H110" s="80" t="s">
        <v>1823</v>
      </c>
      <c r="I110" s="177"/>
      <c r="J110" s="81">
        <v>2.3447987935175623</v>
      </c>
      <c r="K110" s="81">
        <v>0.73851209223724668</v>
      </c>
      <c r="L110" s="81">
        <v>0.85644601817950605</v>
      </c>
      <c r="M110" s="81">
        <v>8.5386667767340985</v>
      </c>
      <c r="N110" s="81">
        <v>16.137364032589581</v>
      </c>
      <c r="O110" s="81">
        <v>12.558245441010818</v>
      </c>
      <c r="P110" s="81">
        <v>10.634758666072512</v>
      </c>
      <c r="Q110" s="81">
        <v>0.61163732330479648</v>
      </c>
      <c r="R110" s="81">
        <v>0</v>
      </c>
      <c r="S110" s="81">
        <v>0.93698862091758073</v>
      </c>
      <c r="T110" s="82"/>
      <c r="U110" s="81">
        <v>435096</v>
      </c>
      <c r="V110" s="81">
        <v>333</v>
      </c>
      <c r="W110" s="81">
        <v>21</v>
      </c>
      <c r="X110" s="81">
        <v>1668</v>
      </c>
      <c r="Y110" s="81">
        <v>3524</v>
      </c>
      <c r="Z110" s="81">
        <v>6378</v>
      </c>
      <c r="AA110" s="81">
        <v>2087</v>
      </c>
      <c r="AB110" s="81">
        <v>10053</v>
      </c>
      <c r="AC110" s="81">
        <v>0</v>
      </c>
      <c r="AD110" s="81">
        <v>0.93698862091758073</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0</v>
      </c>
      <c r="BJ110" s="81">
        <v>0</v>
      </c>
      <c r="BK110" s="81">
        <v>0</v>
      </c>
      <c r="BL110" s="81">
        <v>0</v>
      </c>
      <c r="BM110" s="82"/>
      <c r="BN110" s="81">
        <v>0</v>
      </c>
      <c r="BO110" s="81">
        <v>0</v>
      </c>
      <c r="BP110" s="81">
        <v>0</v>
      </c>
      <c r="BQ110" s="81">
        <v>0</v>
      </c>
      <c r="BR110" s="81">
        <v>0</v>
      </c>
      <c r="BS110" s="81">
        <v>0</v>
      </c>
      <c r="BT110"/>
      <c r="BU110" s="80">
        <v>0</v>
      </c>
      <c r="BV110" s="80">
        <v>0</v>
      </c>
      <c r="BW110" s="80">
        <v>0</v>
      </c>
      <c r="BX110" s="80">
        <v>0</v>
      </c>
      <c r="BY110" s="80">
        <v>0</v>
      </c>
      <c r="BZ110" s="80">
        <v>0</v>
      </c>
      <c r="CA110" s="80">
        <v>0</v>
      </c>
      <c r="CB110" s="80">
        <v>0</v>
      </c>
      <c r="CC110" s="80">
        <v>0</v>
      </c>
    </row>
    <row r="111" spans="1:81">
      <c r="A111" s="80" t="s">
        <v>1830</v>
      </c>
      <c r="B111" s="80">
        <v>297</v>
      </c>
      <c r="C111" s="80">
        <v>8</v>
      </c>
      <c r="D111" s="80">
        <v>18</v>
      </c>
      <c r="E111" s="80">
        <v>2011</v>
      </c>
      <c r="F111" s="80" t="s">
        <v>87</v>
      </c>
      <c r="G111" s="80" t="s">
        <v>1822</v>
      </c>
      <c r="H111" s="80" t="s">
        <v>1823</v>
      </c>
      <c r="I111" s="177"/>
      <c r="J111" s="81">
        <v>3.3208464839962826</v>
      </c>
      <c r="K111" s="81">
        <v>0.92692872187161957</v>
      </c>
      <c r="L111" s="81">
        <v>0.76417372154469454</v>
      </c>
      <c r="M111" s="81">
        <v>9.3969056162440232</v>
      </c>
      <c r="N111" s="81">
        <v>15.351844738322715</v>
      </c>
      <c r="O111" s="81">
        <v>12.368303764866665</v>
      </c>
      <c r="P111" s="81">
        <v>10.11464709622693</v>
      </c>
      <c r="Q111" s="81">
        <v>0.70634474823605109</v>
      </c>
      <c r="R111" s="81">
        <v>0</v>
      </c>
      <c r="S111" s="81">
        <v>1.0369205960241674</v>
      </c>
      <c r="T111" s="82"/>
      <c r="U111" s="81">
        <v>584322</v>
      </c>
      <c r="V111" s="81">
        <v>333</v>
      </c>
      <c r="W111" s="81">
        <v>21</v>
      </c>
      <c r="X111" s="81">
        <v>1668</v>
      </c>
      <c r="Y111" s="81">
        <v>3570</v>
      </c>
      <c r="Z111" s="81">
        <v>6418</v>
      </c>
      <c r="AA111" s="81">
        <v>2044</v>
      </c>
      <c r="AB111" s="81">
        <v>10065</v>
      </c>
      <c r="AC111" s="81">
        <v>0</v>
      </c>
      <c r="AD111" s="81">
        <v>1.0369205960241674</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0</v>
      </c>
      <c r="BJ111" s="81">
        <v>0</v>
      </c>
      <c r="BK111" s="81">
        <v>0</v>
      </c>
      <c r="BL111" s="81">
        <v>0</v>
      </c>
      <c r="BM111" s="82"/>
      <c r="BN111" s="81">
        <v>0</v>
      </c>
      <c r="BO111" s="81">
        <v>0</v>
      </c>
      <c r="BP111" s="81">
        <v>0</v>
      </c>
      <c r="BQ111" s="81">
        <v>0</v>
      </c>
      <c r="BR111" s="81">
        <v>0</v>
      </c>
      <c r="BS111" s="81">
        <v>0</v>
      </c>
      <c r="BT111"/>
      <c r="BU111" s="80">
        <v>0</v>
      </c>
      <c r="BV111" s="80">
        <v>0</v>
      </c>
      <c r="BW111" s="80">
        <v>0</v>
      </c>
      <c r="BX111" s="80">
        <v>0</v>
      </c>
      <c r="BY111" s="80">
        <v>0</v>
      </c>
      <c r="BZ111" s="80">
        <v>0</v>
      </c>
      <c r="CA111" s="80">
        <v>0</v>
      </c>
      <c r="CB111" s="80">
        <v>0</v>
      </c>
      <c r="CC111" s="80">
        <v>0</v>
      </c>
    </row>
    <row r="112" spans="1:81">
      <c r="A112" s="80" t="s">
        <v>1831</v>
      </c>
      <c r="B112" s="80">
        <v>298</v>
      </c>
      <c r="C112" s="80">
        <v>9</v>
      </c>
      <c r="D112" s="80">
        <v>18</v>
      </c>
      <c r="E112" s="80">
        <v>2012</v>
      </c>
      <c r="F112" s="80" t="s">
        <v>88</v>
      </c>
      <c r="G112" s="80" t="s">
        <v>1822</v>
      </c>
      <c r="H112" s="80" t="s">
        <v>1823</v>
      </c>
      <c r="I112" s="177"/>
      <c r="J112" s="81">
        <v>4.7792348445537325</v>
      </c>
      <c r="K112" s="81">
        <v>0.83667044439868077</v>
      </c>
      <c r="L112" s="81">
        <v>0.77698338172538062</v>
      </c>
      <c r="M112" s="81">
        <v>8.46011734464253</v>
      </c>
      <c r="N112" s="81">
        <v>15.182171351400804</v>
      </c>
      <c r="O112" s="81">
        <v>12.462171454494374</v>
      </c>
      <c r="P112" s="81">
        <v>10.157265806531589</v>
      </c>
      <c r="Q112" s="81">
        <v>0.77459390986788645</v>
      </c>
      <c r="R112" s="81">
        <v>0</v>
      </c>
      <c r="S112" s="81">
        <v>0.97600648104713494</v>
      </c>
      <c r="T112" s="82"/>
      <c r="U112" s="81">
        <v>862867</v>
      </c>
      <c r="V112" s="81">
        <v>333</v>
      </c>
      <c r="W112" s="81">
        <v>21</v>
      </c>
      <c r="X112" s="81">
        <v>1668</v>
      </c>
      <c r="Y112" s="81">
        <v>3645</v>
      </c>
      <c r="Z112" s="81">
        <v>6518</v>
      </c>
      <c r="AA112" s="81">
        <v>2041</v>
      </c>
      <c r="AB112" s="81">
        <v>10159</v>
      </c>
      <c r="AC112" s="81">
        <v>0</v>
      </c>
      <c r="AD112" s="81">
        <v>0.97600648104713494</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4.53</v>
      </c>
      <c r="BJ112" s="81">
        <v>0</v>
      </c>
      <c r="BK112" s="81">
        <v>0</v>
      </c>
      <c r="BL112" s="81">
        <v>0</v>
      </c>
      <c r="BM112" s="82"/>
      <c r="BN112" s="81">
        <v>0</v>
      </c>
      <c r="BO112" s="81">
        <v>0</v>
      </c>
      <c r="BP112" s="81">
        <v>1</v>
      </c>
      <c r="BQ112" s="81">
        <v>0</v>
      </c>
      <c r="BR112" s="81">
        <v>0</v>
      </c>
      <c r="BS112" s="81">
        <v>0</v>
      </c>
      <c r="BT112"/>
      <c r="BU112" s="80">
        <v>4.53</v>
      </c>
      <c r="BV112" s="80">
        <v>0</v>
      </c>
      <c r="BW112" s="80">
        <v>0</v>
      </c>
      <c r="BX112" s="80">
        <v>0</v>
      </c>
      <c r="BY112" s="80">
        <v>0</v>
      </c>
      <c r="BZ112" s="80">
        <v>0</v>
      </c>
      <c r="CA112" s="80">
        <v>0</v>
      </c>
      <c r="CB112" s="80">
        <v>0</v>
      </c>
      <c r="CC112" s="80">
        <v>0</v>
      </c>
    </row>
    <row r="113" spans="1:81">
      <c r="A113" s="80" t="s">
        <v>1832</v>
      </c>
      <c r="B113" s="80">
        <v>299</v>
      </c>
      <c r="C113" s="80">
        <v>10</v>
      </c>
      <c r="D113" s="80">
        <v>18</v>
      </c>
      <c r="E113" s="80">
        <v>2013</v>
      </c>
      <c r="F113" s="80" t="s">
        <v>89</v>
      </c>
      <c r="G113" s="80" t="s">
        <v>1822</v>
      </c>
      <c r="H113" s="80" t="s">
        <v>1823</v>
      </c>
      <c r="I113" s="177"/>
      <c r="J113" s="81">
        <v>3.8710663897281701</v>
      </c>
      <c r="K113" s="81">
        <v>0.68823267653552789</v>
      </c>
      <c r="L113" s="81">
        <v>0.78983182754113423</v>
      </c>
      <c r="M113" s="81">
        <v>8.155711132910362</v>
      </c>
      <c r="N113" s="81">
        <v>16.355910358027284</v>
      </c>
      <c r="O113" s="81">
        <v>12.235190437307427</v>
      </c>
      <c r="P113" s="81">
        <v>10.175555836840836</v>
      </c>
      <c r="Q113" s="81">
        <v>0.78385053298722218</v>
      </c>
      <c r="R113" s="81">
        <v>0</v>
      </c>
      <c r="S113" s="81">
        <v>0.84802962343432742</v>
      </c>
      <c r="T113" s="82"/>
      <c r="U113" s="81">
        <v>694037</v>
      </c>
      <c r="V113" s="81">
        <v>333</v>
      </c>
      <c r="W113" s="81">
        <v>21</v>
      </c>
      <c r="X113" s="81">
        <v>1668</v>
      </c>
      <c r="Y113" s="81">
        <v>3669</v>
      </c>
      <c r="Z113" s="81">
        <v>6685</v>
      </c>
      <c r="AA113" s="81">
        <v>2037</v>
      </c>
      <c r="AB113" s="81">
        <v>10133</v>
      </c>
      <c r="AC113" s="81">
        <v>0</v>
      </c>
      <c r="AD113" s="81">
        <v>0.84802962343432742</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5.0449999999999999</v>
      </c>
      <c r="BJ113" s="81">
        <v>0</v>
      </c>
      <c r="BK113" s="81">
        <v>0</v>
      </c>
      <c r="BL113" s="81">
        <v>0</v>
      </c>
      <c r="BM113" s="82"/>
      <c r="BN113" s="81">
        <v>0</v>
      </c>
      <c r="BO113" s="81">
        <v>0</v>
      </c>
      <c r="BP113" s="81">
        <v>1</v>
      </c>
      <c r="BQ113" s="81">
        <v>0</v>
      </c>
      <c r="BR113" s="81">
        <v>0</v>
      </c>
      <c r="BS113" s="81">
        <v>0</v>
      </c>
      <c r="BT113"/>
      <c r="BU113" s="80">
        <v>5.0449999999999999</v>
      </c>
      <c r="BV113" s="80">
        <v>0</v>
      </c>
      <c r="BW113" s="80">
        <v>0</v>
      </c>
      <c r="BX113" s="80">
        <v>0</v>
      </c>
      <c r="BY113" s="80">
        <v>0</v>
      </c>
      <c r="BZ113" s="80">
        <v>0</v>
      </c>
      <c r="CA113" s="80">
        <v>0</v>
      </c>
      <c r="CB113" s="80">
        <v>0</v>
      </c>
      <c r="CC113" s="80">
        <v>0</v>
      </c>
    </row>
    <row r="114" spans="1:81">
      <c r="A114" s="80" t="s">
        <v>1833</v>
      </c>
      <c r="B114" s="80">
        <v>300</v>
      </c>
      <c r="C114" s="80">
        <v>11</v>
      </c>
      <c r="D114" s="80">
        <v>18</v>
      </c>
      <c r="E114" s="80">
        <v>2014</v>
      </c>
      <c r="F114" s="80" t="s">
        <v>90</v>
      </c>
      <c r="G114" s="80" t="s">
        <v>1822</v>
      </c>
      <c r="H114" s="80" t="s">
        <v>1823</v>
      </c>
      <c r="I114" s="177"/>
      <c r="J114" s="81">
        <v>3.6500370374123947</v>
      </c>
      <c r="K114" s="81">
        <v>0.57034949940255408</v>
      </c>
      <c r="L114" s="81">
        <v>1.0834358417018712</v>
      </c>
      <c r="M114" s="81">
        <v>8.9808090577399522</v>
      </c>
      <c r="N114" s="81">
        <v>16.462537053546562</v>
      </c>
      <c r="O114" s="81">
        <v>11.618771657094781</v>
      </c>
      <c r="P114" s="81">
        <v>10.163202281327798</v>
      </c>
      <c r="Q114" s="81">
        <v>0.74642848654680949</v>
      </c>
      <c r="R114" s="81">
        <v>0</v>
      </c>
      <c r="S114" s="81">
        <v>0.88424555154246509</v>
      </c>
      <c r="T114" s="82"/>
      <c r="U114" s="81">
        <v>716356</v>
      </c>
      <c r="V114" s="81">
        <v>235</v>
      </c>
      <c r="W114" s="81">
        <v>40</v>
      </c>
      <c r="X114" s="81">
        <v>1845</v>
      </c>
      <c r="Y114" s="81">
        <v>3725</v>
      </c>
      <c r="Z114" s="81">
        <v>6686</v>
      </c>
      <c r="AA114" s="81">
        <v>2024</v>
      </c>
      <c r="AB114" s="81">
        <v>10057</v>
      </c>
      <c r="AC114" s="81">
        <v>0</v>
      </c>
      <c r="AD114" s="81">
        <v>0.88424555154246509</v>
      </c>
      <c r="AE114" s="82"/>
      <c r="AF114" s="81">
        <v>5088938.0952916667</v>
      </c>
      <c r="AG114" s="81">
        <v>470083.81574227352</v>
      </c>
      <c r="AH114" s="81">
        <v>277013.24429119658</v>
      </c>
      <c r="AI114" s="81">
        <v>11165504.796400044</v>
      </c>
      <c r="AJ114" s="81">
        <v>20448136.700887125</v>
      </c>
      <c r="AK114" s="81">
        <v>0</v>
      </c>
      <c r="AL114" s="81">
        <v>0</v>
      </c>
      <c r="AM114" s="81">
        <v>1380675.8160870718</v>
      </c>
      <c r="AN114" s="81">
        <v>0</v>
      </c>
      <c r="AO114" s="81">
        <v>0</v>
      </c>
      <c r="AP114" s="82"/>
      <c r="AQ114" s="81">
        <v>286</v>
      </c>
      <c r="AR114" s="81">
        <v>48</v>
      </c>
      <c r="AS114" s="81">
        <v>0</v>
      </c>
      <c r="AT114" s="81">
        <v>0</v>
      </c>
      <c r="AU114" s="81">
        <v>0</v>
      </c>
      <c r="AV114" s="81">
        <v>0</v>
      </c>
      <c r="AW114" s="81" t="s">
        <v>564</v>
      </c>
      <c r="AX114" s="82"/>
      <c r="AY114" s="81">
        <v>1271.7</v>
      </c>
      <c r="AZ114" s="81">
        <v>2401.5</v>
      </c>
      <c r="BA114" s="81">
        <v>0</v>
      </c>
      <c r="BB114" s="81">
        <v>0</v>
      </c>
      <c r="BC114" s="81">
        <v>0</v>
      </c>
      <c r="BD114" s="81">
        <v>0</v>
      </c>
      <c r="BE114" s="81" t="s">
        <v>564</v>
      </c>
      <c r="BF114" s="82"/>
      <c r="BG114" s="81">
        <v>0</v>
      </c>
      <c r="BH114" s="81">
        <v>0</v>
      </c>
      <c r="BI114" s="81">
        <v>4.6150000000000002</v>
      </c>
      <c r="BJ114" s="81">
        <v>0</v>
      </c>
      <c r="BK114" s="81">
        <v>0</v>
      </c>
      <c r="BL114" s="81">
        <v>0</v>
      </c>
      <c r="BM114" s="82"/>
      <c r="BN114" s="81">
        <v>0</v>
      </c>
      <c r="BO114" s="81">
        <v>0</v>
      </c>
      <c r="BP114" s="81">
        <v>1</v>
      </c>
      <c r="BQ114" s="81">
        <v>0</v>
      </c>
      <c r="BR114" s="81">
        <v>0</v>
      </c>
      <c r="BS114" s="81">
        <v>0</v>
      </c>
      <c r="BT114"/>
      <c r="BU114" s="80">
        <v>4.6150000000000002</v>
      </c>
      <c r="BV114" s="80">
        <v>0</v>
      </c>
      <c r="BW114" s="80">
        <v>0</v>
      </c>
      <c r="BX114" s="80">
        <v>0</v>
      </c>
      <c r="BY114" s="80">
        <v>0</v>
      </c>
      <c r="BZ114" s="80">
        <v>0</v>
      </c>
      <c r="CA114" s="80">
        <v>0</v>
      </c>
      <c r="CB114" s="80">
        <v>0</v>
      </c>
      <c r="CC114" s="80">
        <v>0</v>
      </c>
    </row>
    <row r="115" spans="1:81">
      <c r="A115" s="80" t="s">
        <v>1834</v>
      </c>
      <c r="B115" s="80">
        <v>301</v>
      </c>
      <c r="C115" s="80">
        <v>12</v>
      </c>
      <c r="D115" s="80">
        <v>18</v>
      </c>
      <c r="E115" s="80">
        <v>2015</v>
      </c>
      <c r="F115" s="80" t="s">
        <v>91</v>
      </c>
      <c r="G115" s="80" t="s">
        <v>1822</v>
      </c>
      <c r="H115" s="80" t="s">
        <v>1823</v>
      </c>
      <c r="I115" s="177"/>
      <c r="J115" s="81">
        <v>4.2466026328387461</v>
      </c>
      <c r="K115" s="81">
        <v>0.5307664458451844</v>
      </c>
      <c r="L115" s="81">
        <v>1.1688631995098671</v>
      </c>
      <c r="M115" s="81">
        <v>9.5739828610554252</v>
      </c>
      <c r="N115" s="81">
        <v>14.29171778992913</v>
      </c>
      <c r="O115" s="81">
        <v>11.559531621785982</v>
      </c>
      <c r="P115" s="81">
        <v>10.216426522353352</v>
      </c>
      <c r="Q115" s="81">
        <v>0.72904531064174372</v>
      </c>
      <c r="R115" s="81">
        <v>0</v>
      </c>
      <c r="S115" s="81">
        <v>1.1121829066469169</v>
      </c>
      <c r="T115" s="82"/>
      <c r="U115" s="81">
        <v>899647</v>
      </c>
      <c r="V115" s="81">
        <v>235</v>
      </c>
      <c r="W115" s="81">
        <v>40</v>
      </c>
      <c r="X115" s="81">
        <v>1845</v>
      </c>
      <c r="Y115" s="81">
        <v>3773</v>
      </c>
      <c r="Z115" s="81">
        <v>6716</v>
      </c>
      <c r="AA115" s="81">
        <v>2033</v>
      </c>
      <c r="AB115" s="81">
        <v>10034</v>
      </c>
      <c r="AC115" s="81">
        <v>0</v>
      </c>
      <c r="AD115" s="81">
        <v>1.1121829066469169</v>
      </c>
      <c r="AE115" s="82"/>
      <c r="AF115" s="81">
        <v>6110301.1833138047</v>
      </c>
      <c r="AG115" s="81">
        <v>408063.52053563698</v>
      </c>
      <c r="AH115" s="81">
        <v>245804.56301225806</v>
      </c>
      <c r="AI115" s="81">
        <v>11981480.030753132</v>
      </c>
      <c r="AJ115" s="81">
        <v>17915128.006256424</v>
      </c>
      <c r="AK115" s="81">
        <v>0</v>
      </c>
      <c r="AL115" s="81">
        <v>0</v>
      </c>
      <c r="AM115" s="81">
        <v>1375117.6089530746</v>
      </c>
      <c r="AN115" s="81">
        <v>0</v>
      </c>
      <c r="AO115" s="81">
        <v>0</v>
      </c>
      <c r="AP115" s="82"/>
      <c r="AQ115" s="81">
        <v>315</v>
      </c>
      <c r="AR115" s="81">
        <v>79</v>
      </c>
      <c r="AS115" s="81">
        <v>0</v>
      </c>
      <c r="AT115" s="81">
        <v>0</v>
      </c>
      <c r="AU115" s="81">
        <v>0</v>
      </c>
      <c r="AV115" s="81">
        <v>0</v>
      </c>
      <c r="AW115" s="81" t="s">
        <v>564</v>
      </c>
      <c r="AX115" s="82"/>
      <c r="AY115" s="81">
        <v>1412.2</v>
      </c>
      <c r="AZ115" s="81">
        <v>3152.4</v>
      </c>
      <c r="BA115" s="81">
        <v>0</v>
      </c>
      <c r="BB115" s="81">
        <v>0</v>
      </c>
      <c r="BC115" s="81">
        <v>0</v>
      </c>
      <c r="BD115" s="81">
        <v>0</v>
      </c>
      <c r="BE115" s="81" t="s">
        <v>564</v>
      </c>
      <c r="BF115" s="82"/>
      <c r="BG115" s="81">
        <v>0</v>
      </c>
      <c r="BH115" s="81">
        <v>0</v>
      </c>
      <c r="BI115" s="81">
        <v>4.5519999999999996</v>
      </c>
      <c r="BJ115" s="81">
        <v>0</v>
      </c>
      <c r="BK115" s="81">
        <v>0</v>
      </c>
      <c r="BL115" s="81">
        <v>0</v>
      </c>
      <c r="BM115" s="82"/>
      <c r="BN115" s="81">
        <v>0</v>
      </c>
      <c r="BO115" s="81">
        <v>0</v>
      </c>
      <c r="BP115" s="81">
        <v>1</v>
      </c>
      <c r="BQ115" s="81">
        <v>0</v>
      </c>
      <c r="BR115" s="81">
        <v>0</v>
      </c>
      <c r="BS115" s="81">
        <v>0</v>
      </c>
      <c r="BT115"/>
      <c r="BU115" s="80">
        <v>4.5519999999999996</v>
      </c>
      <c r="BV115" s="80">
        <v>0</v>
      </c>
      <c r="BW115" s="80">
        <v>0</v>
      </c>
      <c r="BX115" s="80">
        <v>0</v>
      </c>
      <c r="BY115" s="80">
        <v>0</v>
      </c>
      <c r="BZ115" s="80">
        <v>0</v>
      </c>
      <c r="CA115" s="80">
        <v>0</v>
      </c>
      <c r="CB115" s="80">
        <v>0</v>
      </c>
      <c r="CC115" s="80">
        <v>0</v>
      </c>
    </row>
    <row r="116" spans="1:81">
      <c r="A116" s="80" t="s">
        <v>1835</v>
      </c>
      <c r="B116" s="80">
        <v>302</v>
      </c>
      <c r="C116" s="80">
        <v>13</v>
      </c>
      <c r="D116" s="80">
        <v>18</v>
      </c>
      <c r="E116" s="80">
        <v>2016</v>
      </c>
      <c r="F116" s="80" t="s">
        <v>92</v>
      </c>
      <c r="G116" s="80" t="s">
        <v>1822</v>
      </c>
      <c r="H116" s="80" t="s">
        <v>1823</v>
      </c>
      <c r="I116" s="177"/>
      <c r="J116" s="81">
        <v>4.219773316241958</v>
      </c>
      <c r="K116" s="81">
        <v>0.53395591655266728</v>
      </c>
      <c r="L116" s="81">
        <v>1.1233097733308983</v>
      </c>
      <c r="M116" s="81">
        <v>7.7394771668112909</v>
      </c>
      <c r="N116" s="81">
        <v>15.219634993777627</v>
      </c>
      <c r="O116" s="81">
        <v>11.507574233167214</v>
      </c>
      <c r="P116" s="81">
        <v>9.9992497402969569</v>
      </c>
      <c r="Q116" s="81">
        <v>0.70229425292553638</v>
      </c>
      <c r="R116" s="81">
        <v>0</v>
      </c>
      <c r="S116" s="81">
        <v>1.2686358355601055</v>
      </c>
      <c r="T116" s="82"/>
      <c r="U116" s="81">
        <v>887162.00000000012</v>
      </c>
      <c r="V116" s="81">
        <v>235</v>
      </c>
      <c r="W116" s="81">
        <v>40</v>
      </c>
      <c r="X116" s="81">
        <v>1845</v>
      </c>
      <c r="Y116" s="81">
        <v>3774</v>
      </c>
      <c r="Z116" s="81">
        <v>6768</v>
      </c>
      <c r="AA116" s="81">
        <v>2058</v>
      </c>
      <c r="AB116" s="81">
        <v>9943</v>
      </c>
      <c r="AC116" s="81">
        <v>0</v>
      </c>
      <c r="AD116" s="81">
        <v>1.268635835560106</v>
      </c>
      <c r="AE116" s="82"/>
      <c r="AF116" s="81">
        <v>6198481.6116368258</v>
      </c>
      <c r="AG116" s="81">
        <v>394578.27633910399</v>
      </c>
      <c r="AH116" s="81">
        <v>183450.96442382361</v>
      </c>
      <c r="AI116" s="81">
        <v>11656005.418016739</v>
      </c>
      <c r="AJ116" s="81">
        <v>18760486.863813732</v>
      </c>
      <c r="AK116" s="81">
        <v>0</v>
      </c>
      <c r="AL116" s="81">
        <v>0</v>
      </c>
      <c r="AM116" s="81">
        <v>1363705.083266458</v>
      </c>
      <c r="AN116" s="81">
        <v>0</v>
      </c>
      <c r="AO116" s="81">
        <v>0</v>
      </c>
      <c r="AP116" s="82"/>
      <c r="AQ116" s="81">
        <v>334</v>
      </c>
      <c r="AR116" s="81">
        <v>83</v>
      </c>
      <c r="AS116" s="81">
        <v>0</v>
      </c>
      <c r="AT116" s="81">
        <v>0</v>
      </c>
      <c r="AU116" s="81">
        <v>0</v>
      </c>
      <c r="AV116" s="81">
        <v>0</v>
      </c>
      <c r="AW116" s="81" t="s">
        <v>564</v>
      </c>
      <c r="AX116" s="82"/>
      <c r="AY116" s="81">
        <v>1504.6</v>
      </c>
      <c r="AZ116" s="81">
        <v>3203.6</v>
      </c>
      <c r="BA116" s="81">
        <v>0</v>
      </c>
      <c r="BB116" s="81">
        <v>0</v>
      </c>
      <c r="BC116" s="81">
        <v>0</v>
      </c>
      <c r="BD116" s="81">
        <v>0</v>
      </c>
      <c r="BE116" s="81" t="s">
        <v>564</v>
      </c>
      <c r="BF116" s="82"/>
      <c r="BG116" s="81">
        <v>0</v>
      </c>
      <c r="BH116" s="81">
        <v>0</v>
      </c>
      <c r="BI116" s="81">
        <v>4.38</v>
      </c>
      <c r="BJ116" s="81">
        <v>0</v>
      </c>
      <c r="BK116" s="81">
        <v>0</v>
      </c>
      <c r="BL116" s="81">
        <v>0</v>
      </c>
      <c r="BM116" s="82"/>
      <c r="BN116" s="81">
        <v>0</v>
      </c>
      <c r="BO116" s="81">
        <v>0</v>
      </c>
      <c r="BP116" s="81">
        <v>1</v>
      </c>
      <c r="BQ116" s="81">
        <v>0</v>
      </c>
      <c r="BR116" s="81">
        <v>0</v>
      </c>
      <c r="BS116" s="81">
        <v>0</v>
      </c>
      <c r="BT116"/>
      <c r="BU116" s="80">
        <v>4.38</v>
      </c>
      <c r="BV116" s="80">
        <v>0</v>
      </c>
      <c r="BW116" s="80">
        <v>0</v>
      </c>
      <c r="BX116" s="80">
        <v>0</v>
      </c>
      <c r="BY116" s="80">
        <v>0</v>
      </c>
      <c r="BZ116" s="80">
        <v>0</v>
      </c>
      <c r="CA116" s="80">
        <v>0</v>
      </c>
      <c r="CB116" s="80">
        <v>0</v>
      </c>
      <c r="CC116" s="80">
        <v>0</v>
      </c>
    </row>
    <row r="117" spans="1:81">
      <c r="A117" s="80" t="s">
        <v>1836</v>
      </c>
      <c r="B117" s="80">
        <v>303</v>
      </c>
      <c r="C117" s="80">
        <v>14</v>
      </c>
      <c r="D117" s="80">
        <v>18</v>
      </c>
      <c r="E117" s="80">
        <v>2017</v>
      </c>
      <c r="F117" s="80" t="s">
        <v>71</v>
      </c>
      <c r="G117" s="80" t="s">
        <v>1822</v>
      </c>
      <c r="H117" s="80" t="s">
        <v>1823</v>
      </c>
      <c r="I117" s="177"/>
      <c r="J117" s="81">
        <v>3.8817509426682131</v>
      </c>
      <c r="K117" s="81">
        <v>0.52657557700384983</v>
      </c>
      <c r="L117" s="81">
        <v>1.1046457949185207</v>
      </c>
      <c r="M117" s="81">
        <v>7.3524853032247037</v>
      </c>
      <c r="N117" s="81">
        <v>15.717745896592497</v>
      </c>
      <c r="O117" s="81">
        <v>11.441893971693165</v>
      </c>
      <c r="P117" s="81">
        <v>9.97935955678558</v>
      </c>
      <c r="Q117" s="81">
        <v>0.67248828718921771</v>
      </c>
      <c r="R117" s="81">
        <v>0</v>
      </c>
      <c r="S117" s="81">
        <v>1.101067981263439</v>
      </c>
      <c r="T117" s="82"/>
      <c r="U117" s="81">
        <v>866387.99999999988</v>
      </c>
      <c r="V117" s="81">
        <v>235</v>
      </c>
      <c r="W117" s="81">
        <v>40</v>
      </c>
      <c r="X117" s="81">
        <v>1845</v>
      </c>
      <c r="Y117" s="81">
        <v>3783</v>
      </c>
      <c r="Z117" s="81">
        <v>6841</v>
      </c>
      <c r="AA117" s="81">
        <v>2067</v>
      </c>
      <c r="AB117" s="81">
        <v>9846</v>
      </c>
      <c r="AC117" s="81">
        <v>0</v>
      </c>
      <c r="AD117" s="81">
        <v>1.101067981263439</v>
      </c>
      <c r="AE117" s="82"/>
      <c r="AF117" s="81">
        <v>5779673.3749836972</v>
      </c>
      <c r="AG117" s="81">
        <v>393520.41557280492</v>
      </c>
      <c r="AH117" s="81">
        <v>236595.37651031589</v>
      </c>
      <c r="AI117" s="81">
        <v>11545106.779362559</v>
      </c>
      <c r="AJ117" s="81">
        <v>18563858.073659539</v>
      </c>
      <c r="AK117" s="81">
        <v>0</v>
      </c>
      <c r="AL117" s="81">
        <v>0</v>
      </c>
      <c r="AM117" s="81">
        <v>1352514.3218992751</v>
      </c>
      <c r="AN117" s="81">
        <v>0</v>
      </c>
      <c r="AO117" s="81">
        <v>0</v>
      </c>
      <c r="AP117" s="82"/>
      <c r="AQ117" s="81">
        <v>359</v>
      </c>
      <c r="AR117" s="81">
        <v>90</v>
      </c>
      <c r="AS117" s="81">
        <v>0</v>
      </c>
      <c r="AT117" s="81">
        <v>0</v>
      </c>
      <c r="AU117" s="81">
        <v>0</v>
      </c>
      <c r="AV117" s="81">
        <v>0</v>
      </c>
      <c r="AW117" s="81" t="s">
        <v>564</v>
      </c>
      <c r="AX117" s="82"/>
      <c r="AY117" s="81">
        <v>1631.5</v>
      </c>
      <c r="AZ117" s="81">
        <v>3305</v>
      </c>
      <c r="BA117" s="81">
        <v>0</v>
      </c>
      <c r="BB117" s="81">
        <v>0</v>
      </c>
      <c r="BC117" s="81">
        <v>0</v>
      </c>
      <c r="BD117" s="81">
        <v>0</v>
      </c>
      <c r="BE117" s="81" t="s">
        <v>564</v>
      </c>
      <c r="BF117" s="82"/>
      <c r="BG117" s="81">
        <v>0</v>
      </c>
      <c r="BH117" s="81">
        <v>0</v>
      </c>
      <c r="BI117" s="81">
        <v>4.4509999999999996</v>
      </c>
      <c r="BJ117" s="81">
        <v>0</v>
      </c>
      <c r="BK117" s="81">
        <v>0</v>
      </c>
      <c r="BL117" s="81">
        <v>0</v>
      </c>
      <c r="BM117" s="82"/>
      <c r="BN117" s="81">
        <v>0</v>
      </c>
      <c r="BO117" s="81">
        <v>0</v>
      </c>
      <c r="BP117" s="81">
        <v>1</v>
      </c>
      <c r="BQ117" s="81">
        <v>0</v>
      </c>
      <c r="BR117" s="81">
        <v>0</v>
      </c>
      <c r="BS117" s="81">
        <v>0</v>
      </c>
      <c r="BT117"/>
      <c r="BU117" s="80">
        <v>4.4509999999999996</v>
      </c>
      <c r="BV117" s="80">
        <v>0</v>
      </c>
      <c r="BW117" s="80">
        <v>0</v>
      </c>
      <c r="BX117" s="80">
        <v>0</v>
      </c>
      <c r="BY117" s="80">
        <v>0</v>
      </c>
      <c r="BZ117" s="80">
        <v>0</v>
      </c>
      <c r="CA117" s="80">
        <v>0</v>
      </c>
      <c r="CB117" s="80">
        <v>0</v>
      </c>
      <c r="CC117" s="80">
        <v>0</v>
      </c>
    </row>
    <row r="118" spans="1:81">
      <c r="A118" s="80" t="s">
        <v>1837</v>
      </c>
      <c r="B118" s="80">
        <v>304</v>
      </c>
      <c r="C118" s="80">
        <v>15</v>
      </c>
      <c r="D118" s="80">
        <v>18</v>
      </c>
      <c r="E118" s="80">
        <v>2018</v>
      </c>
      <c r="F118" s="80" t="s">
        <v>93</v>
      </c>
      <c r="G118" s="80" t="s">
        <v>1822</v>
      </c>
      <c r="H118" s="80" t="s">
        <v>1823</v>
      </c>
      <c r="I118" s="177"/>
      <c r="J118" s="81">
        <v>3.4430920784820809</v>
      </c>
      <c r="K118" s="81">
        <v>0.49411565581372163</v>
      </c>
      <c r="L118" s="81">
        <v>0.99031432567707889</v>
      </c>
      <c r="M118" s="81">
        <v>7.1555682999766743</v>
      </c>
      <c r="N118" s="81">
        <v>15.342628607246626</v>
      </c>
      <c r="O118" s="81">
        <v>11.308981929460606</v>
      </c>
      <c r="P118" s="81">
        <v>9.9899600019607675</v>
      </c>
      <c r="Q118" s="81">
        <v>0.61871130937371099</v>
      </c>
      <c r="R118" s="81">
        <v>0</v>
      </c>
      <c r="S118" s="81">
        <v>1.3245082810883559</v>
      </c>
      <c r="T118" s="82"/>
      <c r="U118" s="81">
        <v>826185</v>
      </c>
      <c r="V118" s="81">
        <v>235</v>
      </c>
      <c r="W118" s="81">
        <v>40</v>
      </c>
      <c r="X118" s="81">
        <v>1845</v>
      </c>
      <c r="Y118" s="81">
        <v>3810</v>
      </c>
      <c r="Z118" s="81">
        <v>6891</v>
      </c>
      <c r="AA118" s="81">
        <v>2090</v>
      </c>
      <c r="AB118" s="81">
        <v>9762</v>
      </c>
      <c r="AC118" s="81">
        <v>0</v>
      </c>
      <c r="AD118" s="81">
        <v>1.3245082810883559</v>
      </c>
      <c r="AE118" s="82"/>
      <c r="AF118" s="81">
        <v>5269929.9681972712</v>
      </c>
      <c r="AG118" s="81">
        <v>349561.81595272489</v>
      </c>
      <c r="AH118" s="81">
        <v>223565.3465387887</v>
      </c>
      <c r="AI118" s="81">
        <v>11027656.83761075</v>
      </c>
      <c r="AJ118" s="81">
        <v>18653291.523853261</v>
      </c>
      <c r="AK118" s="81">
        <v>0</v>
      </c>
      <c r="AL118" s="81">
        <v>0</v>
      </c>
      <c r="AM118" s="81">
        <v>1343750.142767116</v>
      </c>
      <c r="AN118" s="81">
        <v>0</v>
      </c>
      <c r="AO118" s="81">
        <v>0</v>
      </c>
      <c r="AP118" s="82"/>
      <c r="AQ118" s="81">
        <v>378</v>
      </c>
      <c r="AR118" s="81">
        <v>105</v>
      </c>
      <c r="AS118" s="81">
        <v>0</v>
      </c>
      <c r="AT118" s="81">
        <v>1</v>
      </c>
      <c r="AU118" s="81">
        <v>0</v>
      </c>
      <c r="AV118" s="81">
        <v>0</v>
      </c>
      <c r="AW118" s="81" t="s">
        <v>564</v>
      </c>
      <c r="AX118" s="82"/>
      <c r="AY118" s="81">
        <v>1738.3</v>
      </c>
      <c r="AZ118" s="81">
        <v>3723</v>
      </c>
      <c r="BA118" s="81">
        <v>0</v>
      </c>
      <c r="BB118" s="81">
        <v>30</v>
      </c>
      <c r="BC118" s="81">
        <v>0</v>
      </c>
      <c r="BD118" s="81">
        <v>0</v>
      </c>
      <c r="BE118" s="81" t="s">
        <v>564</v>
      </c>
      <c r="BF118" s="82"/>
      <c r="BG118" s="81">
        <v>0</v>
      </c>
      <c r="BH118" s="81">
        <v>0</v>
      </c>
      <c r="BI118" s="81">
        <v>7.9370000000000003</v>
      </c>
      <c r="BJ118" s="81">
        <v>0</v>
      </c>
      <c r="BK118" s="81">
        <v>0</v>
      </c>
      <c r="BL118" s="81">
        <v>0</v>
      </c>
      <c r="BM118" s="82"/>
      <c r="BN118" s="81">
        <v>0</v>
      </c>
      <c r="BO118" s="81">
        <v>0</v>
      </c>
      <c r="BP118" s="81">
        <v>2</v>
      </c>
      <c r="BQ118" s="81">
        <v>0</v>
      </c>
      <c r="BR118" s="81">
        <v>0</v>
      </c>
      <c r="BS118" s="81">
        <v>0</v>
      </c>
      <c r="BT118"/>
      <c r="BU118" s="80">
        <v>7.9370000000000003</v>
      </c>
      <c r="BV118" s="80">
        <v>0</v>
      </c>
      <c r="BW118" s="80">
        <v>0</v>
      </c>
      <c r="BX118" s="80">
        <v>0</v>
      </c>
      <c r="BY118" s="80">
        <v>0</v>
      </c>
      <c r="BZ118" s="80">
        <v>0</v>
      </c>
      <c r="CA118" s="80">
        <v>0</v>
      </c>
      <c r="CB118" s="80">
        <v>0</v>
      </c>
      <c r="CC118" s="80">
        <v>0</v>
      </c>
    </row>
    <row r="119" spans="1:81">
      <c r="A119" s="80" t="s">
        <v>1838</v>
      </c>
      <c r="B119" s="80">
        <v>305</v>
      </c>
      <c r="C119" s="80">
        <v>16</v>
      </c>
      <c r="D119" s="80">
        <v>18</v>
      </c>
      <c r="E119" s="80">
        <v>2019</v>
      </c>
      <c r="F119" s="80" t="s">
        <v>73</v>
      </c>
      <c r="G119" s="80" t="s">
        <v>1822</v>
      </c>
      <c r="H119" s="80" t="s">
        <v>1823</v>
      </c>
      <c r="I119" s="177"/>
      <c r="J119" s="81">
        <v>3.1509008000480887</v>
      </c>
      <c r="K119" s="81">
        <v>0.44851804138967244</v>
      </c>
      <c r="L119" s="81">
        <v>0.99570483820970868</v>
      </c>
      <c r="M119" s="81">
        <v>6.8522173892896632</v>
      </c>
      <c r="N119" s="81">
        <v>13.667865233696418</v>
      </c>
      <c r="O119" s="81">
        <v>10.994004260263349</v>
      </c>
      <c r="P119" s="81">
        <v>9.9159993471041012</v>
      </c>
      <c r="Q119" s="81">
        <v>0.59629203700460964</v>
      </c>
      <c r="R119" s="81">
        <v>0</v>
      </c>
      <c r="S119" s="81">
        <v>1.3663910524113581</v>
      </c>
      <c r="T119" s="82"/>
      <c r="U119" s="81">
        <v>766403</v>
      </c>
      <c r="V119" s="81">
        <v>235</v>
      </c>
      <c r="W119" s="81">
        <v>40</v>
      </c>
      <c r="X119" s="81">
        <v>1845</v>
      </c>
      <c r="Y119" s="81">
        <v>3824</v>
      </c>
      <c r="Z119" s="81">
        <v>6883</v>
      </c>
      <c r="AA119" s="81">
        <v>2059</v>
      </c>
      <c r="AB119" s="81">
        <v>9663</v>
      </c>
      <c r="AC119" s="81">
        <v>0</v>
      </c>
      <c r="AD119" s="81">
        <v>1.3663910524113581</v>
      </c>
      <c r="AE119" s="82"/>
      <c r="AF119" s="81">
        <v>5118096.4871075042</v>
      </c>
      <c r="AG119" s="81">
        <v>338468.43447131879</v>
      </c>
      <c r="AH119" s="81">
        <v>236141.41634995581</v>
      </c>
      <c r="AI119" s="81">
        <v>11300587.17055032</v>
      </c>
      <c r="AJ119" s="81">
        <v>17266954.427384589</v>
      </c>
      <c r="AK119" s="81">
        <v>0</v>
      </c>
      <c r="AL119" s="81">
        <v>0</v>
      </c>
      <c r="AM119" s="81">
        <v>1316027.8569749463</v>
      </c>
      <c r="AN119" s="81">
        <v>0</v>
      </c>
      <c r="AO119" s="81">
        <v>0</v>
      </c>
      <c r="AP119" s="82"/>
      <c r="AQ119" s="81">
        <v>405</v>
      </c>
      <c r="AR119" s="81">
        <v>109</v>
      </c>
      <c r="AS119" s="81">
        <v>0</v>
      </c>
      <c r="AT119" s="81">
        <v>1</v>
      </c>
      <c r="AU119" s="81">
        <v>0</v>
      </c>
      <c r="AV119" s="81">
        <v>0</v>
      </c>
      <c r="AW119" s="81" t="s">
        <v>564</v>
      </c>
      <c r="AX119" s="82"/>
      <c r="AY119" s="81">
        <v>1888.3</v>
      </c>
      <c r="AZ119" s="81">
        <v>5220.5</v>
      </c>
      <c r="BA119" s="81">
        <v>0</v>
      </c>
      <c r="BB119" s="81">
        <v>30</v>
      </c>
      <c r="BC119" s="81">
        <v>0</v>
      </c>
      <c r="BD119" s="81">
        <v>0</v>
      </c>
      <c r="BE119" s="81" t="s">
        <v>564</v>
      </c>
      <c r="BF119" s="82"/>
      <c r="BG119" s="81">
        <v>0</v>
      </c>
      <c r="BH119" s="81">
        <v>0</v>
      </c>
      <c r="BI119" s="81">
        <v>7.7460000000000004</v>
      </c>
      <c r="BJ119" s="81">
        <v>0</v>
      </c>
      <c r="BK119" s="81">
        <v>0</v>
      </c>
      <c r="BL119" s="81">
        <v>0</v>
      </c>
      <c r="BM119" s="82"/>
      <c r="BN119" s="81">
        <v>0</v>
      </c>
      <c r="BO119" s="81">
        <v>0</v>
      </c>
      <c r="BP119" s="81">
        <v>2</v>
      </c>
      <c r="BQ119" s="81">
        <v>0</v>
      </c>
      <c r="BR119" s="81">
        <v>0</v>
      </c>
      <c r="BS119" s="81">
        <v>0</v>
      </c>
      <c r="BT119"/>
      <c r="BU119" s="80">
        <v>7.7460000000000004</v>
      </c>
      <c r="BV119" s="80">
        <v>0</v>
      </c>
      <c r="BW119" s="80">
        <v>0</v>
      </c>
      <c r="BX119" s="80">
        <v>0</v>
      </c>
      <c r="BY119" s="80">
        <v>0</v>
      </c>
      <c r="BZ119" s="80">
        <v>0</v>
      </c>
      <c r="CA119" s="80">
        <v>0</v>
      </c>
      <c r="CB119" s="80">
        <v>0</v>
      </c>
      <c r="CC119" s="80">
        <v>0</v>
      </c>
    </row>
    <row r="120" spans="1:81">
      <c r="A120" s="80" t="s">
        <v>1839</v>
      </c>
      <c r="B120" s="80">
        <v>306</v>
      </c>
      <c r="C120" s="80">
        <v>17</v>
      </c>
      <c r="D120" s="80">
        <v>18</v>
      </c>
      <c r="E120" s="80">
        <v>2020</v>
      </c>
      <c r="F120" s="80" t="s">
        <v>218</v>
      </c>
      <c r="G120" s="80" t="s">
        <v>1822</v>
      </c>
      <c r="H120" s="80" t="s">
        <v>1823</v>
      </c>
      <c r="I120" s="177"/>
      <c r="J120" s="81">
        <v>2.9279161111422511</v>
      </c>
      <c r="K120" s="81">
        <v>0.4210167373732388</v>
      </c>
      <c r="L120" s="81">
        <v>1.0675287834128604</v>
      </c>
      <c r="M120" s="81">
        <v>6.5447420765290865</v>
      </c>
      <c r="N120" s="81">
        <v>13.718197141194787</v>
      </c>
      <c r="O120" s="81">
        <v>9.6267056647293714</v>
      </c>
      <c r="P120" s="81">
        <v>9.2463744528592784</v>
      </c>
      <c r="Q120" s="81">
        <v>0.57223757506158213</v>
      </c>
      <c r="R120" s="81">
        <v>0</v>
      </c>
      <c r="S120" s="81">
        <v>1.185335878012741</v>
      </c>
      <c r="T120" s="82"/>
      <c r="U120" s="81">
        <v>724563</v>
      </c>
      <c r="V120" s="81">
        <v>193</v>
      </c>
      <c r="W120" s="81">
        <v>48</v>
      </c>
      <c r="X120" s="81">
        <v>1958</v>
      </c>
      <c r="Y120" s="81">
        <v>3915</v>
      </c>
      <c r="Z120" s="81">
        <v>6879</v>
      </c>
      <c r="AA120" s="81">
        <v>2086</v>
      </c>
      <c r="AB120" s="81">
        <v>9705</v>
      </c>
      <c r="AC120" s="81">
        <v>0</v>
      </c>
      <c r="AD120" s="81">
        <v>1.185335878012741</v>
      </c>
      <c r="AE120" s="82"/>
      <c r="AF120" s="81">
        <v>4884703.6406758111</v>
      </c>
      <c r="AG120" s="81">
        <v>303586.51330722077</v>
      </c>
      <c r="AH120" s="81">
        <v>274688.07415408402</v>
      </c>
      <c r="AI120" s="81">
        <v>11313851.335676201</v>
      </c>
      <c r="AJ120" s="81">
        <v>17863198.035102259</v>
      </c>
      <c r="AK120" s="81"/>
      <c r="AL120" s="81"/>
      <c r="AM120" s="81">
        <v>1266610.3247989069</v>
      </c>
      <c r="AN120" s="81"/>
      <c r="AO120" s="81"/>
      <c r="AP120" s="82"/>
      <c r="AQ120" s="81">
        <v>420</v>
      </c>
      <c r="AR120" s="81">
        <v>113</v>
      </c>
      <c r="AS120" s="81">
        <v>0</v>
      </c>
      <c r="AT120" s="81">
        <v>1</v>
      </c>
      <c r="AU120" s="81">
        <v>0</v>
      </c>
      <c r="AV120" s="81">
        <v>0</v>
      </c>
      <c r="AW120" s="81">
        <v>0</v>
      </c>
      <c r="AX120" s="82"/>
      <c r="AY120" s="81">
        <v>1974.6</v>
      </c>
      <c r="AZ120" s="81">
        <v>5329.5</v>
      </c>
      <c r="BA120" s="81">
        <v>0</v>
      </c>
      <c r="BB120" s="81">
        <v>30</v>
      </c>
      <c r="BC120" s="81">
        <v>0</v>
      </c>
      <c r="BD120" s="81">
        <v>0</v>
      </c>
      <c r="BE120" s="81">
        <v>0</v>
      </c>
      <c r="BF120" s="82"/>
      <c r="BG120" s="81">
        <v>0</v>
      </c>
      <c r="BH120" s="81">
        <v>0</v>
      </c>
      <c r="BI120" s="81">
        <v>6.4260000000000002</v>
      </c>
      <c r="BJ120" s="81">
        <v>0</v>
      </c>
      <c r="BK120" s="81">
        <v>0</v>
      </c>
      <c r="BL120" s="81">
        <v>0</v>
      </c>
      <c r="BM120" s="82"/>
      <c r="BN120" s="81">
        <v>0</v>
      </c>
      <c r="BO120" s="81">
        <v>0</v>
      </c>
      <c r="BP120" s="81">
        <v>2</v>
      </c>
      <c r="BQ120" s="81">
        <v>0</v>
      </c>
      <c r="BR120" s="81">
        <v>0</v>
      </c>
      <c r="BS120" s="81">
        <v>0</v>
      </c>
      <c r="BT120"/>
      <c r="BU120" s="80">
        <v>6.4260000000000002</v>
      </c>
      <c r="BV120" s="80">
        <v>0</v>
      </c>
      <c r="BW120" s="80">
        <v>0</v>
      </c>
      <c r="BX120" s="80">
        <v>0</v>
      </c>
      <c r="BY120" s="80">
        <v>0</v>
      </c>
      <c r="BZ120" s="80">
        <v>0</v>
      </c>
      <c r="CA120" s="80">
        <v>0</v>
      </c>
      <c r="CB120" s="80">
        <v>0</v>
      </c>
      <c r="CC120" s="80">
        <v>0</v>
      </c>
    </row>
    <row r="121" spans="1:81">
      <c r="A121" s="80" t="s">
        <v>1840</v>
      </c>
      <c r="B121" s="80">
        <v>306</v>
      </c>
      <c r="C121" s="80">
        <v>18</v>
      </c>
      <c r="D121" s="80">
        <v>18</v>
      </c>
      <c r="E121" s="80">
        <v>2021</v>
      </c>
      <c r="F121" s="80" t="s">
        <v>75</v>
      </c>
      <c r="G121" s="174" t="s">
        <v>1822</v>
      </c>
      <c r="H121" s="80" t="s">
        <v>1823</v>
      </c>
      <c r="I121" s="177"/>
      <c r="J121" s="81">
        <v>2.8329079457660487</v>
      </c>
      <c r="K121" s="81">
        <v>0.45146204556231412</v>
      </c>
      <c r="L121" s="81">
        <v>1.4005134418453062</v>
      </c>
      <c r="M121" s="81">
        <v>8.1297054118452259</v>
      </c>
      <c r="N121" s="81">
        <v>14.73327678545048</v>
      </c>
      <c r="O121" s="81">
        <v>9.3668408524011362</v>
      </c>
      <c r="P121" s="81">
        <v>9.4042089654740924</v>
      </c>
      <c r="Q121" s="81">
        <v>0.57701641279633831</v>
      </c>
      <c r="R121" s="81">
        <v>0</v>
      </c>
      <c r="S121" s="81">
        <v>1.225888592412236</v>
      </c>
      <c r="T121" s="82"/>
      <c r="U121" s="81">
        <v>741504</v>
      </c>
      <c r="V121" s="81">
        <v>193</v>
      </c>
      <c r="W121" s="81">
        <v>48</v>
      </c>
      <c r="X121" s="81">
        <v>1958</v>
      </c>
      <c r="Y121" s="81">
        <v>3953</v>
      </c>
      <c r="Z121" s="81">
        <v>6892</v>
      </c>
      <c r="AA121" s="81">
        <v>2069</v>
      </c>
      <c r="AB121" s="81">
        <v>9670</v>
      </c>
      <c r="AC121" s="81">
        <v>0</v>
      </c>
      <c r="AD121" s="81">
        <v>1.225888592412236</v>
      </c>
      <c r="AE121" s="82"/>
      <c r="AF121" s="81">
        <v>4474422.1162767671</v>
      </c>
      <c r="AG121" s="81">
        <v>312631.29602041515</v>
      </c>
      <c r="AH121" s="81">
        <v>329038.37703801779</v>
      </c>
      <c r="AI121" s="81">
        <v>13190201.609569317</v>
      </c>
      <c r="AJ121" s="81">
        <v>18286138.20000273</v>
      </c>
      <c r="AK121" s="81">
        <v>0</v>
      </c>
      <c r="AL121" s="81">
        <v>0</v>
      </c>
      <c r="AM121" s="81">
        <v>1269321.7951014542</v>
      </c>
      <c r="AN121" s="81">
        <v>0</v>
      </c>
      <c r="AO121" s="81">
        <v>0</v>
      </c>
      <c r="AP121" s="82"/>
      <c r="AQ121" s="81">
        <v>440</v>
      </c>
      <c r="AR121" s="81">
        <v>114</v>
      </c>
      <c r="AS121" s="81">
        <v>0</v>
      </c>
      <c r="AT121" s="81">
        <v>1</v>
      </c>
      <c r="AU121" s="81">
        <v>0</v>
      </c>
      <c r="AV121" s="81">
        <v>0</v>
      </c>
      <c r="AW121" s="81"/>
      <c r="AX121" s="82"/>
      <c r="AY121" s="81">
        <v>2092.8000000000002</v>
      </c>
      <c r="AZ121" s="81">
        <v>5346</v>
      </c>
      <c r="BA121" s="81">
        <v>0</v>
      </c>
      <c r="BB121" s="81">
        <v>30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1841</v>
      </c>
      <c r="B122" s="80">
        <v>306</v>
      </c>
      <c r="C122" s="80">
        <v>19</v>
      </c>
      <c r="D122" s="80">
        <v>18</v>
      </c>
      <c r="E122" s="80">
        <v>2022</v>
      </c>
      <c r="F122" s="80" t="s">
        <v>568</v>
      </c>
      <c r="G122" s="174" t="s">
        <v>1822</v>
      </c>
      <c r="H122" s="80" t="s">
        <v>1823</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470</v>
      </c>
      <c r="AR122" s="81">
        <v>115</v>
      </c>
      <c r="AS122" s="81">
        <v>0</v>
      </c>
      <c r="AT122" s="81">
        <v>1</v>
      </c>
      <c r="AU122" s="81">
        <v>0</v>
      </c>
      <c r="AV122" s="81">
        <v>0</v>
      </c>
      <c r="AW122" s="81"/>
      <c r="AX122" s="82"/>
      <c r="AY122" s="81">
        <v>2279.6000000000004</v>
      </c>
      <c r="AZ122" s="81">
        <v>5362.5</v>
      </c>
      <c r="BA122" s="81">
        <v>0</v>
      </c>
      <c r="BB122" s="81">
        <v>30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1842</v>
      </c>
      <c r="B123" s="80">
        <v>18</v>
      </c>
      <c r="C123" s="80">
        <v>1</v>
      </c>
      <c r="D123" s="80">
        <v>2</v>
      </c>
      <c r="E123" s="80">
        <v>1990</v>
      </c>
      <c r="F123" s="80" t="s">
        <v>562</v>
      </c>
      <c r="G123" s="80" t="s">
        <v>1843</v>
      </c>
      <c r="H123" s="80" t="s">
        <v>1844</v>
      </c>
      <c r="I123" s="177"/>
      <c r="J123" s="81">
        <v>47.862355599722015</v>
      </c>
      <c r="K123" s="81">
        <v>1.8750357822320816</v>
      </c>
      <c r="L123" s="81">
        <v>8.6686834244988322</v>
      </c>
      <c r="M123" s="81">
        <v>8.0061590849665123</v>
      </c>
      <c r="N123" s="81">
        <v>9.583154536126548</v>
      </c>
      <c r="O123" s="81">
        <v>12.341005804675429</v>
      </c>
      <c r="P123" s="81">
        <v>12.99775869215561</v>
      </c>
      <c r="Q123" s="81">
        <v>0.88331283482990308</v>
      </c>
      <c r="R123" s="81">
        <v>0</v>
      </c>
      <c r="S123" s="81">
        <v>1.3041332933511656</v>
      </c>
      <c r="T123" s="82"/>
      <c r="U123" s="81">
        <v>3923416</v>
      </c>
      <c r="V123" s="81">
        <v>785</v>
      </c>
      <c r="W123" s="81">
        <v>79</v>
      </c>
      <c r="X123" s="81">
        <v>2731</v>
      </c>
      <c r="Y123" s="81">
        <v>3807</v>
      </c>
      <c r="Z123" s="81">
        <v>5076</v>
      </c>
      <c r="AA123" s="81">
        <v>3156</v>
      </c>
      <c r="AB123" s="81">
        <v>14342</v>
      </c>
      <c r="AC123" s="81">
        <v>0</v>
      </c>
      <c r="AD123" s="81">
        <v>1.3041332933511656</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1845</v>
      </c>
      <c r="B124" s="80">
        <v>19</v>
      </c>
      <c r="C124" s="80">
        <v>2</v>
      </c>
      <c r="D124" s="80">
        <v>2</v>
      </c>
      <c r="E124" s="80">
        <v>2005</v>
      </c>
      <c r="F124" s="80" t="s">
        <v>565</v>
      </c>
      <c r="G124" s="80" t="s">
        <v>1843</v>
      </c>
      <c r="H124" s="80" t="s">
        <v>1844</v>
      </c>
      <c r="I124" s="177"/>
      <c r="J124" s="81">
        <v>83.807013157422432</v>
      </c>
      <c r="K124" s="81">
        <v>0.89497334474091927</v>
      </c>
      <c r="L124" s="81">
        <v>6.7743847001502804</v>
      </c>
      <c r="M124" s="81">
        <v>9.8258006821427699</v>
      </c>
      <c r="N124" s="81">
        <v>11.818104534034861</v>
      </c>
      <c r="O124" s="81">
        <v>15.244784645330094</v>
      </c>
      <c r="P124" s="81">
        <v>13.677964741853081</v>
      </c>
      <c r="Q124" s="81">
        <v>0.75888157607201689</v>
      </c>
      <c r="R124" s="81">
        <v>0</v>
      </c>
      <c r="S124" s="81">
        <v>1.3118128496173089</v>
      </c>
      <c r="T124" s="82"/>
      <c r="U124" s="81">
        <v>5628268</v>
      </c>
      <c r="V124" s="81">
        <v>453</v>
      </c>
      <c r="W124" s="81">
        <v>75</v>
      </c>
      <c r="X124" s="81">
        <v>1872</v>
      </c>
      <c r="Y124" s="81">
        <v>4160</v>
      </c>
      <c r="Z124" s="81">
        <v>7256</v>
      </c>
      <c r="AA124" s="81">
        <v>2720</v>
      </c>
      <c r="AB124" s="81">
        <v>12881</v>
      </c>
      <c r="AC124" s="81">
        <v>0</v>
      </c>
      <c r="AD124" s="81">
        <v>1.3118128496173089</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1846</v>
      </c>
      <c r="B125" s="80">
        <v>20</v>
      </c>
      <c r="C125" s="80">
        <v>3</v>
      </c>
      <c r="D125" s="80">
        <v>2</v>
      </c>
      <c r="E125" s="80">
        <v>2006</v>
      </c>
      <c r="F125" s="80" t="s">
        <v>566</v>
      </c>
      <c r="G125" s="80" t="s">
        <v>1843</v>
      </c>
      <c r="H125" s="80" t="s">
        <v>1844</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1847</v>
      </c>
      <c r="B126" s="80">
        <v>21</v>
      </c>
      <c r="C126" s="80">
        <v>4</v>
      </c>
      <c r="D126" s="80">
        <v>2</v>
      </c>
      <c r="E126" s="80">
        <v>2007</v>
      </c>
      <c r="F126" s="80" t="s">
        <v>567</v>
      </c>
      <c r="G126" s="80" t="s">
        <v>1843</v>
      </c>
      <c r="H126" s="80" t="s">
        <v>1844</v>
      </c>
      <c r="I126" s="177"/>
      <c r="J126" s="81">
        <v>91.677819086156362</v>
      </c>
      <c r="K126" s="81">
        <v>0.87965302000476475</v>
      </c>
      <c r="L126" s="81">
        <v>7.1706460349416918</v>
      </c>
      <c r="M126" s="81">
        <v>11.043684887995077</v>
      </c>
      <c r="N126" s="81">
        <v>12.730630376490671</v>
      </c>
      <c r="O126" s="81">
        <v>14.695085170283706</v>
      </c>
      <c r="P126" s="81">
        <v>13.486270224834138</v>
      </c>
      <c r="Q126" s="81">
        <v>0.77587681142323284</v>
      </c>
      <c r="R126" s="81">
        <v>0</v>
      </c>
      <c r="S126" s="81">
        <v>1.3465717310828738</v>
      </c>
      <c r="T126" s="82"/>
      <c r="U126" s="81">
        <v>6185896</v>
      </c>
      <c r="V126" s="81">
        <v>418</v>
      </c>
      <c r="W126" s="81">
        <v>73</v>
      </c>
      <c r="X126" s="81">
        <v>2438</v>
      </c>
      <c r="Y126" s="81">
        <v>4187</v>
      </c>
      <c r="Z126" s="81">
        <v>7271</v>
      </c>
      <c r="AA126" s="81">
        <v>2641</v>
      </c>
      <c r="AB126" s="81">
        <v>12473</v>
      </c>
      <c r="AC126" s="81">
        <v>0</v>
      </c>
      <c r="AD126" s="81">
        <v>1.3465717310828738</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1848</v>
      </c>
      <c r="B127" s="80">
        <v>22</v>
      </c>
      <c r="C127" s="80">
        <v>5</v>
      </c>
      <c r="D127" s="80">
        <v>2</v>
      </c>
      <c r="E127" s="80">
        <v>2008</v>
      </c>
      <c r="F127" s="80" t="s">
        <v>84</v>
      </c>
      <c r="G127" s="80" t="s">
        <v>1843</v>
      </c>
      <c r="H127" s="80" t="s">
        <v>1844</v>
      </c>
      <c r="I127" s="177"/>
      <c r="J127" s="81">
        <v>87.270554450876404</v>
      </c>
      <c r="K127" s="81">
        <v>0.66657196370861471</v>
      </c>
      <c r="L127" s="81">
        <v>5.7010399254203294</v>
      </c>
      <c r="M127" s="81">
        <v>11.551300765100754</v>
      </c>
      <c r="N127" s="81">
        <v>12.206750480565116</v>
      </c>
      <c r="O127" s="81">
        <v>14.188992193410446</v>
      </c>
      <c r="P127" s="81">
        <v>13.384189033128026</v>
      </c>
      <c r="Q127" s="81">
        <v>0.75280738131948155</v>
      </c>
      <c r="R127" s="81">
        <v>0</v>
      </c>
      <c r="S127" s="81">
        <v>1.2628349246622634</v>
      </c>
      <c r="T127" s="82"/>
      <c r="U127" s="81">
        <v>6178460</v>
      </c>
      <c r="V127" s="81">
        <v>418</v>
      </c>
      <c r="W127" s="81">
        <v>73</v>
      </c>
      <c r="X127" s="81">
        <v>2438</v>
      </c>
      <c r="Y127" s="81">
        <v>4190</v>
      </c>
      <c r="Z127" s="81">
        <v>7267</v>
      </c>
      <c r="AA127" s="81">
        <v>2624</v>
      </c>
      <c r="AB127" s="81">
        <v>12301</v>
      </c>
      <c r="AC127" s="81">
        <v>0</v>
      </c>
      <c r="AD127" s="81">
        <v>1.2628349246622634</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1849</v>
      </c>
      <c r="B128" s="80">
        <v>23</v>
      </c>
      <c r="C128" s="80">
        <v>6</v>
      </c>
      <c r="D128" s="80">
        <v>2</v>
      </c>
      <c r="E128" s="80">
        <v>2009</v>
      </c>
      <c r="F128" s="80" t="s">
        <v>85</v>
      </c>
      <c r="G128" s="80" t="s">
        <v>1843</v>
      </c>
      <c r="H128" s="80" t="s">
        <v>1844</v>
      </c>
      <c r="I128" s="177"/>
      <c r="J128" s="81">
        <v>88.888629838520473</v>
      </c>
      <c r="K128" s="81">
        <v>0.5502341985883471</v>
      </c>
      <c r="L128" s="81">
        <v>5.340748362809415</v>
      </c>
      <c r="M128" s="81">
        <v>11.797733877697095</v>
      </c>
      <c r="N128" s="81">
        <v>10.475229580166019</v>
      </c>
      <c r="O128" s="81">
        <v>14.292088879850972</v>
      </c>
      <c r="P128" s="81">
        <v>12.555290531663664</v>
      </c>
      <c r="Q128" s="81">
        <v>0.70989739641835259</v>
      </c>
      <c r="R128" s="81">
        <v>0</v>
      </c>
      <c r="S128" s="81">
        <v>1.2497005741577907</v>
      </c>
      <c r="T128" s="82"/>
      <c r="U128" s="81">
        <v>4972908</v>
      </c>
      <c r="V128" s="81">
        <v>421</v>
      </c>
      <c r="W128" s="81">
        <v>101</v>
      </c>
      <c r="X128" s="81">
        <v>2907</v>
      </c>
      <c r="Y128" s="81">
        <v>4210</v>
      </c>
      <c r="Z128" s="81">
        <v>7225</v>
      </c>
      <c r="AA128" s="81">
        <v>2527</v>
      </c>
      <c r="AB128" s="81">
        <v>12177</v>
      </c>
      <c r="AC128" s="81">
        <v>0</v>
      </c>
      <c r="AD128" s="81">
        <v>1.2497005741577907</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48.783000000000001</v>
      </c>
      <c r="BJ128" s="81">
        <v>0</v>
      </c>
      <c r="BK128" s="81">
        <v>0</v>
      </c>
      <c r="BL128" s="81">
        <v>0</v>
      </c>
      <c r="BM128" s="82"/>
      <c r="BN128" s="81">
        <v>0</v>
      </c>
      <c r="BO128" s="81">
        <v>0</v>
      </c>
      <c r="BP128" s="81">
        <v>3</v>
      </c>
      <c r="BQ128" s="81">
        <v>0</v>
      </c>
      <c r="BR128" s="81">
        <v>0</v>
      </c>
      <c r="BS128" s="81">
        <v>0</v>
      </c>
      <c r="BT128"/>
      <c r="BU128" s="80"/>
      <c r="BV128" s="80"/>
      <c r="BW128" s="80"/>
      <c r="BX128" s="80"/>
      <c r="BY128" s="80"/>
      <c r="BZ128" s="80"/>
      <c r="CA128" s="80"/>
      <c r="CB128" s="80"/>
      <c r="CC128" s="80"/>
    </row>
    <row r="129" spans="1:81">
      <c r="A129" s="80" t="s">
        <v>1850</v>
      </c>
      <c r="B129" s="80">
        <v>24</v>
      </c>
      <c r="C129" s="80">
        <v>7</v>
      </c>
      <c r="D129" s="80">
        <v>2</v>
      </c>
      <c r="E129" s="80">
        <v>2010</v>
      </c>
      <c r="F129" s="80" t="s">
        <v>86</v>
      </c>
      <c r="G129" s="80" t="s">
        <v>1843</v>
      </c>
      <c r="H129" s="80" t="s">
        <v>1844</v>
      </c>
      <c r="I129" s="177"/>
      <c r="J129" s="81">
        <v>60.266037524646258</v>
      </c>
      <c r="K129" s="81">
        <v>0.58827562781317588</v>
      </c>
      <c r="L129" s="81">
        <v>4.9484541576248082</v>
      </c>
      <c r="M129" s="81">
        <v>11.946405133570051</v>
      </c>
      <c r="N129" s="81">
        <v>11.119867872877341</v>
      </c>
      <c r="O129" s="81">
        <v>14.192510683412666</v>
      </c>
      <c r="P129" s="81">
        <v>12.667949230405494</v>
      </c>
      <c r="Q129" s="81">
        <v>0.72948687023023073</v>
      </c>
      <c r="R129" s="81">
        <v>0</v>
      </c>
      <c r="S129" s="81">
        <v>1.3274003089434712</v>
      </c>
      <c r="T129" s="82"/>
      <c r="U129" s="81">
        <v>3958863</v>
      </c>
      <c r="V129" s="81">
        <v>421</v>
      </c>
      <c r="W129" s="81">
        <v>101</v>
      </c>
      <c r="X129" s="81">
        <v>2907</v>
      </c>
      <c r="Y129" s="81">
        <v>4222</v>
      </c>
      <c r="Z129" s="81">
        <v>7208</v>
      </c>
      <c r="AA129" s="81">
        <v>2486</v>
      </c>
      <c r="AB129" s="81">
        <v>11990</v>
      </c>
      <c r="AC129" s="81">
        <v>0</v>
      </c>
      <c r="AD129" s="81">
        <v>1.3274003089434712</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45.447000000000003</v>
      </c>
      <c r="BJ129" s="81">
        <v>0</v>
      </c>
      <c r="BK129" s="81">
        <v>0</v>
      </c>
      <c r="BL129" s="81">
        <v>0</v>
      </c>
      <c r="BM129" s="82"/>
      <c r="BN129" s="81">
        <v>0</v>
      </c>
      <c r="BO129" s="81">
        <v>0</v>
      </c>
      <c r="BP129" s="81">
        <v>3</v>
      </c>
      <c r="BQ129" s="81">
        <v>0</v>
      </c>
      <c r="BR129" s="81">
        <v>0</v>
      </c>
      <c r="BS129" s="81">
        <v>0</v>
      </c>
      <c r="BT129"/>
      <c r="BU129" s="80">
        <v>45.447000000000003</v>
      </c>
      <c r="BV129" s="80">
        <v>0</v>
      </c>
      <c r="BW129" s="80">
        <v>0</v>
      </c>
      <c r="BX129" s="80">
        <v>0</v>
      </c>
      <c r="BY129" s="80">
        <v>0</v>
      </c>
      <c r="BZ129" s="80">
        <v>0</v>
      </c>
      <c r="CA129" s="80">
        <v>0</v>
      </c>
      <c r="CB129" s="80">
        <v>0</v>
      </c>
      <c r="CC129" s="80">
        <v>0</v>
      </c>
    </row>
    <row r="130" spans="1:81">
      <c r="A130" s="80" t="s">
        <v>1851</v>
      </c>
      <c r="B130" s="80">
        <v>25</v>
      </c>
      <c r="C130" s="80">
        <v>8</v>
      </c>
      <c r="D130" s="80">
        <v>2</v>
      </c>
      <c r="E130" s="80">
        <v>2011</v>
      </c>
      <c r="F130" s="80" t="s">
        <v>87</v>
      </c>
      <c r="G130" s="80" t="s">
        <v>1843</v>
      </c>
      <c r="H130" s="80" t="s">
        <v>1844</v>
      </c>
      <c r="I130" s="177"/>
      <c r="J130" s="81">
        <v>86.621796081080149</v>
      </c>
      <c r="K130" s="81">
        <v>0.92049547518981745</v>
      </c>
      <c r="L130" s="81">
        <v>4.5354482484969072</v>
      </c>
      <c r="M130" s="81">
        <v>15.09400137282689</v>
      </c>
      <c r="N130" s="81">
        <v>11.677228686263252</v>
      </c>
      <c r="O130" s="81">
        <v>13.85604613109868</v>
      </c>
      <c r="P130" s="81">
        <v>12.054442429749901</v>
      </c>
      <c r="Q130" s="81">
        <v>0.82578824167845144</v>
      </c>
      <c r="R130" s="81">
        <v>0</v>
      </c>
      <c r="S130" s="81">
        <v>1.2517646583402502</v>
      </c>
      <c r="T130" s="82"/>
      <c r="U130" s="81">
        <v>5723361</v>
      </c>
      <c r="V130" s="81">
        <v>421</v>
      </c>
      <c r="W130" s="81">
        <v>101</v>
      </c>
      <c r="X130" s="81">
        <v>2907</v>
      </c>
      <c r="Y130" s="81">
        <v>4219</v>
      </c>
      <c r="Z130" s="81">
        <v>7190</v>
      </c>
      <c r="AA130" s="81">
        <v>2436</v>
      </c>
      <c r="AB130" s="81">
        <v>11767</v>
      </c>
      <c r="AC130" s="81">
        <v>0</v>
      </c>
      <c r="AD130" s="81">
        <v>1.2517646583402502</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45.898000000000003</v>
      </c>
      <c r="BJ130" s="81">
        <v>0</v>
      </c>
      <c r="BK130" s="81">
        <v>0</v>
      </c>
      <c r="BL130" s="81">
        <v>0</v>
      </c>
      <c r="BM130" s="82"/>
      <c r="BN130" s="81">
        <v>0</v>
      </c>
      <c r="BO130" s="81">
        <v>0</v>
      </c>
      <c r="BP130" s="81">
        <v>3</v>
      </c>
      <c r="BQ130" s="81">
        <v>0</v>
      </c>
      <c r="BR130" s="81">
        <v>0</v>
      </c>
      <c r="BS130" s="81">
        <v>0</v>
      </c>
      <c r="BT130"/>
      <c r="BU130" s="80">
        <v>45.898000000000003</v>
      </c>
      <c r="BV130" s="80">
        <v>0</v>
      </c>
      <c r="BW130" s="80">
        <v>0</v>
      </c>
      <c r="BX130" s="80">
        <v>0</v>
      </c>
      <c r="BY130" s="80">
        <v>0</v>
      </c>
      <c r="BZ130" s="80">
        <v>0</v>
      </c>
      <c r="CA130" s="80">
        <v>0</v>
      </c>
      <c r="CB130" s="80">
        <v>0</v>
      </c>
      <c r="CC130" s="80">
        <v>0</v>
      </c>
    </row>
    <row r="131" spans="1:81">
      <c r="A131" s="80" t="s">
        <v>1852</v>
      </c>
      <c r="B131" s="80">
        <v>26</v>
      </c>
      <c r="C131" s="80">
        <v>9</v>
      </c>
      <c r="D131" s="80">
        <v>2</v>
      </c>
      <c r="E131" s="80">
        <v>2012</v>
      </c>
      <c r="F131" s="80" t="s">
        <v>88</v>
      </c>
      <c r="G131" s="80" t="s">
        <v>1843</v>
      </c>
      <c r="H131" s="80" t="s">
        <v>1844</v>
      </c>
      <c r="I131" s="177"/>
      <c r="J131" s="81">
        <v>96.343934301512405</v>
      </c>
      <c r="K131" s="81">
        <v>0.87273842009279945</v>
      </c>
      <c r="L131" s="81">
        <v>4.4723861135231209</v>
      </c>
      <c r="M131" s="81">
        <v>15.525503363709488</v>
      </c>
      <c r="N131" s="81">
        <v>12.328412466525778</v>
      </c>
      <c r="O131" s="81">
        <v>13.800545191552686</v>
      </c>
      <c r="P131" s="81">
        <v>11.844337393211751</v>
      </c>
      <c r="Q131" s="81">
        <v>0.88568588020724182</v>
      </c>
      <c r="R131" s="81">
        <v>0</v>
      </c>
      <c r="S131" s="81">
        <v>1.3360695638379423</v>
      </c>
      <c r="T131" s="82"/>
      <c r="U131" s="81">
        <v>6232532</v>
      </c>
      <c r="V131" s="81">
        <v>421</v>
      </c>
      <c r="W131" s="81">
        <v>101</v>
      </c>
      <c r="X131" s="81">
        <v>2907</v>
      </c>
      <c r="Y131" s="81">
        <v>4264</v>
      </c>
      <c r="Z131" s="81">
        <v>7218</v>
      </c>
      <c r="AA131" s="81">
        <v>2380</v>
      </c>
      <c r="AB131" s="81">
        <v>11616</v>
      </c>
      <c r="AC131" s="81">
        <v>0</v>
      </c>
      <c r="AD131" s="81">
        <v>1.3360695638379423</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57.171999999999997</v>
      </c>
      <c r="BJ131" s="81">
        <v>0</v>
      </c>
      <c r="BK131" s="81">
        <v>0</v>
      </c>
      <c r="BL131" s="81">
        <v>0</v>
      </c>
      <c r="BM131" s="82"/>
      <c r="BN131" s="81">
        <v>0</v>
      </c>
      <c r="BO131" s="81">
        <v>0</v>
      </c>
      <c r="BP131" s="81">
        <v>4</v>
      </c>
      <c r="BQ131" s="81">
        <v>0</v>
      </c>
      <c r="BR131" s="81">
        <v>0</v>
      </c>
      <c r="BS131" s="81">
        <v>0</v>
      </c>
      <c r="BT131"/>
      <c r="BU131" s="80">
        <v>57.171999999999997</v>
      </c>
      <c r="BV131" s="80">
        <v>0</v>
      </c>
      <c r="BW131" s="80">
        <v>0</v>
      </c>
      <c r="BX131" s="80">
        <v>0</v>
      </c>
      <c r="BY131" s="80">
        <v>0</v>
      </c>
      <c r="BZ131" s="80">
        <v>0</v>
      </c>
      <c r="CA131" s="80">
        <v>0</v>
      </c>
      <c r="CB131" s="80">
        <v>0</v>
      </c>
      <c r="CC131" s="80">
        <v>0</v>
      </c>
    </row>
    <row r="132" spans="1:81">
      <c r="A132" s="80" t="s">
        <v>1853</v>
      </c>
      <c r="B132" s="80">
        <v>27</v>
      </c>
      <c r="C132" s="80">
        <v>10</v>
      </c>
      <c r="D132" s="80">
        <v>2</v>
      </c>
      <c r="E132" s="80">
        <v>2013</v>
      </c>
      <c r="F132" s="80" t="s">
        <v>89</v>
      </c>
      <c r="G132" s="80" t="s">
        <v>1843</v>
      </c>
      <c r="H132" s="80" t="s">
        <v>1844</v>
      </c>
      <c r="I132" s="177"/>
      <c r="J132" s="81">
        <v>102.76406220019987</v>
      </c>
      <c r="K132" s="81">
        <v>0.78299648115158549</v>
      </c>
      <c r="L132" s="81">
        <v>4.0913944729393039</v>
      </c>
      <c r="M132" s="81">
        <v>16.402012526597161</v>
      </c>
      <c r="N132" s="81">
        <v>12.932880960770213</v>
      </c>
      <c r="O132" s="81">
        <v>13.186918040508603</v>
      </c>
      <c r="P132" s="81">
        <v>11.759086126619207</v>
      </c>
      <c r="Q132" s="81">
        <v>0.88866820516699963</v>
      </c>
      <c r="R132" s="81">
        <v>0</v>
      </c>
      <c r="S132" s="81">
        <v>1.2245952211380653</v>
      </c>
      <c r="T132" s="82"/>
      <c r="U132" s="81">
        <v>6191211</v>
      </c>
      <c r="V132" s="81">
        <v>421</v>
      </c>
      <c r="W132" s="81">
        <v>101</v>
      </c>
      <c r="X132" s="81">
        <v>2907</v>
      </c>
      <c r="Y132" s="81">
        <v>4242</v>
      </c>
      <c r="Z132" s="81">
        <v>7205</v>
      </c>
      <c r="AA132" s="81">
        <v>2354</v>
      </c>
      <c r="AB132" s="81">
        <v>11488</v>
      </c>
      <c r="AC132" s="81">
        <v>0</v>
      </c>
      <c r="AD132" s="81">
        <v>1.2245952211380653</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30.853999999999999</v>
      </c>
      <c r="BJ132" s="81">
        <v>0</v>
      </c>
      <c r="BK132" s="81">
        <v>0</v>
      </c>
      <c r="BL132" s="81">
        <v>0</v>
      </c>
      <c r="BM132" s="82"/>
      <c r="BN132" s="81">
        <v>0</v>
      </c>
      <c r="BO132" s="81">
        <v>0</v>
      </c>
      <c r="BP132" s="81">
        <v>2</v>
      </c>
      <c r="BQ132" s="81">
        <v>0</v>
      </c>
      <c r="BR132" s="81">
        <v>0</v>
      </c>
      <c r="BS132" s="81">
        <v>0</v>
      </c>
      <c r="BT132"/>
      <c r="BU132" s="80">
        <v>30.853999999999999</v>
      </c>
      <c r="BV132" s="80">
        <v>0</v>
      </c>
      <c r="BW132" s="80">
        <v>0</v>
      </c>
      <c r="BX132" s="80">
        <v>0</v>
      </c>
      <c r="BY132" s="80">
        <v>0</v>
      </c>
      <c r="BZ132" s="80">
        <v>0</v>
      </c>
      <c r="CA132" s="80">
        <v>0</v>
      </c>
      <c r="CB132" s="80">
        <v>0</v>
      </c>
      <c r="CC132" s="80">
        <v>0</v>
      </c>
    </row>
    <row r="133" spans="1:81">
      <c r="A133" s="80" t="s">
        <v>1854</v>
      </c>
      <c r="B133" s="80">
        <v>28</v>
      </c>
      <c r="C133" s="80">
        <v>11</v>
      </c>
      <c r="D133" s="80">
        <v>2</v>
      </c>
      <c r="E133" s="80">
        <v>2014</v>
      </c>
      <c r="F133" s="80" t="s">
        <v>90</v>
      </c>
      <c r="G133" s="80" t="s">
        <v>1843</v>
      </c>
      <c r="H133" s="80" t="s">
        <v>1844</v>
      </c>
      <c r="I133" s="177"/>
      <c r="J133" s="81">
        <v>94.51050385954575</v>
      </c>
      <c r="K133" s="81">
        <v>0.70635395898534026</v>
      </c>
      <c r="L133" s="81">
        <v>6.8555448108593815</v>
      </c>
      <c r="M133" s="81">
        <v>13.017158242682049</v>
      </c>
      <c r="N133" s="81">
        <v>13.010688841829467</v>
      </c>
      <c r="O133" s="81">
        <v>12.48592197969279</v>
      </c>
      <c r="P133" s="81">
        <v>11.739904611533792</v>
      </c>
      <c r="Q133" s="81">
        <v>0.84647677131016819</v>
      </c>
      <c r="R133" s="81">
        <v>0</v>
      </c>
      <c r="S133" s="81">
        <v>1.3122322316252724</v>
      </c>
      <c r="T133" s="82"/>
      <c r="U133" s="81">
        <v>6187066</v>
      </c>
      <c r="V133" s="81">
        <v>341</v>
      </c>
      <c r="W133" s="81">
        <v>107</v>
      </c>
      <c r="X133" s="81">
        <v>2673</v>
      </c>
      <c r="Y133" s="81">
        <v>4298</v>
      </c>
      <c r="Z133" s="81">
        <v>7185</v>
      </c>
      <c r="AA133" s="81">
        <v>2338</v>
      </c>
      <c r="AB133" s="81">
        <v>11405</v>
      </c>
      <c r="AC133" s="81">
        <v>0</v>
      </c>
      <c r="AD133" s="81">
        <v>1.3122322316252724</v>
      </c>
      <c r="AE133" s="82"/>
      <c r="AF133" s="81">
        <v>47580902.252632901</v>
      </c>
      <c r="AG133" s="81">
        <v>672585.61895244196</v>
      </c>
      <c r="AH133" s="81">
        <v>1534442.1135040999</v>
      </c>
      <c r="AI133" s="81">
        <v>18319501.685575653</v>
      </c>
      <c r="AJ133" s="81">
        <v>18758816.765825119</v>
      </c>
      <c r="AK133" s="81">
        <v>0</v>
      </c>
      <c r="AL133" s="81">
        <v>0</v>
      </c>
      <c r="AM133" s="81">
        <v>1565736.0726332953</v>
      </c>
      <c r="AN133" s="81">
        <v>0</v>
      </c>
      <c r="AO133" s="81">
        <v>0</v>
      </c>
      <c r="AP133" s="82"/>
      <c r="AQ133" s="81">
        <v>74</v>
      </c>
      <c r="AR133" s="81">
        <v>8</v>
      </c>
      <c r="AS133" s="81">
        <v>0</v>
      </c>
      <c r="AT133" s="81">
        <v>0</v>
      </c>
      <c r="AU133" s="81">
        <v>0</v>
      </c>
      <c r="AV133" s="81">
        <v>0</v>
      </c>
      <c r="AW133" s="81" t="s">
        <v>564</v>
      </c>
      <c r="AX133" s="82"/>
      <c r="AY133" s="81">
        <v>323.09999999999997</v>
      </c>
      <c r="AZ133" s="81">
        <v>285.39999999999998</v>
      </c>
      <c r="BA133" s="81">
        <v>0</v>
      </c>
      <c r="BB133" s="81">
        <v>0</v>
      </c>
      <c r="BC133" s="81">
        <v>0</v>
      </c>
      <c r="BD133" s="81">
        <v>0</v>
      </c>
      <c r="BE133" s="81" t="s">
        <v>564</v>
      </c>
      <c r="BF133" s="82"/>
      <c r="BG133" s="81">
        <v>0</v>
      </c>
      <c r="BH133" s="81">
        <v>0</v>
      </c>
      <c r="BI133" s="81">
        <v>58.774999999999999</v>
      </c>
      <c r="BJ133" s="81">
        <v>0</v>
      </c>
      <c r="BK133" s="81">
        <v>0</v>
      </c>
      <c r="BL133" s="81">
        <v>0</v>
      </c>
      <c r="BM133" s="82"/>
      <c r="BN133" s="81">
        <v>0</v>
      </c>
      <c r="BO133" s="81">
        <v>0</v>
      </c>
      <c r="BP133" s="81">
        <v>3</v>
      </c>
      <c r="BQ133" s="81">
        <v>0</v>
      </c>
      <c r="BR133" s="81">
        <v>0</v>
      </c>
      <c r="BS133" s="81">
        <v>0</v>
      </c>
      <c r="BT133"/>
      <c r="BU133" s="80">
        <v>58.774999999999999</v>
      </c>
      <c r="BV133" s="80">
        <v>0</v>
      </c>
      <c r="BW133" s="80">
        <v>0</v>
      </c>
      <c r="BX133" s="80">
        <v>0</v>
      </c>
      <c r="BY133" s="80">
        <v>0</v>
      </c>
      <c r="BZ133" s="80">
        <v>0</v>
      </c>
      <c r="CA133" s="80">
        <v>0</v>
      </c>
      <c r="CB133" s="80">
        <v>0</v>
      </c>
      <c r="CC133" s="80">
        <v>0</v>
      </c>
    </row>
    <row r="134" spans="1:81">
      <c r="A134" s="80" t="s">
        <v>1855</v>
      </c>
      <c r="B134" s="80">
        <v>29</v>
      </c>
      <c r="C134" s="80">
        <v>12</v>
      </c>
      <c r="D134" s="80">
        <v>2</v>
      </c>
      <c r="E134" s="80">
        <v>2015</v>
      </c>
      <c r="F134" s="80" t="s">
        <v>91</v>
      </c>
      <c r="G134" s="80" t="s">
        <v>1843</v>
      </c>
      <c r="H134" s="80" t="s">
        <v>1844</v>
      </c>
      <c r="I134" s="177"/>
      <c r="J134" s="81">
        <v>86.864603191139793</v>
      </c>
      <c r="K134" s="81">
        <v>0.6744625512779473</v>
      </c>
      <c r="L134" s="81">
        <v>7.5731581730418744</v>
      </c>
      <c r="M134" s="81">
        <v>13.086029918397429</v>
      </c>
      <c r="N134" s="81">
        <v>11.407207066250962</v>
      </c>
      <c r="O134" s="81">
        <v>12.215306122664551</v>
      </c>
      <c r="P134" s="81">
        <v>11.618484072641882</v>
      </c>
      <c r="Q134" s="81">
        <v>0.8082419808230773</v>
      </c>
      <c r="R134" s="81">
        <v>0</v>
      </c>
      <c r="S134" s="81">
        <v>1.3438336960447665</v>
      </c>
      <c r="T134" s="82"/>
      <c r="U134" s="81">
        <v>5763829</v>
      </c>
      <c r="V134" s="81">
        <v>341</v>
      </c>
      <c r="W134" s="81">
        <v>107</v>
      </c>
      <c r="X134" s="81">
        <v>2673</v>
      </c>
      <c r="Y134" s="81">
        <v>4267</v>
      </c>
      <c r="Z134" s="81">
        <v>7097</v>
      </c>
      <c r="AA134" s="81">
        <v>2312</v>
      </c>
      <c r="AB134" s="81">
        <v>11124</v>
      </c>
      <c r="AC134" s="81">
        <v>0</v>
      </c>
      <c r="AD134" s="81">
        <v>1.3438336960447665</v>
      </c>
      <c r="AE134" s="82"/>
      <c r="AF134" s="81">
        <v>41124490.625649117</v>
      </c>
      <c r="AG134" s="81">
        <v>572238.87943360186</v>
      </c>
      <c r="AH134" s="81">
        <v>1447037.0957170085</v>
      </c>
      <c r="AI134" s="81">
        <v>18841265.333526418</v>
      </c>
      <c r="AJ134" s="81">
        <v>15969393.79800302</v>
      </c>
      <c r="AK134" s="81">
        <v>0</v>
      </c>
      <c r="AL134" s="81">
        <v>0</v>
      </c>
      <c r="AM134" s="81">
        <v>1524497.536575045</v>
      </c>
      <c r="AN134" s="81">
        <v>0</v>
      </c>
      <c r="AO134" s="81">
        <v>0</v>
      </c>
      <c r="AP134" s="82"/>
      <c r="AQ134" s="81">
        <v>94</v>
      </c>
      <c r="AR134" s="81">
        <v>13</v>
      </c>
      <c r="AS134" s="81">
        <v>0</v>
      </c>
      <c r="AT134" s="81">
        <v>0</v>
      </c>
      <c r="AU134" s="81">
        <v>0</v>
      </c>
      <c r="AV134" s="81">
        <v>0</v>
      </c>
      <c r="AW134" s="81" t="s">
        <v>564</v>
      </c>
      <c r="AX134" s="82"/>
      <c r="AY134" s="81">
        <v>408.8</v>
      </c>
      <c r="AZ134" s="81">
        <v>420.6</v>
      </c>
      <c r="BA134" s="81">
        <v>0</v>
      </c>
      <c r="BB134" s="81">
        <v>0</v>
      </c>
      <c r="BC134" s="81">
        <v>0</v>
      </c>
      <c r="BD134" s="81">
        <v>0</v>
      </c>
      <c r="BE134" s="81" t="s">
        <v>564</v>
      </c>
      <c r="BF134" s="82"/>
      <c r="BG134" s="81">
        <v>0</v>
      </c>
      <c r="BH134" s="81">
        <v>0</v>
      </c>
      <c r="BI134" s="81">
        <v>55.631</v>
      </c>
      <c r="BJ134" s="81">
        <v>0</v>
      </c>
      <c r="BK134" s="81">
        <v>0</v>
      </c>
      <c r="BL134" s="81">
        <v>0</v>
      </c>
      <c r="BM134" s="82"/>
      <c r="BN134" s="81">
        <v>0</v>
      </c>
      <c r="BO134" s="81">
        <v>0</v>
      </c>
      <c r="BP134" s="81">
        <v>4</v>
      </c>
      <c r="BQ134" s="81">
        <v>0</v>
      </c>
      <c r="BR134" s="81">
        <v>0</v>
      </c>
      <c r="BS134" s="81">
        <v>0</v>
      </c>
      <c r="BT134"/>
      <c r="BU134" s="80">
        <v>55.631</v>
      </c>
      <c r="BV134" s="80">
        <v>0</v>
      </c>
      <c r="BW134" s="80">
        <v>0</v>
      </c>
      <c r="BX134" s="80">
        <v>0</v>
      </c>
      <c r="BY134" s="80">
        <v>0</v>
      </c>
      <c r="BZ134" s="80">
        <v>0</v>
      </c>
      <c r="CA134" s="80">
        <v>0</v>
      </c>
      <c r="CB134" s="80">
        <v>0</v>
      </c>
      <c r="CC134" s="80">
        <v>0</v>
      </c>
    </row>
    <row r="135" spans="1:81">
      <c r="A135" s="80" t="s">
        <v>1856</v>
      </c>
      <c r="B135" s="80">
        <v>30</v>
      </c>
      <c r="C135" s="80">
        <v>13</v>
      </c>
      <c r="D135" s="80">
        <v>2</v>
      </c>
      <c r="E135" s="80">
        <v>2016</v>
      </c>
      <c r="F135" s="80" t="s">
        <v>92</v>
      </c>
      <c r="G135" s="80" t="s">
        <v>1843</v>
      </c>
      <c r="H135" s="80" t="s">
        <v>1844</v>
      </c>
      <c r="I135" s="177"/>
      <c r="J135" s="81">
        <v>88.162065293655672</v>
      </c>
      <c r="K135" s="81">
        <v>0.6642530750796467</v>
      </c>
      <c r="L135" s="81">
        <v>8.3090356059923813</v>
      </c>
      <c r="M135" s="81">
        <v>11.092467444184599</v>
      </c>
      <c r="N135" s="81">
        <v>10.834199701381801</v>
      </c>
      <c r="O135" s="81">
        <v>11.932647158446734</v>
      </c>
      <c r="P135" s="81">
        <v>11.665791363679785</v>
      </c>
      <c r="Q135" s="81">
        <v>0.76579244596386054</v>
      </c>
      <c r="R135" s="81">
        <v>0</v>
      </c>
      <c r="S135" s="81">
        <v>1.0840850123749546</v>
      </c>
      <c r="T135" s="82"/>
      <c r="U135" s="81">
        <v>5576873</v>
      </c>
      <c r="V135" s="81">
        <v>341</v>
      </c>
      <c r="W135" s="81">
        <v>107</v>
      </c>
      <c r="X135" s="81">
        <v>2673</v>
      </c>
      <c r="Y135" s="81">
        <v>4229</v>
      </c>
      <c r="Z135" s="81">
        <v>7018</v>
      </c>
      <c r="AA135" s="81">
        <v>2401</v>
      </c>
      <c r="AB135" s="81">
        <v>10842</v>
      </c>
      <c r="AC135" s="81">
        <v>0</v>
      </c>
      <c r="AD135" s="81">
        <v>1.084085012374955</v>
      </c>
      <c r="AE135" s="82"/>
      <c r="AF135" s="81">
        <v>42723820.00205227</v>
      </c>
      <c r="AG135" s="81">
        <v>531651.08813976799</v>
      </c>
      <c r="AH135" s="81">
        <v>1520789.432556333</v>
      </c>
      <c r="AI135" s="81">
        <v>17536113.55385812</v>
      </c>
      <c r="AJ135" s="81">
        <v>15491606.96408516</v>
      </c>
      <c r="AK135" s="81">
        <v>0</v>
      </c>
      <c r="AL135" s="81">
        <v>0</v>
      </c>
      <c r="AM135" s="81">
        <v>1487004.979661565</v>
      </c>
      <c r="AN135" s="81">
        <v>0</v>
      </c>
      <c r="AO135" s="81">
        <v>0</v>
      </c>
      <c r="AP135" s="82"/>
      <c r="AQ135" s="81">
        <v>110</v>
      </c>
      <c r="AR135" s="81">
        <v>16</v>
      </c>
      <c r="AS135" s="81">
        <v>0</v>
      </c>
      <c r="AT135" s="81">
        <v>0</v>
      </c>
      <c r="AU135" s="81">
        <v>0</v>
      </c>
      <c r="AV135" s="81">
        <v>0</v>
      </c>
      <c r="AW135" s="81" t="s">
        <v>564</v>
      </c>
      <c r="AX135" s="82"/>
      <c r="AY135" s="81">
        <v>486.6</v>
      </c>
      <c r="AZ135" s="81">
        <v>499.3</v>
      </c>
      <c r="BA135" s="81">
        <v>0</v>
      </c>
      <c r="BB135" s="81">
        <v>0</v>
      </c>
      <c r="BC135" s="81">
        <v>0</v>
      </c>
      <c r="BD135" s="81">
        <v>0</v>
      </c>
      <c r="BE135" s="81" t="s">
        <v>564</v>
      </c>
      <c r="BF135" s="82"/>
      <c r="BG135" s="81">
        <v>0</v>
      </c>
      <c r="BH135" s="81">
        <v>0</v>
      </c>
      <c r="BI135" s="81">
        <v>53.774999999999999</v>
      </c>
      <c r="BJ135" s="81">
        <v>0</v>
      </c>
      <c r="BK135" s="81">
        <v>0</v>
      </c>
      <c r="BL135" s="81">
        <v>0</v>
      </c>
      <c r="BM135" s="82"/>
      <c r="BN135" s="81">
        <v>0</v>
      </c>
      <c r="BO135" s="81">
        <v>0</v>
      </c>
      <c r="BP135" s="81">
        <v>3</v>
      </c>
      <c r="BQ135" s="81">
        <v>0</v>
      </c>
      <c r="BR135" s="81">
        <v>0</v>
      </c>
      <c r="BS135" s="81">
        <v>0</v>
      </c>
      <c r="BT135"/>
      <c r="BU135" s="80">
        <v>53.774999999999999</v>
      </c>
      <c r="BV135" s="80">
        <v>0</v>
      </c>
      <c r="BW135" s="80">
        <v>0</v>
      </c>
      <c r="BX135" s="80">
        <v>0</v>
      </c>
      <c r="BY135" s="80">
        <v>0</v>
      </c>
      <c r="BZ135" s="80">
        <v>0</v>
      </c>
      <c r="CA135" s="80">
        <v>0</v>
      </c>
      <c r="CB135" s="80">
        <v>0</v>
      </c>
      <c r="CC135" s="80">
        <v>0</v>
      </c>
    </row>
    <row r="136" spans="1:81">
      <c r="A136" s="80" t="s">
        <v>1857</v>
      </c>
      <c r="B136" s="80">
        <v>31</v>
      </c>
      <c r="C136" s="80">
        <v>14</v>
      </c>
      <c r="D136" s="80">
        <v>2</v>
      </c>
      <c r="E136" s="80">
        <v>2017</v>
      </c>
      <c r="F136" s="80" t="s">
        <v>71</v>
      </c>
      <c r="G136" s="80" t="s">
        <v>1843</v>
      </c>
      <c r="H136" s="80" t="s">
        <v>1844</v>
      </c>
      <c r="I136" s="177"/>
      <c r="J136" s="81">
        <v>84.168759562531477</v>
      </c>
      <c r="K136" s="81">
        <v>0.68556331449423236</v>
      </c>
      <c r="L136" s="81">
        <v>9.8268064382620093</v>
      </c>
      <c r="M136" s="81">
        <v>11.06543374755282</v>
      </c>
      <c r="N136" s="81">
        <v>10.970650449399118</v>
      </c>
      <c r="O136" s="81">
        <v>11.706156396415796</v>
      </c>
      <c r="P136" s="81">
        <v>11.268420515499539</v>
      </c>
      <c r="Q136" s="81">
        <v>0.7228258727730541</v>
      </c>
      <c r="R136" s="81">
        <v>0</v>
      </c>
      <c r="S136" s="81">
        <v>1.3270852043854657</v>
      </c>
      <c r="T136" s="82"/>
      <c r="U136" s="81">
        <v>5821931</v>
      </c>
      <c r="V136" s="81">
        <v>341</v>
      </c>
      <c r="W136" s="81">
        <v>107</v>
      </c>
      <c r="X136" s="81">
        <v>2673</v>
      </c>
      <c r="Y136" s="81">
        <v>4212</v>
      </c>
      <c r="Z136" s="81">
        <v>6999</v>
      </c>
      <c r="AA136" s="81">
        <v>2334</v>
      </c>
      <c r="AB136" s="81">
        <v>10583</v>
      </c>
      <c r="AC136" s="81">
        <v>0</v>
      </c>
      <c r="AD136" s="81">
        <v>1.327085204385466</v>
      </c>
      <c r="AE136" s="82"/>
      <c r="AF136" s="81">
        <v>41889886.560892433</v>
      </c>
      <c r="AG136" s="81">
        <v>552846.14024934184</v>
      </c>
      <c r="AH136" s="81">
        <v>2164844.7304046322</v>
      </c>
      <c r="AI136" s="81">
        <v>18161994.464978568</v>
      </c>
      <c r="AJ136" s="81">
        <v>15640965.51924696</v>
      </c>
      <c r="AK136" s="81">
        <v>0</v>
      </c>
      <c r="AL136" s="81">
        <v>0</v>
      </c>
      <c r="AM136" s="81">
        <v>1453753.7140625659</v>
      </c>
      <c r="AN136" s="81">
        <v>0</v>
      </c>
      <c r="AO136" s="81">
        <v>0</v>
      </c>
      <c r="AP136" s="82"/>
      <c r="AQ136" s="81">
        <v>118</v>
      </c>
      <c r="AR136" s="81">
        <v>16</v>
      </c>
      <c r="AS136" s="81">
        <v>0</v>
      </c>
      <c r="AT136" s="81">
        <v>0</v>
      </c>
      <c r="AU136" s="81">
        <v>0</v>
      </c>
      <c r="AV136" s="81">
        <v>0</v>
      </c>
      <c r="AW136" s="81" t="s">
        <v>564</v>
      </c>
      <c r="AX136" s="82"/>
      <c r="AY136" s="81">
        <v>535.69999999999993</v>
      </c>
      <c r="AZ136" s="81">
        <v>499.3</v>
      </c>
      <c r="BA136" s="81">
        <v>0</v>
      </c>
      <c r="BB136" s="81">
        <v>0</v>
      </c>
      <c r="BC136" s="81">
        <v>0</v>
      </c>
      <c r="BD136" s="81">
        <v>0</v>
      </c>
      <c r="BE136" s="81" t="s">
        <v>564</v>
      </c>
      <c r="BF136" s="82"/>
      <c r="BG136" s="81">
        <v>0</v>
      </c>
      <c r="BH136" s="81">
        <v>0</v>
      </c>
      <c r="BI136" s="81">
        <v>52.438000000000002</v>
      </c>
      <c r="BJ136" s="81">
        <v>0</v>
      </c>
      <c r="BK136" s="81">
        <v>0</v>
      </c>
      <c r="BL136" s="81">
        <v>0</v>
      </c>
      <c r="BM136" s="82"/>
      <c r="BN136" s="81">
        <v>0</v>
      </c>
      <c r="BO136" s="81">
        <v>0</v>
      </c>
      <c r="BP136" s="81">
        <v>3</v>
      </c>
      <c r="BQ136" s="81">
        <v>0</v>
      </c>
      <c r="BR136" s="81">
        <v>0</v>
      </c>
      <c r="BS136" s="81">
        <v>0</v>
      </c>
      <c r="BT136"/>
      <c r="BU136" s="80">
        <v>52.438000000000002</v>
      </c>
      <c r="BV136" s="80">
        <v>0</v>
      </c>
      <c r="BW136" s="80">
        <v>0</v>
      </c>
      <c r="BX136" s="80">
        <v>0</v>
      </c>
      <c r="BY136" s="80">
        <v>0</v>
      </c>
      <c r="BZ136" s="80">
        <v>0</v>
      </c>
      <c r="CA136" s="80">
        <v>0</v>
      </c>
      <c r="CB136" s="80">
        <v>0</v>
      </c>
      <c r="CC136" s="80">
        <v>0</v>
      </c>
    </row>
    <row r="137" spans="1:81">
      <c r="A137" s="80" t="s">
        <v>1858</v>
      </c>
      <c r="B137" s="80">
        <v>32</v>
      </c>
      <c r="C137" s="80">
        <v>15</v>
      </c>
      <c r="D137" s="80">
        <v>2</v>
      </c>
      <c r="E137" s="80">
        <v>2018</v>
      </c>
      <c r="F137" s="80" t="s">
        <v>93</v>
      </c>
      <c r="G137" s="80" t="s">
        <v>1843</v>
      </c>
      <c r="H137" s="80" t="s">
        <v>1844</v>
      </c>
      <c r="I137" s="177"/>
      <c r="J137" s="81">
        <v>74.423073225422485</v>
      </c>
      <c r="K137" s="81">
        <v>0.64033571476409024</v>
      </c>
      <c r="L137" s="81">
        <v>6.4515444820858896</v>
      </c>
      <c r="M137" s="81">
        <v>10.905080832963799</v>
      </c>
      <c r="N137" s="81">
        <v>10.503990769562581</v>
      </c>
      <c r="O137" s="81">
        <v>11.333598781723255</v>
      </c>
      <c r="P137" s="81">
        <v>11.074993935188086</v>
      </c>
      <c r="Q137" s="81">
        <v>0.65331655163124491</v>
      </c>
      <c r="R137" s="81">
        <v>0</v>
      </c>
      <c r="S137" s="81">
        <v>1.7349358027013491</v>
      </c>
      <c r="T137" s="82"/>
      <c r="U137" s="81">
        <v>5408277</v>
      </c>
      <c r="V137" s="81">
        <v>341</v>
      </c>
      <c r="W137" s="81">
        <v>107</v>
      </c>
      <c r="X137" s="81">
        <v>2673</v>
      </c>
      <c r="Y137" s="81">
        <v>4199</v>
      </c>
      <c r="Z137" s="81">
        <v>6906</v>
      </c>
      <c r="AA137" s="81">
        <v>2317</v>
      </c>
      <c r="AB137" s="81">
        <v>10308</v>
      </c>
      <c r="AC137" s="81">
        <v>0</v>
      </c>
      <c r="AD137" s="81">
        <v>1.7349358027013491</v>
      </c>
      <c r="AE137" s="82"/>
      <c r="AF137" s="81">
        <v>35913174.920434266</v>
      </c>
      <c r="AG137" s="81">
        <v>490886.27158172382</v>
      </c>
      <c r="AH137" s="81">
        <v>1289737.46476345</v>
      </c>
      <c r="AI137" s="81">
        <v>17609023.92653529</v>
      </c>
      <c r="AJ137" s="81">
        <v>15533530.296283061</v>
      </c>
      <c r="AK137" s="81">
        <v>0</v>
      </c>
      <c r="AL137" s="81">
        <v>0</v>
      </c>
      <c r="AM137" s="81">
        <v>1418907.6492156771</v>
      </c>
      <c r="AN137" s="81">
        <v>0</v>
      </c>
      <c r="AO137" s="81">
        <v>0</v>
      </c>
      <c r="AP137" s="82"/>
      <c r="AQ137" s="81">
        <v>125</v>
      </c>
      <c r="AR137" s="81">
        <v>17</v>
      </c>
      <c r="AS137" s="81">
        <v>0</v>
      </c>
      <c r="AT137" s="81">
        <v>0</v>
      </c>
      <c r="AU137" s="81">
        <v>0</v>
      </c>
      <c r="AV137" s="81">
        <v>0</v>
      </c>
      <c r="AW137" s="81" t="s">
        <v>564</v>
      </c>
      <c r="AX137" s="82"/>
      <c r="AY137" s="81">
        <v>571.79999999999995</v>
      </c>
      <c r="AZ137" s="81">
        <v>510</v>
      </c>
      <c r="BA137" s="81">
        <v>0</v>
      </c>
      <c r="BB137" s="81">
        <v>0</v>
      </c>
      <c r="BC137" s="81">
        <v>0</v>
      </c>
      <c r="BD137" s="81">
        <v>0</v>
      </c>
      <c r="BE137" s="81" t="s">
        <v>564</v>
      </c>
      <c r="BF137" s="82"/>
      <c r="BG137" s="81">
        <v>0</v>
      </c>
      <c r="BH137" s="81">
        <v>0</v>
      </c>
      <c r="BI137" s="81">
        <v>48.808999999999997</v>
      </c>
      <c r="BJ137" s="81">
        <v>0</v>
      </c>
      <c r="BK137" s="81">
        <v>0</v>
      </c>
      <c r="BL137" s="81">
        <v>0</v>
      </c>
      <c r="BM137" s="82"/>
      <c r="BN137" s="81">
        <v>0</v>
      </c>
      <c r="BO137" s="81">
        <v>0</v>
      </c>
      <c r="BP137" s="81">
        <v>3</v>
      </c>
      <c r="BQ137" s="81">
        <v>0</v>
      </c>
      <c r="BR137" s="81">
        <v>0</v>
      </c>
      <c r="BS137" s="81">
        <v>0</v>
      </c>
      <c r="BT137"/>
      <c r="BU137" s="80">
        <v>48.808999999999997</v>
      </c>
      <c r="BV137" s="80">
        <v>0</v>
      </c>
      <c r="BW137" s="80">
        <v>0</v>
      </c>
      <c r="BX137" s="80">
        <v>0</v>
      </c>
      <c r="BY137" s="80">
        <v>0</v>
      </c>
      <c r="BZ137" s="80">
        <v>0</v>
      </c>
      <c r="CA137" s="80">
        <v>0</v>
      </c>
      <c r="CB137" s="80">
        <v>0</v>
      </c>
      <c r="CC137" s="80">
        <v>0</v>
      </c>
    </row>
    <row r="138" spans="1:81">
      <c r="A138" s="80" t="s">
        <v>1859</v>
      </c>
      <c r="B138" s="80">
        <v>33</v>
      </c>
      <c r="C138" s="80">
        <v>16</v>
      </c>
      <c r="D138" s="80">
        <v>2</v>
      </c>
      <c r="E138" s="80">
        <v>2019</v>
      </c>
      <c r="F138" s="80" t="s">
        <v>73</v>
      </c>
      <c r="G138" s="80" t="s">
        <v>1843</v>
      </c>
      <c r="H138" s="80" t="s">
        <v>1844</v>
      </c>
      <c r="I138" s="177"/>
      <c r="J138" s="81">
        <v>65.998087467519142</v>
      </c>
      <c r="K138" s="81">
        <v>0.5824001668391583</v>
      </c>
      <c r="L138" s="81">
        <v>6.5064857945055126</v>
      </c>
      <c r="M138" s="81">
        <v>10.901530385136342</v>
      </c>
      <c r="N138" s="81">
        <v>10.734976387365977</v>
      </c>
      <c r="O138" s="81">
        <v>10.786359257527007</v>
      </c>
      <c r="P138" s="81">
        <v>10.493910916629352</v>
      </c>
      <c r="Q138" s="81">
        <v>0.6235056133596788</v>
      </c>
      <c r="R138" s="81">
        <v>0</v>
      </c>
      <c r="S138" s="81">
        <v>1.0590983172000001</v>
      </c>
      <c r="T138" s="82"/>
      <c r="U138" s="81">
        <v>4832254</v>
      </c>
      <c r="V138" s="81">
        <v>341</v>
      </c>
      <c r="W138" s="81">
        <v>107</v>
      </c>
      <c r="X138" s="81">
        <v>2673</v>
      </c>
      <c r="Y138" s="81">
        <v>4215</v>
      </c>
      <c r="Z138" s="81">
        <v>6753</v>
      </c>
      <c r="AA138" s="81">
        <v>2179</v>
      </c>
      <c r="AB138" s="81">
        <v>10104</v>
      </c>
      <c r="AC138" s="81">
        <v>0</v>
      </c>
      <c r="AD138" s="81">
        <v>1.0590983171999999</v>
      </c>
      <c r="AE138" s="82"/>
      <c r="AF138" s="81">
        <v>32938242.131052591</v>
      </c>
      <c r="AG138" s="81">
        <v>472310.22018852609</v>
      </c>
      <c r="AH138" s="81">
        <v>1361258.0057827709</v>
      </c>
      <c r="AI138" s="81">
        <v>18285888.981917251</v>
      </c>
      <c r="AJ138" s="81">
        <v>15643409.224382853</v>
      </c>
      <c r="AK138" s="81">
        <v>0</v>
      </c>
      <c r="AL138" s="81">
        <v>0</v>
      </c>
      <c r="AM138" s="81">
        <v>1376088.7371287239</v>
      </c>
      <c r="AN138" s="81">
        <v>0</v>
      </c>
      <c r="AO138" s="81">
        <v>0</v>
      </c>
      <c r="AP138" s="82"/>
      <c r="AQ138" s="81">
        <v>139</v>
      </c>
      <c r="AR138" s="81">
        <v>18</v>
      </c>
      <c r="AS138" s="81">
        <v>0</v>
      </c>
      <c r="AT138" s="81">
        <v>0</v>
      </c>
      <c r="AU138" s="81">
        <v>0</v>
      </c>
      <c r="AV138" s="81">
        <v>0</v>
      </c>
      <c r="AW138" s="81" t="s">
        <v>564</v>
      </c>
      <c r="AX138" s="82"/>
      <c r="AY138" s="81">
        <v>634.50000000000023</v>
      </c>
      <c r="AZ138" s="81">
        <v>559</v>
      </c>
      <c r="BA138" s="81">
        <v>0</v>
      </c>
      <c r="BB138" s="81">
        <v>0</v>
      </c>
      <c r="BC138" s="81">
        <v>0</v>
      </c>
      <c r="BD138" s="81">
        <v>0</v>
      </c>
      <c r="BE138" s="81" t="s">
        <v>564</v>
      </c>
      <c r="BF138" s="82"/>
      <c r="BG138" s="81">
        <v>0</v>
      </c>
      <c r="BH138" s="81">
        <v>0</v>
      </c>
      <c r="BI138" s="81">
        <v>46.317</v>
      </c>
      <c r="BJ138" s="81">
        <v>0</v>
      </c>
      <c r="BK138" s="81">
        <v>0</v>
      </c>
      <c r="BL138" s="81">
        <v>0</v>
      </c>
      <c r="BM138" s="82"/>
      <c r="BN138" s="81">
        <v>0</v>
      </c>
      <c r="BO138" s="81">
        <v>0</v>
      </c>
      <c r="BP138" s="81">
        <v>3</v>
      </c>
      <c r="BQ138" s="81">
        <v>0</v>
      </c>
      <c r="BR138" s="81">
        <v>0</v>
      </c>
      <c r="BS138" s="81">
        <v>0</v>
      </c>
      <c r="BT138"/>
      <c r="BU138" s="80">
        <v>46.317</v>
      </c>
      <c r="BV138" s="80">
        <v>0</v>
      </c>
      <c r="BW138" s="80">
        <v>0</v>
      </c>
      <c r="BX138" s="80">
        <v>0</v>
      </c>
      <c r="BY138" s="80">
        <v>0</v>
      </c>
      <c r="BZ138" s="80">
        <v>0</v>
      </c>
      <c r="CA138" s="80">
        <v>0</v>
      </c>
      <c r="CB138" s="80">
        <v>0</v>
      </c>
      <c r="CC138" s="80">
        <v>0</v>
      </c>
    </row>
    <row r="139" spans="1:81">
      <c r="A139" s="80" t="s">
        <v>1860</v>
      </c>
      <c r="B139" s="80">
        <v>34</v>
      </c>
      <c r="C139" s="80">
        <v>17</v>
      </c>
      <c r="D139" s="80">
        <v>2</v>
      </c>
      <c r="E139" s="80">
        <v>2020</v>
      </c>
      <c r="F139" s="80" t="s">
        <v>218</v>
      </c>
      <c r="G139" s="80" t="s">
        <v>1843</v>
      </c>
      <c r="H139" s="80" t="s">
        <v>1844</v>
      </c>
      <c r="I139" s="177"/>
      <c r="J139" s="81">
        <v>67.174323131415292</v>
      </c>
      <c r="K139" s="81">
        <v>0.6422422703138333</v>
      </c>
      <c r="L139" s="81">
        <v>7.3584155152112274</v>
      </c>
      <c r="M139" s="81">
        <v>8.3642514589734969</v>
      </c>
      <c r="N139" s="81">
        <v>10.954214366136945</v>
      </c>
      <c r="O139" s="81">
        <v>9.3692098306967786</v>
      </c>
      <c r="P139" s="81">
        <v>10.301329927346579</v>
      </c>
      <c r="Q139" s="81">
        <v>0.58727318367989245</v>
      </c>
      <c r="R139" s="81">
        <v>0</v>
      </c>
      <c r="S139" s="81">
        <v>0.80660917229658557</v>
      </c>
      <c r="T139" s="82"/>
      <c r="U139" s="81">
        <v>4829617</v>
      </c>
      <c r="V139" s="81">
        <v>353</v>
      </c>
      <c r="W139" s="81">
        <v>125</v>
      </c>
      <c r="X139" s="81">
        <v>2327</v>
      </c>
      <c r="Y139" s="81">
        <v>4235</v>
      </c>
      <c r="Z139" s="81">
        <v>6695</v>
      </c>
      <c r="AA139" s="81">
        <v>2324</v>
      </c>
      <c r="AB139" s="81">
        <v>9960</v>
      </c>
      <c r="AC139" s="81">
        <v>0</v>
      </c>
      <c r="AD139" s="81">
        <v>0.80660917229658557</v>
      </c>
      <c r="AE139" s="82"/>
      <c r="AF139" s="81">
        <v>33644261.002544403</v>
      </c>
      <c r="AG139" s="81">
        <v>490791.78396377392</v>
      </c>
      <c r="AH139" s="81">
        <v>1524306.7322050729</v>
      </c>
      <c r="AI139" s="81">
        <v>14128878.735254696</v>
      </c>
      <c r="AJ139" s="81">
        <v>17026128.822325483</v>
      </c>
      <c r="AK139" s="81"/>
      <c r="AL139" s="81"/>
      <c r="AM139" s="81">
        <v>1299890.6579079973</v>
      </c>
      <c r="AN139" s="81"/>
      <c r="AO139" s="81"/>
      <c r="AP139" s="82"/>
      <c r="AQ139" s="81">
        <v>156</v>
      </c>
      <c r="AR139" s="81">
        <v>18</v>
      </c>
      <c r="AS139" s="81">
        <v>0</v>
      </c>
      <c r="AT139" s="81">
        <v>0</v>
      </c>
      <c r="AU139" s="81">
        <v>0</v>
      </c>
      <c r="AV139" s="81">
        <v>0</v>
      </c>
      <c r="AW139" s="81">
        <v>0</v>
      </c>
      <c r="AX139" s="82"/>
      <c r="AY139" s="81">
        <v>730.99999999999977</v>
      </c>
      <c r="AZ139" s="81">
        <v>559</v>
      </c>
      <c r="BA139" s="81">
        <v>0</v>
      </c>
      <c r="BB139" s="81">
        <v>0</v>
      </c>
      <c r="BC139" s="81">
        <v>0</v>
      </c>
      <c r="BD139" s="81">
        <v>0</v>
      </c>
      <c r="BE139" s="81">
        <v>0</v>
      </c>
      <c r="BF139" s="82"/>
      <c r="BG139" s="81">
        <v>0</v>
      </c>
      <c r="BH139" s="81">
        <v>0</v>
      </c>
      <c r="BI139" s="81">
        <v>41.067999999999998</v>
      </c>
      <c r="BJ139" s="81">
        <v>0</v>
      </c>
      <c r="BK139" s="81">
        <v>0</v>
      </c>
      <c r="BL139" s="81">
        <v>0</v>
      </c>
      <c r="BM139" s="82"/>
      <c r="BN139" s="81">
        <v>0</v>
      </c>
      <c r="BO139" s="81">
        <v>0</v>
      </c>
      <c r="BP139" s="81">
        <v>3</v>
      </c>
      <c r="BQ139" s="81">
        <v>0</v>
      </c>
      <c r="BR139" s="81">
        <v>0</v>
      </c>
      <c r="BS139" s="81">
        <v>0</v>
      </c>
      <c r="BT139"/>
      <c r="BU139" s="80">
        <v>41.067999999999998</v>
      </c>
      <c r="BV139" s="80">
        <v>0</v>
      </c>
      <c r="BW139" s="80">
        <v>0</v>
      </c>
      <c r="BX139" s="80">
        <v>0</v>
      </c>
      <c r="BY139" s="80">
        <v>0</v>
      </c>
      <c r="BZ139" s="80">
        <v>0</v>
      </c>
      <c r="CA139" s="80">
        <v>0</v>
      </c>
      <c r="CB139" s="80">
        <v>0</v>
      </c>
      <c r="CC139" s="80">
        <v>0</v>
      </c>
    </row>
    <row r="140" spans="1:81">
      <c r="A140" s="80" t="s">
        <v>1861</v>
      </c>
      <c r="B140" s="80">
        <v>34</v>
      </c>
      <c r="C140" s="80">
        <v>18</v>
      </c>
      <c r="D140" s="80">
        <v>2</v>
      </c>
      <c r="E140" s="80">
        <v>2021</v>
      </c>
      <c r="F140" s="80" t="s">
        <v>75</v>
      </c>
      <c r="G140" s="174" t="s">
        <v>1843</v>
      </c>
      <c r="H140" s="80" t="s">
        <v>1844</v>
      </c>
      <c r="I140" s="177"/>
      <c r="J140" s="81">
        <v>66.461768837417466</v>
      </c>
      <c r="K140" s="81">
        <v>0.80657371366596309</v>
      </c>
      <c r="L140" s="81">
        <v>7.1723878549724711</v>
      </c>
      <c r="M140" s="81">
        <v>8.9671830327401203</v>
      </c>
      <c r="N140" s="81">
        <v>9.8145852595894283</v>
      </c>
      <c r="O140" s="81">
        <v>8.9468823754144928</v>
      </c>
      <c r="P140" s="81">
        <v>10.4814431485661</v>
      </c>
      <c r="Q140" s="81">
        <v>0.5837592105880639</v>
      </c>
      <c r="R140" s="81">
        <v>0</v>
      </c>
      <c r="S140" s="81">
        <v>1.127497744231841</v>
      </c>
      <c r="T140" s="82"/>
      <c r="U140" s="81">
        <v>4996658</v>
      </c>
      <c r="V140" s="81">
        <v>353</v>
      </c>
      <c r="W140" s="81">
        <v>125</v>
      </c>
      <c r="X140" s="81">
        <v>2327</v>
      </c>
      <c r="Y140" s="81">
        <v>4227</v>
      </c>
      <c r="Z140" s="81">
        <v>6583</v>
      </c>
      <c r="AA140" s="81">
        <v>2306</v>
      </c>
      <c r="AB140" s="81">
        <v>9783</v>
      </c>
      <c r="AC140" s="81">
        <v>0</v>
      </c>
      <c r="AD140" s="81">
        <v>1.127497744231841</v>
      </c>
      <c r="AE140" s="82"/>
      <c r="AF140" s="81">
        <v>30761026.332709264</v>
      </c>
      <c r="AG140" s="81">
        <v>608283.37488745316</v>
      </c>
      <c r="AH140" s="81">
        <v>1442871.0360141515</v>
      </c>
      <c r="AI140" s="81">
        <v>14967049.94210563</v>
      </c>
      <c r="AJ140" s="81">
        <v>14219108.868983865</v>
      </c>
      <c r="AK140" s="81">
        <v>0</v>
      </c>
      <c r="AL140" s="81">
        <v>0</v>
      </c>
      <c r="AM140" s="81">
        <v>1284154.614423736</v>
      </c>
      <c r="AN140" s="81">
        <v>0</v>
      </c>
      <c r="AO140" s="81">
        <v>0</v>
      </c>
      <c r="AP140" s="82"/>
      <c r="AQ140" s="81">
        <v>164</v>
      </c>
      <c r="AR140" s="81">
        <v>18</v>
      </c>
      <c r="AS140" s="81">
        <v>0</v>
      </c>
      <c r="AT140" s="81">
        <v>0</v>
      </c>
      <c r="AU140" s="81">
        <v>0</v>
      </c>
      <c r="AV140" s="81">
        <v>0</v>
      </c>
      <c r="AW140" s="81"/>
      <c r="AX140" s="82"/>
      <c r="AY140" s="81">
        <v>774.79999999999984</v>
      </c>
      <c r="AZ140" s="81">
        <v>559</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1862</v>
      </c>
      <c r="B141" s="80">
        <v>34</v>
      </c>
      <c r="C141" s="80">
        <v>19</v>
      </c>
      <c r="D141" s="80">
        <v>2</v>
      </c>
      <c r="E141" s="80">
        <v>2022</v>
      </c>
      <c r="F141" s="80" t="s">
        <v>568</v>
      </c>
      <c r="G141" s="174" t="s">
        <v>1843</v>
      </c>
      <c r="H141" s="80" t="s">
        <v>1844</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177</v>
      </c>
      <c r="AR141" s="81">
        <v>18</v>
      </c>
      <c r="AS141" s="81">
        <v>0</v>
      </c>
      <c r="AT141" s="81">
        <v>1</v>
      </c>
      <c r="AU141" s="81">
        <v>0</v>
      </c>
      <c r="AV141" s="81">
        <v>0</v>
      </c>
      <c r="AW141" s="81"/>
      <c r="AX141" s="82"/>
      <c r="AY141" s="81">
        <v>837.19999999999982</v>
      </c>
      <c r="AZ141" s="81">
        <v>559</v>
      </c>
      <c r="BA141" s="81">
        <v>0</v>
      </c>
      <c r="BB141" s="81">
        <v>4460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1863</v>
      </c>
      <c r="B142" s="80">
        <v>154</v>
      </c>
      <c r="C142" s="80">
        <v>1</v>
      </c>
      <c r="D142" s="80">
        <v>10</v>
      </c>
      <c r="E142" s="80">
        <v>1990</v>
      </c>
      <c r="F142" s="80" t="s">
        <v>562</v>
      </c>
      <c r="G142" s="80" t="s">
        <v>1675</v>
      </c>
      <c r="H142" s="80" t="s">
        <v>1676</v>
      </c>
      <c r="I142" s="177"/>
      <c r="J142" s="81">
        <v>25.032258552840585</v>
      </c>
      <c r="K142" s="81">
        <v>4.5253295422157898</v>
      </c>
      <c r="L142" s="81">
        <v>19.151000899390176</v>
      </c>
      <c r="M142" s="81">
        <v>9.5399763587423649</v>
      </c>
      <c r="N142" s="81">
        <v>18.824244728464002</v>
      </c>
      <c r="O142" s="81">
        <v>10.602664758508579</v>
      </c>
      <c r="P142" s="81">
        <v>18.248754361515054</v>
      </c>
      <c r="Q142" s="81">
        <v>0.78643296527283724</v>
      </c>
      <c r="R142" s="81">
        <v>0</v>
      </c>
      <c r="S142" s="81">
        <v>0.64040196463740551</v>
      </c>
      <c r="T142" s="82"/>
      <c r="U142" s="81">
        <v>702817</v>
      </c>
      <c r="V142" s="81">
        <v>828</v>
      </c>
      <c r="W142" s="81">
        <v>224</v>
      </c>
      <c r="X142" s="81">
        <v>3199</v>
      </c>
      <c r="Y142" s="81">
        <v>4027</v>
      </c>
      <c r="Z142" s="81">
        <v>4361</v>
      </c>
      <c r="AA142" s="81">
        <v>4431</v>
      </c>
      <c r="AB142" s="81">
        <v>12769</v>
      </c>
      <c r="AC142" s="81">
        <v>0</v>
      </c>
      <c r="AD142" s="81">
        <v>0.64040196463740551</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1864</v>
      </c>
      <c r="B143" s="80">
        <v>155</v>
      </c>
      <c r="C143" s="80">
        <v>2</v>
      </c>
      <c r="D143" s="80">
        <v>10</v>
      </c>
      <c r="E143" s="80">
        <v>2005</v>
      </c>
      <c r="F143" s="80" t="s">
        <v>565</v>
      </c>
      <c r="G143" s="80" t="s">
        <v>1675</v>
      </c>
      <c r="H143" s="80" t="s">
        <v>1676</v>
      </c>
      <c r="I143" s="177"/>
      <c r="J143" s="81">
        <v>22.963813015646657</v>
      </c>
      <c r="K143" s="81">
        <v>1.5178495024359611</v>
      </c>
      <c r="L143" s="81">
        <v>19.932689406287434</v>
      </c>
      <c r="M143" s="81">
        <v>15.129578923981404</v>
      </c>
      <c r="N143" s="81">
        <v>22.979388130721816</v>
      </c>
      <c r="O143" s="81">
        <v>13.076562793899461</v>
      </c>
      <c r="P143" s="81">
        <v>14.23614639124488</v>
      </c>
      <c r="Q143" s="81">
        <v>0.68111403625251044</v>
      </c>
      <c r="R143" s="81">
        <v>0</v>
      </c>
      <c r="S143" s="81">
        <v>0.65534112778573084</v>
      </c>
      <c r="T143" s="82"/>
      <c r="U143" s="81">
        <v>709246</v>
      </c>
      <c r="V143" s="81">
        <v>463</v>
      </c>
      <c r="W143" s="81">
        <v>177</v>
      </c>
      <c r="X143" s="81">
        <v>2457</v>
      </c>
      <c r="Y143" s="81">
        <v>4685</v>
      </c>
      <c r="Z143" s="81">
        <v>6224</v>
      </c>
      <c r="AA143" s="81">
        <v>2831</v>
      </c>
      <c r="AB143" s="81">
        <v>11561</v>
      </c>
      <c r="AC143" s="81">
        <v>0</v>
      </c>
      <c r="AD143" s="81">
        <v>0.65534112778573084</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1865</v>
      </c>
      <c r="B144" s="80">
        <v>156</v>
      </c>
      <c r="C144" s="80">
        <v>3</v>
      </c>
      <c r="D144" s="80">
        <v>10</v>
      </c>
      <c r="E144" s="80">
        <v>2006</v>
      </c>
      <c r="F144" s="80" t="s">
        <v>566</v>
      </c>
      <c r="G144" s="80" t="s">
        <v>1675</v>
      </c>
      <c r="H144" s="80" t="s">
        <v>1676</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1866</v>
      </c>
      <c r="B145" s="80">
        <v>157</v>
      </c>
      <c r="C145" s="80">
        <v>4</v>
      </c>
      <c r="D145" s="80">
        <v>10</v>
      </c>
      <c r="E145" s="80">
        <v>2007</v>
      </c>
      <c r="F145" s="80" t="s">
        <v>567</v>
      </c>
      <c r="G145" s="80" t="s">
        <v>1675</v>
      </c>
      <c r="H145" s="80" t="s">
        <v>1676</v>
      </c>
      <c r="I145" s="177"/>
      <c r="J145" s="81">
        <v>19.061538190511115</v>
      </c>
      <c r="K145" s="81">
        <v>1.1541377304791871</v>
      </c>
      <c r="L145" s="81">
        <v>17.891002013367853</v>
      </c>
      <c r="M145" s="81">
        <v>15.441677477497302</v>
      </c>
      <c r="N145" s="81">
        <v>22.997348102221739</v>
      </c>
      <c r="O145" s="81">
        <v>12.271841170947967</v>
      </c>
      <c r="P145" s="81">
        <v>14.354375464600061</v>
      </c>
      <c r="Q145" s="81">
        <v>0.69899204120603442</v>
      </c>
      <c r="R145" s="81">
        <v>0</v>
      </c>
      <c r="S145" s="81">
        <v>0.83425156419466284</v>
      </c>
      <c r="T145" s="82"/>
      <c r="U145" s="81">
        <v>625985</v>
      </c>
      <c r="V145" s="81">
        <v>384</v>
      </c>
      <c r="W145" s="81">
        <v>218</v>
      </c>
      <c r="X145" s="81">
        <v>3141</v>
      </c>
      <c r="Y145" s="81">
        <v>4701</v>
      </c>
      <c r="Z145" s="81">
        <v>6072</v>
      </c>
      <c r="AA145" s="81">
        <v>2811</v>
      </c>
      <c r="AB145" s="81">
        <v>11237</v>
      </c>
      <c r="AC145" s="81">
        <v>0</v>
      </c>
      <c r="AD145" s="81">
        <v>0.83425156419466284</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1867</v>
      </c>
      <c r="B146" s="80">
        <v>158</v>
      </c>
      <c r="C146" s="80">
        <v>5</v>
      </c>
      <c r="D146" s="80">
        <v>10</v>
      </c>
      <c r="E146" s="80">
        <v>2008</v>
      </c>
      <c r="F146" s="80" t="s">
        <v>84</v>
      </c>
      <c r="G146" s="80" t="s">
        <v>1675</v>
      </c>
      <c r="H146" s="80" t="s">
        <v>1676</v>
      </c>
      <c r="I146" s="177"/>
      <c r="J146" s="81">
        <v>17.761634400548843</v>
      </c>
      <c r="K146" s="81">
        <v>1.0129376056765167</v>
      </c>
      <c r="L146" s="81">
        <v>17.007198162501322</v>
      </c>
      <c r="M146" s="81">
        <v>18.068257950847798</v>
      </c>
      <c r="N146" s="81">
        <v>23.336638475546462</v>
      </c>
      <c r="O146" s="81">
        <v>11.781530052984536</v>
      </c>
      <c r="P146" s="81">
        <v>14.118687211775294</v>
      </c>
      <c r="Q146" s="81">
        <v>0.67961352488032212</v>
      </c>
      <c r="R146" s="81">
        <v>0</v>
      </c>
      <c r="S146" s="81">
        <v>0.82623995983643417</v>
      </c>
      <c r="T146" s="82"/>
      <c r="U146" s="81">
        <v>612863</v>
      </c>
      <c r="V146" s="81">
        <v>384</v>
      </c>
      <c r="W146" s="81">
        <v>240</v>
      </c>
      <c r="X146" s="81">
        <v>3141</v>
      </c>
      <c r="Y146" s="81">
        <v>4707</v>
      </c>
      <c r="Z146" s="81">
        <v>6034</v>
      </c>
      <c r="AA146" s="81">
        <v>2768</v>
      </c>
      <c r="AB146" s="81">
        <v>11105</v>
      </c>
      <c r="AC146" s="81">
        <v>0</v>
      </c>
      <c r="AD146" s="81">
        <v>0.82623995983643417</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1868</v>
      </c>
      <c r="B147" s="80">
        <v>159</v>
      </c>
      <c r="C147" s="80">
        <v>6</v>
      </c>
      <c r="D147" s="80">
        <v>10</v>
      </c>
      <c r="E147" s="80">
        <v>2009</v>
      </c>
      <c r="F147" s="80" t="s">
        <v>85</v>
      </c>
      <c r="G147" s="80" t="s">
        <v>1675</v>
      </c>
      <c r="H147" s="80" t="s">
        <v>1676</v>
      </c>
      <c r="I147" s="177"/>
      <c r="J147" s="81">
        <v>15.134101155211656</v>
      </c>
      <c r="K147" s="81">
        <v>0.72797532725914227</v>
      </c>
      <c r="L147" s="81">
        <v>31.352624452129799</v>
      </c>
      <c r="M147" s="81">
        <v>14.20213200342485</v>
      </c>
      <c r="N147" s="81">
        <v>20.253184624572967</v>
      </c>
      <c r="O147" s="81">
        <v>11.908425613384477</v>
      </c>
      <c r="P147" s="81">
        <v>13.837152406285439</v>
      </c>
      <c r="Q147" s="81">
        <v>0.64407870868275918</v>
      </c>
      <c r="R147" s="81">
        <v>0</v>
      </c>
      <c r="S147" s="81">
        <v>0.91530952098133</v>
      </c>
      <c r="T147" s="82"/>
      <c r="U147" s="81">
        <v>527349</v>
      </c>
      <c r="V147" s="81">
        <v>338</v>
      </c>
      <c r="W147" s="81">
        <v>507</v>
      </c>
      <c r="X147" s="81">
        <v>3118</v>
      </c>
      <c r="Y147" s="81">
        <v>4756</v>
      </c>
      <c r="Z147" s="81">
        <v>6020</v>
      </c>
      <c r="AA147" s="81">
        <v>2785</v>
      </c>
      <c r="AB147" s="81">
        <v>11048</v>
      </c>
      <c r="AC147" s="81">
        <v>0</v>
      </c>
      <c r="AD147" s="81">
        <v>0.91530952098133</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7.1</v>
      </c>
      <c r="BJ147" s="81">
        <v>0</v>
      </c>
      <c r="BK147" s="81">
        <v>5.08</v>
      </c>
      <c r="BL147" s="81">
        <v>0</v>
      </c>
      <c r="BM147" s="82"/>
      <c r="BN147" s="81">
        <v>0</v>
      </c>
      <c r="BO147" s="81">
        <v>0</v>
      </c>
      <c r="BP147" s="81">
        <v>1</v>
      </c>
      <c r="BQ147" s="81">
        <v>0</v>
      </c>
      <c r="BR147" s="81">
        <v>1</v>
      </c>
      <c r="BS147" s="81">
        <v>0</v>
      </c>
      <c r="BT147"/>
      <c r="BU147" s="80"/>
      <c r="BV147" s="80"/>
      <c r="BW147" s="80"/>
      <c r="BX147" s="80"/>
      <c r="BY147" s="80"/>
      <c r="BZ147" s="80"/>
      <c r="CA147" s="80"/>
      <c r="CB147" s="80"/>
      <c r="CC147" s="80"/>
    </row>
    <row r="148" spans="1:81">
      <c r="A148" s="80" t="s">
        <v>1869</v>
      </c>
      <c r="B148" s="80">
        <v>160</v>
      </c>
      <c r="C148" s="80">
        <v>7</v>
      </c>
      <c r="D148" s="80">
        <v>10</v>
      </c>
      <c r="E148" s="80">
        <v>2010</v>
      </c>
      <c r="F148" s="80" t="s">
        <v>86</v>
      </c>
      <c r="G148" s="80" t="s">
        <v>1675</v>
      </c>
      <c r="H148" s="80" t="s">
        <v>1676</v>
      </c>
      <c r="I148" s="177"/>
      <c r="J148" s="81">
        <v>14.342960887018055</v>
      </c>
      <c r="K148" s="81">
        <v>0.75921000016417839</v>
      </c>
      <c r="L148" s="81">
        <v>28.543499942260471</v>
      </c>
      <c r="M148" s="81">
        <v>12.712888883759407</v>
      </c>
      <c r="N148" s="81">
        <v>19.939138412221396</v>
      </c>
      <c r="O148" s="81">
        <v>11.912415321121896</v>
      </c>
      <c r="P148" s="81">
        <v>14.110036773528888</v>
      </c>
      <c r="Q148" s="81">
        <v>0.66651615207441006</v>
      </c>
      <c r="R148" s="81">
        <v>0</v>
      </c>
      <c r="S148" s="81">
        <v>1.2128078449184607</v>
      </c>
      <c r="T148" s="82"/>
      <c r="U148" s="81">
        <v>559464</v>
      </c>
      <c r="V148" s="81">
        <v>338</v>
      </c>
      <c r="W148" s="81">
        <v>507</v>
      </c>
      <c r="X148" s="81">
        <v>3118</v>
      </c>
      <c r="Y148" s="81">
        <v>4762</v>
      </c>
      <c r="Z148" s="81">
        <v>6050</v>
      </c>
      <c r="AA148" s="81">
        <v>2769</v>
      </c>
      <c r="AB148" s="81">
        <v>10955</v>
      </c>
      <c r="AC148" s="81">
        <v>0</v>
      </c>
      <c r="AD148" s="81">
        <v>1.2128078449184607</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5.85</v>
      </c>
      <c r="BJ148" s="81">
        <v>0</v>
      </c>
      <c r="BK148" s="81">
        <v>3.6440000000000001</v>
      </c>
      <c r="BL148" s="81">
        <v>0</v>
      </c>
      <c r="BM148" s="82"/>
      <c r="BN148" s="81">
        <v>0</v>
      </c>
      <c r="BO148" s="81">
        <v>0</v>
      </c>
      <c r="BP148" s="81">
        <v>1</v>
      </c>
      <c r="BQ148" s="81">
        <v>0</v>
      </c>
      <c r="BR148" s="81">
        <v>1</v>
      </c>
      <c r="BS148" s="81">
        <v>0</v>
      </c>
      <c r="BT148"/>
      <c r="BU148" s="80">
        <v>9.4939999999999998</v>
      </c>
      <c r="BV148" s="80">
        <v>0</v>
      </c>
      <c r="BW148" s="80">
        <v>0</v>
      </c>
      <c r="BX148" s="80">
        <v>0</v>
      </c>
      <c r="BY148" s="80">
        <v>0</v>
      </c>
      <c r="BZ148" s="80">
        <v>0</v>
      </c>
      <c r="CA148" s="80">
        <v>0</v>
      </c>
      <c r="CB148" s="80">
        <v>0</v>
      </c>
      <c r="CC148" s="80">
        <v>0</v>
      </c>
    </row>
    <row r="149" spans="1:81">
      <c r="A149" s="80" t="s">
        <v>1870</v>
      </c>
      <c r="B149" s="80">
        <v>161</v>
      </c>
      <c r="C149" s="80">
        <v>8</v>
      </c>
      <c r="D149" s="80">
        <v>10</v>
      </c>
      <c r="E149" s="80">
        <v>2011</v>
      </c>
      <c r="F149" s="80" t="s">
        <v>87</v>
      </c>
      <c r="G149" s="80" t="s">
        <v>1675</v>
      </c>
      <c r="H149" s="80" t="s">
        <v>1676</v>
      </c>
      <c r="I149" s="177"/>
      <c r="J149" s="81">
        <v>14.364189546806132</v>
      </c>
      <c r="K149" s="81">
        <v>1.0637944282794753</v>
      </c>
      <c r="L149" s="81">
        <v>26.633165263716986</v>
      </c>
      <c r="M149" s="81">
        <v>16.059952818530242</v>
      </c>
      <c r="N149" s="81">
        <v>23.980157773972799</v>
      </c>
      <c r="O149" s="81">
        <v>11.641776728507249</v>
      </c>
      <c r="P149" s="81">
        <v>12.846195627106217</v>
      </c>
      <c r="Q149" s="81">
        <v>0.76087329959019034</v>
      </c>
      <c r="R149" s="81">
        <v>0</v>
      </c>
      <c r="S149" s="81">
        <v>1.5320080069541775</v>
      </c>
      <c r="T149" s="82"/>
      <c r="U149" s="81">
        <v>527681</v>
      </c>
      <c r="V149" s="81">
        <v>338</v>
      </c>
      <c r="W149" s="81">
        <v>507</v>
      </c>
      <c r="X149" s="81">
        <v>3118</v>
      </c>
      <c r="Y149" s="81">
        <v>4758</v>
      </c>
      <c r="Z149" s="81">
        <v>6041</v>
      </c>
      <c r="AA149" s="81">
        <v>2596</v>
      </c>
      <c r="AB149" s="81">
        <v>10842</v>
      </c>
      <c r="AC149" s="81">
        <v>0</v>
      </c>
      <c r="AD149" s="81">
        <v>1.5320080069541775</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5.3570000000000002</v>
      </c>
      <c r="BJ149" s="81">
        <v>0</v>
      </c>
      <c r="BK149" s="81">
        <v>2.9670000000000001</v>
      </c>
      <c r="BL149" s="81">
        <v>0</v>
      </c>
      <c r="BM149" s="82"/>
      <c r="BN149" s="81">
        <v>0</v>
      </c>
      <c r="BO149" s="81">
        <v>0</v>
      </c>
      <c r="BP149" s="81">
        <v>1</v>
      </c>
      <c r="BQ149" s="81">
        <v>0</v>
      </c>
      <c r="BR149" s="81">
        <v>1</v>
      </c>
      <c r="BS149" s="81">
        <v>0</v>
      </c>
      <c r="BT149"/>
      <c r="BU149" s="80">
        <v>8.3239999999999998</v>
      </c>
      <c r="BV149" s="80">
        <v>0</v>
      </c>
      <c r="BW149" s="80">
        <v>0</v>
      </c>
      <c r="BX149" s="80">
        <v>0</v>
      </c>
      <c r="BY149" s="80">
        <v>0</v>
      </c>
      <c r="BZ149" s="80">
        <v>0</v>
      </c>
      <c r="CA149" s="80">
        <v>0</v>
      </c>
      <c r="CB149" s="80">
        <v>0</v>
      </c>
      <c r="CC149" s="80">
        <v>0</v>
      </c>
    </row>
    <row r="150" spans="1:81">
      <c r="A150" s="80" t="s">
        <v>1871</v>
      </c>
      <c r="B150" s="80">
        <v>162</v>
      </c>
      <c r="C150" s="80">
        <v>9</v>
      </c>
      <c r="D150" s="80">
        <v>10</v>
      </c>
      <c r="E150" s="80">
        <v>2012</v>
      </c>
      <c r="F150" s="80" t="s">
        <v>88</v>
      </c>
      <c r="G150" s="80" t="s">
        <v>1675</v>
      </c>
      <c r="H150" s="80" t="s">
        <v>1676</v>
      </c>
      <c r="I150" s="177"/>
      <c r="J150" s="81">
        <v>16.708799912489049</v>
      </c>
      <c r="K150" s="81">
        <v>1.1984055667968048</v>
      </c>
      <c r="L150" s="81">
        <v>26.87207179277879</v>
      </c>
      <c r="M150" s="81">
        <v>19.946410372733425</v>
      </c>
      <c r="N150" s="81">
        <v>26.403337681423935</v>
      </c>
      <c r="O150" s="81">
        <v>11.613260112703104</v>
      </c>
      <c r="P150" s="81">
        <v>12.993934846082302</v>
      </c>
      <c r="Q150" s="81">
        <v>0.81942718272961668</v>
      </c>
      <c r="R150" s="81">
        <v>0</v>
      </c>
      <c r="S150" s="81">
        <v>1.2628188074991109</v>
      </c>
      <c r="T150" s="82"/>
      <c r="U150" s="81">
        <v>588116</v>
      </c>
      <c r="V150" s="81">
        <v>338</v>
      </c>
      <c r="W150" s="81">
        <v>507</v>
      </c>
      <c r="X150" s="81">
        <v>3118</v>
      </c>
      <c r="Y150" s="81">
        <v>4769</v>
      </c>
      <c r="Z150" s="81">
        <v>6074</v>
      </c>
      <c r="AA150" s="81">
        <v>2611</v>
      </c>
      <c r="AB150" s="81">
        <v>10747</v>
      </c>
      <c r="AC150" s="81">
        <v>0</v>
      </c>
      <c r="AD150" s="81">
        <v>1.2628188074991109</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6.3079999999999998</v>
      </c>
      <c r="BJ150" s="81">
        <v>0</v>
      </c>
      <c r="BK150" s="81">
        <v>3.6320000000000001</v>
      </c>
      <c r="BL150" s="81">
        <v>0</v>
      </c>
      <c r="BM150" s="82"/>
      <c r="BN150" s="81">
        <v>0</v>
      </c>
      <c r="BO150" s="81">
        <v>0</v>
      </c>
      <c r="BP150" s="81">
        <v>1</v>
      </c>
      <c r="BQ150" s="81">
        <v>0</v>
      </c>
      <c r="BR150" s="81">
        <v>1</v>
      </c>
      <c r="BS150" s="81">
        <v>0</v>
      </c>
      <c r="BT150"/>
      <c r="BU150" s="80">
        <v>9.94</v>
      </c>
      <c r="BV150" s="80">
        <v>0</v>
      </c>
      <c r="BW150" s="80">
        <v>0</v>
      </c>
      <c r="BX150" s="80">
        <v>0</v>
      </c>
      <c r="BY150" s="80">
        <v>0</v>
      </c>
      <c r="BZ150" s="80">
        <v>0</v>
      </c>
      <c r="CA150" s="80">
        <v>0</v>
      </c>
      <c r="CB150" s="80">
        <v>0</v>
      </c>
      <c r="CC150" s="80">
        <v>0</v>
      </c>
    </row>
    <row r="151" spans="1:81">
      <c r="A151" s="80" t="s">
        <v>1872</v>
      </c>
      <c r="B151" s="80">
        <v>163</v>
      </c>
      <c r="C151" s="80">
        <v>10</v>
      </c>
      <c r="D151" s="80">
        <v>10</v>
      </c>
      <c r="E151" s="80">
        <v>2013</v>
      </c>
      <c r="F151" s="80" t="s">
        <v>89</v>
      </c>
      <c r="G151" s="80" t="s">
        <v>1675</v>
      </c>
      <c r="H151" s="80" t="s">
        <v>1676</v>
      </c>
      <c r="I151" s="177"/>
      <c r="J151" s="81">
        <v>11.928839793919307</v>
      </c>
      <c r="K151" s="81">
        <v>0.9904862886789122</v>
      </c>
      <c r="L151" s="81">
        <v>23.730158299465963</v>
      </c>
      <c r="M151" s="81">
        <v>18.550638529433513</v>
      </c>
      <c r="N151" s="81">
        <v>25.615173904051762</v>
      </c>
      <c r="O151" s="81">
        <v>11.276141852543164</v>
      </c>
      <c r="P151" s="81">
        <v>13.242709142594528</v>
      </c>
      <c r="Q151" s="81">
        <v>0.82624173915291821</v>
      </c>
      <c r="R151" s="81">
        <v>0</v>
      </c>
      <c r="S151" s="81">
        <v>0.69701704631529848</v>
      </c>
      <c r="T151" s="82"/>
      <c r="U151" s="81">
        <v>427515</v>
      </c>
      <c r="V151" s="81">
        <v>338</v>
      </c>
      <c r="W151" s="81">
        <v>507</v>
      </c>
      <c r="X151" s="81">
        <v>3118</v>
      </c>
      <c r="Y151" s="81">
        <v>4774</v>
      </c>
      <c r="Z151" s="81">
        <v>6161</v>
      </c>
      <c r="AA151" s="81">
        <v>2651</v>
      </c>
      <c r="AB151" s="81">
        <v>10681</v>
      </c>
      <c r="AC151" s="81">
        <v>0</v>
      </c>
      <c r="AD151" s="81">
        <v>0.69701704631529848</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7.0970000000000004</v>
      </c>
      <c r="BJ151" s="81">
        <v>0</v>
      </c>
      <c r="BK151" s="81">
        <v>4.6470000000000002</v>
      </c>
      <c r="BL151" s="81">
        <v>0</v>
      </c>
      <c r="BM151" s="82"/>
      <c r="BN151" s="81">
        <v>0</v>
      </c>
      <c r="BO151" s="81">
        <v>0</v>
      </c>
      <c r="BP151" s="81">
        <v>1</v>
      </c>
      <c r="BQ151" s="81">
        <v>0</v>
      </c>
      <c r="BR151" s="81">
        <v>1</v>
      </c>
      <c r="BS151" s="81">
        <v>0</v>
      </c>
      <c r="BT151"/>
      <c r="BU151" s="80">
        <v>11.744</v>
      </c>
      <c r="BV151" s="80">
        <v>0</v>
      </c>
      <c r="BW151" s="80">
        <v>0</v>
      </c>
      <c r="BX151" s="80">
        <v>0</v>
      </c>
      <c r="BY151" s="80">
        <v>0</v>
      </c>
      <c r="BZ151" s="80">
        <v>0</v>
      </c>
      <c r="CA151" s="80">
        <v>0</v>
      </c>
      <c r="CB151" s="80">
        <v>0</v>
      </c>
      <c r="CC151" s="80">
        <v>0</v>
      </c>
    </row>
    <row r="152" spans="1:81">
      <c r="A152" s="80" t="s">
        <v>1873</v>
      </c>
      <c r="B152" s="80">
        <v>164</v>
      </c>
      <c r="C152" s="80">
        <v>11</v>
      </c>
      <c r="D152" s="80">
        <v>10</v>
      </c>
      <c r="E152" s="80">
        <v>2014</v>
      </c>
      <c r="F152" s="80" t="s">
        <v>90</v>
      </c>
      <c r="G152" s="80" t="s">
        <v>1675</v>
      </c>
      <c r="H152" s="80" t="s">
        <v>1676</v>
      </c>
      <c r="I152" s="177"/>
      <c r="J152" s="81">
        <v>14.555641696451552</v>
      </c>
      <c r="K152" s="81">
        <v>0.9881928159676433</v>
      </c>
      <c r="L152" s="81">
        <v>11.83008997861169</v>
      </c>
      <c r="M152" s="81">
        <v>18.943100786553668</v>
      </c>
      <c r="N152" s="81">
        <v>27.140206906944009</v>
      </c>
      <c r="O152" s="81">
        <v>10.748145782101588</v>
      </c>
      <c r="P152" s="81">
        <v>13.055497001705671</v>
      </c>
      <c r="Q152" s="81">
        <v>0.78621029710553381</v>
      </c>
      <c r="R152" s="81">
        <v>0</v>
      </c>
      <c r="S152" s="81">
        <v>1.5934499523776553</v>
      </c>
      <c r="T152" s="82"/>
      <c r="U152" s="81">
        <v>579360</v>
      </c>
      <c r="V152" s="81">
        <v>293</v>
      </c>
      <c r="W152" s="81">
        <v>258</v>
      </c>
      <c r="X152" s="81">
        <v>3027</v>
      </c>
      <c r="Y152" s="81">
        <v>4777</v>
      </c>
      <c r="Z152" s="81">
        <v>6185</v>
      </c>
      <c r="AA152" s="81">
        <v>2600</v>
      </c>
      <c r="AB152" s="81">
        <v>10593</v>
      </c>
      <c r="AC152" s="81">
        <v>0</v>
      </c>
      <c r="AD152" s="81">
        <v>1.5934499523776553</v>
      </c>
      <c r="AE152" s="82"/>
      <c r="AF152" s="81">
        <v>4718396.7139881793</v>
      </c>
      <c r="AG152" s="81">
        <v>693409.60287837009</v>
      </c>
      <c r="AH152" s="81">
        <v>1924165.3567224925</v>
      </c>
      <c r="AI152" s="81">
        <v>19934047.442081142</v>
      </c>
      <c r="AJ152" s="81">
        <v>20545761.752764966</v>
      </c>
      <c r="AK152" s="81">
        <v>0</v>
      </c>
      <c r="AL152" s="81">
        <v>0</v>
      </c>
      <c r="AM152" s="81">
        <v>1454260.6065238491</v>
      </c>
      <c r="AN152" s="81">
        <v>0</v>
      </c>
      <c r="AO152" s="81">
        <v>0</v>
      </c>
      <c r="AP152" s="82"/>
      <c r="AQ152" s="81">
        <v>37</v>
      </c>
      <c r="AR152" s="81">
        <v>8</v>
      </c>
      <c r="AS152" s="81">
        <v>0</v>
      </c>
      <c r="AT152" s="81">
        <v>0</v>
      </c>
      <c r="AU152" s="81">
        <v>0</v>
      </c>
      <c r="AV152" s="81">
        <v>1</v>
      </c>
      <c r="AW152" s="81" t="s">
        <v>564</v>
      </c>
      <c r="AX152" s="82"/>
      <c r="AY152" s="81">
        <v>179.56299999999999</v>
      </c>
      <c r="AZ152" s="81">
        <v>85.1</v>
      </c>
      <c r="BA152" s="81">
        <v>0</v>
      </c>
      <c r="BB152" s="81">
        <v>0</v>
      </c>
      <c r="BC152" s="81">
        <v>0</v>
      </c>
      <c r="BD152" s="81">
        <v>50</v>
      </c>
      <c r="BE152" s="81" t="s">
        <v>564</v>
      </c>
      <c r="BF152" s="82"/>
      <c r="BG152" s="81">
        <v>0</v>
      </c>
      <c r="BH152" s="81">
        <v>0</v>
      </c>
      <c r="BI152" s="81">
        <v>6.8259999999999996</v>
      </c>
      <c r="BJ152" s="81">
        <v>0</v>
      </c>
      <c r="BK152" s="81">
        <v>4.1749999999999998</v>
      </c>
      <c r="BL152" s="81">
        <v>0</v>
      </c>
      <c r="BM152" s="82"/>
      <c r="BN152" s="81">
        <v>0</v>
      </c>
      <c r="BO152" s="81">
        <v>0</v>
      </c>
      <c r="BP152" s="81">
        <v>1</v>
      </c>
      <c r="BQ152" s="81">
        <v>0</v>
      </c>
      <c r="BR152" s="81">
        <v>1</v>
      </c>
      <c r="BS152" s="81">
        <v>0</v>
      </c>
      <c r="BT152"/>
      <c r="BU152" s="80">
        <v>11.000999999999999</v>
      </c>
      <c r="BV152" s="80">
        <v>0</v>
      </c>
      <c r="BW152" s="80">
        <v>0</v>
      </c>
      <c r="BX152" s="80">
        <v>0</v>
      </c>
      <c r="BY152" s="80">
        <v>0</v>
      </c>
      <c r="BZ152" s="80">
        <v>0</v>
      </c>
      <c r="CA152" s="80">
        <v>0</v>
      </c>
      <c r="CB152" s="80">
        <v>0</v>
      </c>
      <c r="CC152" s="80">
        <v>0</v>
      </c>
    </row>
    <row r="153" spans="1:81">
      <c r="A153" s="80" t="s">
        <v>1874</v>
      </c>
      <c r="B153" s="80">
        <v>165</v>
      </c>
      <c r="C153" s="80">
        <v>12</v>
      </c>
      <c r="D153" s="80">
        <v>10</v>
      </c>
      <c r="E153" s="80">
        <v>2015</v>
      </c>
      <c r="F153" s="80" t="s">
        <v>91</v>
      </c>
      <c r="G153" s="80" t="s">
        <v>1675</v>
      </c>
      <c r="H153" s="80" t="s">
        <v>1676</v>
      </c>
      <c r="I153" s="177"/>
      <c r="J153" s="81">
        <v>17.084908825915516</v>
      </c>
      <c r="K153" s="81">
        <v>0.94757418511468117</v>
      </c>
      <c r="L153" s="81">
        <v>12.452403861638023</v>
      </c>
      <c r="M153" s="81">
        <v>18.328829856560318</v>
      </c>
      <c r="N153" s="81">
        <v>24.969368221618911</v>
      </c>
      <c r="O153" s="81">
        <v>10.635251026059498</v>
      </c>
      <c r="P153" s="81">
        <v>13.050693398205436</v>
      </c>
      <c r="Q153" s="81">
        <v>0.75839893885574261</v>
      </c>
      <c r="R153" s="81">
        <v>0</v>
      </c>
      <c r="S153" s="81">
        <v>2.056097721776037</v>
      </c>
      <c r="T153" s="82"/>
      <c r="U153" s="81">
        <v>681808</v>
      </c>
      <c r="V153" s="81">
        <v>293</v>
      </c>
      <c r="W153" s="81">
        <v>258</v>
      </c>
      <c r="X153" s="81">
        <v>3027</v>
      </c>
      <c r="Y153" s="81">
        <v>4775</v>
      </c>
      <c r="Z153" s="81">
        <v>6179</v>
      </c>
      <c r="AA153" s="81">
        <v>2597</v>
      </c>
      <c r="AB153" s="81">
        <v>10438</v>
      </c>
      <c r="AC153" s="81">
        <v>0</v>
      </c>
      <c r="AD153" s="81">
        <v>2.056097721776037</v>
      </c>
      <c r="AE153" s="82"/>
      <c r="AF153" s="81">
        <v>5261717.2658005068</v>
      </c>
      <c r="AG153" s="81">
        <v>631292.74833277869</v>
      </c>
      <c r="AH153" s="81">
        <v>1610119.0353900946</v>
      </c>
      <c r="AI153" s="81">
        <v>19251965.684098147</v>
      </c>
      <c r="AJ153" s="81">
        <v>19709073.749737158</v>
      </c>
      <c r="AK153" s="81">
        <v>0</v>
      </c>
      <c r="AL153" s="81">
        <v>0</v>
      </c>
      <c r="AM153" s="81">
        <v>1430484.1142368142</v>
      </c>
      <c r="AN153" s="81">
        <v>0</v>
      </c>
      <c r="AO153" s="81">
        <v>0</v>
      </c>
      <c r="AP153" s="82"/>
      <c r="AQ153" s="81">
        <v>42</v>
      </c>
      <c r="AR153" s="81">
        <v>14</v>
      </c>
      <c r="AS153" s="81">
        <v>0</v>
      </c>
      <c r="AT153" s="81">
        <v>0</v>
      </c>
      <c r="AU153" s="81">
        <v>0</v>
      </c>
      <c r="AV153" s="81">
        <v>1</v>
      </c>
      <c r="AW153" s="81" t="s">
        <v>564</v>
      </c>
      <c r="AX153" s="82"/>
      <c r="AY153" s="81">
        <v>202.76299999999998</v>
      </c>
      <c r="AZ153" s="81">
        <v>544.5</v>
      </c>
      <c r="BA153" s="81">
        <v>0</v>
      </c>
      <c r="BB153" s="81">
        <v>0</v>
      </c>
      <c r="BC153" s="81">
        <v>0</v>
      </c>
      <c r="BD153" s="81">
        <v>50</v>
      </c>
      <c r="BE153" s="81" t="s">
        <v>564</v>
      </c>
      <c r="BF153" s="82"/>
      <c r="BG153" s="81">
        <v>0</v>
      </c>
      <c r="BH153" s="81">
        <v>0</v>
      </c>
      <c r="BI153" s="81">
        <v>6.9880000000000004</v>
      </c>
      <c r="BJ153" s="81">
        <v>0</v>
      </c>
      <c r="BK153" s="81">
        <v>4.5519999999999996</v>
      </c>
      <c r="BL153" s="81">
        <v>0</v>
      </c>
      <c r="BM153" s="82"/>
      <c r="BN153" s="81">
        <v>0</v>
      </c>
      <c r="BO153" s="81">
        <v>0</v>
      </c>
      <c r="BP153" s="81">
        <v>1</v>
      </c>
      <c r="BQ153" s="81">
        <v>0</v>
      </c>
      <c r="BR153" s="81">
        <v>1</v>
      </c>
      <c r="BS153" s="81">
        <v>0</v>
      </c>
      <c r="BT153"/>
      <c r="BU153" s="80">
        <v>11.54</v>
      </c>
      <c r="BV153" s="80">
        <v>0</v>
      </c>
      <c r="BW153" s="80">
        <v>0</v>
      </c>
      <c r="BX153" s="80">
        <v>0</v>
      </c>
      <c r="BY153" s="80">
        <v>0</v>
      </c>
      <c r="BZ153" s="80">
        <v>0</v>
      </c>
      <c r="CA153" s="80">
        <v>0</v>
      </c>
      <c r="CB153" s="80">
        <v>0</v>
      </c>
      <c r="CC153" s="80">
        <v>0</v>
      </c>
    </row>
    <row r="154" spans="1:81">
      <c r="A154" s="80" t="s">
        <v>1875</v>
      </c>
      <c r="B154" s="80">
        <v>166</v>
      </c>
      <c r="C154" s="80">
        <v>13</v>
      </c>
      <c r="D154" s="80">
        <v>10</v>
      </c>
      <c r="E154" s="80">
        <v>2016</v>
      </c>
      <c r="F154" s="80" t="s">
        <v>92</v>
      </c>
      <c r="G154" s="80" t="s">
        <v>1675</v>
      </c>
      <c r="H154" s="80" t="s">
        <v>1676</v>
      </c>
      <c r="I154" s="177"/>
      <c r="J154" s="81">
        <v>16.116630283809574</v>
      </c>
      <c r="K154" s="81">
        <v>0.89382593722428993</v>
      </c>
      <c r="L154" s="81">
        <v>13.390669753750503</v>
      </c>
      <c r="M154" s="81">
        <v>15.714845939689159</v>
      </c>
      <c r="N154" s="81">
        <v>25.354973635600107</v>
      </c>
      <c r="O154" s="81">
        <v>10.608119923275742</v>
      </c>
      <c r="P154" s="81">
        <v>13.818205180468684</v>
      </c>
      <c r="Q154" s="81">
        <v>0.7299820078432484</v>
      </c>
      <c r="R154" s="81">
        <v>0</v>
      </c>
      <c r="S154" s="81">
        <v>1.0156081778533541</v>
      </c>
      <c r="T154" s="82"/>
      <c r="U154" s="81">
        <v>612208</v>
      </c>
      <c r="V154" s="81">
        <v>293</v>
      </c>
      <c r="W154" s="81">
        <v>258</v>
      </c>
      <c r="X154" s="81">
        <v>3027</v>
      </c>
      <c r="Y154" s="81">
        <v>4768</v>
      </c>
      <c r="Z154" s="81">
        <v>6239</v>
      </c>
      <c r="AA154" s="81">
        <v>2844</v>
      </c>
      <c r="AB154" s="81">
        <v>10335</v>
      </c>
      <c r="AC154" s="81">
        <v>0</v>
      </c>
      <c r="AD154" s="81">
        <v>1.0156081778533541</v>
      </c>
      <c r="AE154" s="82"/>
      <c r="AF154" s="81">
        <v>5050407.3827681718</v>
      </c>
      <c r="AG154" s="81">
        <v>601751.09531104809</v>
      </c>
      <c r="AH154" s="81">
        <v>1364655.222079346</v>
      </c>
      <c r="AI154" s="81">
        <v>19217300.162265182</v>
      </c>
      <c r="AJ154" s="81">
        <v>20484258.719794139</v>
      </c>
      <c r="AK154" s="81">
        <v>0</v>
      </c>
      <c r="AL154" s="81">
        <v>0</v>
      </c>
      <c r="AM154" s="81">
        <v>1417468.7755766721</v>
      </c>
      <c r="AN154" s="81">
        <v>0</v>
      </c>
      <c r="AO154" s="81">
        <v>0</v>
      </c>
      <c r="AP154" s="82"/>
      <c r="AQ154" s="81">
        <v>46</v>
      </c>
      <c r="AR154" s="81">
        <v>14</v>
      </c>
      <c r="AS154" s="81">
        <v>0</v>
      </c>
      <c r="AT154" s="81">
        <v>0</v>
      </c>
      <c r="AU154" s="81">
        <v>0</v>
      </c>
      <c r="AV154" s="81">
        <v>3</v>
      </c>
      <c r="AW154" s="81" t="s">
        <v>564</v>
      </c>
      <c r="AX154" s="82"/>
      <c r="AY154" s="81">
        <v>235.16300000000001</v>
      </c>
      <c r="AZ154" s="81">
        <v>544.5</v>
      </c>
      <c r="BA154" s="81">
        <v>0</v>
      </c>
      <c r="BB154" s="81">
        <v>0</v>
      </c>
      <c r="BC154" s="81">
        <v>0</v>
      </c>
      <c r="BD154" s="81">
        <v>450</v>
      </c>
      <c r="BE154" s="81" t="s">
        <v>564</v>
      </c>
      <c r="BF154" s="82"/>
      <c r="BG154" s="81">
        <v>0</v>
      </c>
      <c r="BH154" s="81">
        <v>0</v>
      </c>
      <c r="BI154" s="81">
        <v>4.9470000000000001</v>
      </c>
      <c r="BJ154" s="81">
        <v>0</v>
      </c>
      <c r="BK154" s="81">
        <v>0</v>
      </c>
      <c r="BL154" s="81">
        <v>0</v>
      </c>
      <c r="BM154" s="82"/>
      <c r="BN154" s="81">
        <v>0</v>
      </c>
      <c r="BO154" s="81">
        <v>0</v>
      </c>
      <c r="BP154" s="81">
        <v>1</v>
      </c>
      <c r="BQ154" s="81">
        <v>0</v>
      </c>
      <c r="BR154" s="81">
        <v>0</v>
      </c>
      <c r="BS154" s="81">
        <v>0</v>
      </c>
      <c r="BT154"/>
      <c r="BU154" s="80">
        <v>4.9470000000000001</v>
      </c>
      <c r="BV154" s="80">
        <v>0</v>
      </c>
      <c r="BW154" s="80">
        <v>0</v>
      </c>
      <c r="BX154" s="80">
        <v>0</v>
      </c>
      <c r="BY154" s="80">
        <v>0</v>
      </c>
      <c r="BZ154" s="80">
        <v>0</v>
      </c>
      <c r="CA154" s="80">
        <v>0</v>
      </c>
      <c r="CB154" s="80">
        <v>0</v>
      </c>
      <c r="CC154" s="80">
        <v>0</v>
      </c>
    </row>
    <row r="155" spans="1:81">
      <c r="A155" s="80" t="s">
        <v>1876</v>
      </c>
      <c r="B155" s="80">
        <v>167</v>
      </c>
      <c r="C155" s="80">
        <v>14</v>
      </c>
      <c r="D155" s="80">
        <v>10</v>
      </c>
      <c r="E155" s="80">
        <v>2017</v>
      </c>
      <c r="F155" s="80" t="s">
        <v>71</v>
      </c>
      <c r="G155" s="80" t="s">
        <v>1675</v>
      </c>
      <c r="H155" s="80" t="s">
        <v>1676</v>
      </c>
      <c r="I155" s="177"/>
      <c r="J155" s="81">
        <v>17.202782425382594</v>
      </c>
      <c r="K155" s="81">
        <v>0.91335627705901501</v>
      </c>
      <c r="L155" s="81">
        <v>12.087892230627478</v>
      </c>
      <c r="M155" s="81">
        <v>15.757118411461352</v>
      </c>
      <c r="N155" s="81">
        <v>24.748860814627054</v>
      </c>
      <c r="O155" s="81">
        <v>10.486869639309479</v>
      </c>
      <c r="P155" s="81">
        <v>13.836886545596263</v>
      </c>
      <c r="Q155" s="81">
        <v>0.69741802767510686</v>
      </c>
      <c r="R155" s="81">
        <v>0</v>
      </c>
      <c r="S155" s="81">
        <v>1.3758717553030537</v>
      </c>
      <c r="T155" s="82"/>
      <c r="U155" s="81">
        <v>642999</v>
      </c>
      <c r="V155" s="81">
        <v>293</v>
      </c>
      <c r="W155" s="81">
        <v>258</v>
      </c>
      <c r="X155" s="81">
        <v>3027</v>
      </c>
      <c r="Y155" s="81">
        <v>4756</v>
      </c>
      <c r="Z155" s="81">
        <v>6270</v>
      </c>
      <c r="AA155" s="81">
        <v>2866</v>
      </c>
      <c r="AB155" s="81">
        <v>10211</v>
      </c>
      <c r="AC155" s="81">
        <v>0</v>
      </c>
      <c r="AD155" s="81">
        <v>1.3758717553030539</v>
      </c>
      <c r="AE155" s="82"/>
      <c r="AF155" s="81">
        <v>5212325.6818976309</v>
      </c>
      <c r="AG155" s="81">
        <v>603499.51210271765</v>
      </c>
      <c r="AH155" s="81">
        <v>1667070.7386240561</v>
      </c>
      <c r="AI155" s="81">
        <v>18741852.059656389</v>
      </c>
      <c r="AJ155" s="81">
        <v>17905965.319074661</v>
      </c>
      <c r="AK155" s="81">
        <v>0</v>
      </c>
      <c r="AL155" s="81">
        <v>0</v>
      </c>
      <c r="AM155" s="81">
        <v>1402653.233893306</v>
      </c>
      <c r="AN155" s="81">
        <v>0</v>
      </c>
      <c r="AO155" s="81">
        <v>0</v>
      </c>
      <c r="AP155" s="82"/>
      <c r="AQ155" s="81">
        <v>48</v>
      </c>
      <c r="AR155" s="81">
        <v>14</v>
      </c>
      <c r="AS155" s="81">
        <v>0</v>
      </c>
      <c r="AT155" s="81">
        <v>0</v>
      </c>
      <c r="AU155" s="81">
        <v>0</v>
      </c>
      <c r="AV155" s="81">
        <v>4</v>
      </c>
      <c r="AW155" s="81" t="s">
        <v>564</v>
      </c>
      <c r="AX155" s="82"/>
      <c r="AY155" s="81">
        <v>250.26300000000001</v>
      </c>
      <c r="AZ155" s="81">
        <v>544.5</v>
      </c>
      <c r="BA155" s="81">
        <v>0</v>
      </c>
      <c r="BB155" s="81">
        <v>0</v>
      </c>
      <c r="BC155" s="81">
        <v>0</v>
      </c>
      <c r="BD155" s="81">
        <v>750</v>
      </c>
      <c r="BE155" s="81" t="s">
        <v>564</v>
      </c>
      <c r="BF155" s="82"/>
      <c r="BG155" s="81">
        <v>0</v>
      </c>
      <c r="BH155" s="81">
        <v>0</v>
      </c>
      <c r="BI155" s="81">
        <v>5.3090000000000002</v>
      </c>
      <c r="BJ155" s="81">
        <v>0</v>
      </c>
      <c r="BK155" s="81">
        <v>0</v>
      </c>
      <c r="BL155" s="81">
        <v>0</v>
      </c>
      <c r="BM155" s="82"/>
      <c r="BN155" s="81">
        <v>0</v>
      </c>
      <c r="BO155" s="81">
        <v>0</v>
      </c>
      <c r="BP155" s="81">
        <v>1</v>
      </c>
      <c r="BQ155" s="81">
        <v>0</v>
      </c>
      <c r="BR155" s="81">
        <v>0</v>
      </c>
      <c r="BS155" s="81">
        <v>0</v>
      </c>
      <c r="BT155"/>
      <c r="BU155" s="80">
        <v>5.3090000000000002</v>
      </c>
      <c r="BV155" s="80">
        <v>0</v>
      </c>
      <c r="BW155" s="80">
        <v>0</v>
      </c>
      <c r="BX155" s="80">
        <v>0</v>
      </c>
      <c r="BY155" s="80">
        <v>0</v>
      </c>
      <c r="BZ155" s="80">
        <v>0</v>
      </c>
      <c r="CA155" s="80">
        <v>0</v>
      </c>
      <c r="CB155" s="80">
        <v>0</v>
      </c>
      <c r="CC155" s="80">
        <v>0</v>
      </c>
    </row>
    <row r="156" spans="1:81">
      <c r="A156" s="80" t="s">
        <v>1877</v>
      </c>
      <c r="B156" s="80">
        <v>168</v>
      </c>
      <c r="C156" s="80">
        <v>15</v>
      </c>
      <c r="D156" s="80">
        <v>10</v>
      </c>
      <c r="E156" s="80">
        <v>2018</v>
      </c>
      <c r="F156" s="80" t="s">
        <v>93</v>
      </c>
      <c r="G156" s="80" t="s">
        <v>1675</v>
      </c>
      <c r="H156" s="80" t="s">
        <v>1676</v>
      </c>
      <c r="I156" s="177"/>
      <c r="J156" s="81">
        <v>16.501571318317229</v>
      </c>
      <c r="K156" s="81">
        <v>0.85008730763601037</v>
      </c>
      <c r="L156" s="81">
        <v>11.089084158490751</v>
      </c>
      <c r="M156" s="81">
        <v>15.834833722997006</v>
      </c>
      <c r="N156" s="81">
        <v>22.852931700310346</v>
      </c>
      <c r="O156" s="81">
        <v>10.240610541261674</v>
      </c>
      <c r="P156" s="81">
        <v>13.852107218029809</v>
      </c>
      <c r="Q156" s="81">
        <v>0.6365209670190719</v>
      </c>
      <c r="R156" s="81">
        <v>0</v>
      </c>
      <c r="S156" s="81">
        <v>1.4826560927228709</v>
      </c>
      <c r="T156" s="82"/>
      <c r="U156" s="81">
        <v>644472</v>
      </c>
      <c r="V156" s="81">
        <v>293</v>
      </c>
      <c r="W156" s="81">
        <v>258</v>
      </c>
      <c r="X156" s="81">
        <v>3027</v>
      </c>
      <c r="Y156" s="81">
        <v>4770</v>
      </c>
      <c r="Z156" s="81">
        <v>6240</v>
      </c>
      <c r="AA156" s="81">
        <v>2898</v>
      </c>
      <c r="AB156" s="81">
        <v>10043</v>
      </c>
      <c r="AC156" s="81">
        <v>0</v>
      </c>
      <c r="AD156" s="81">
        <v>1.4826560927228709</v>
      </c>
      <c r="AE156" s="82"/>
      <c r="AF156" s="81">
        <v>5244245.0283833062</v>
      </c>
      <c r="AG156" s="81">
        <v>546022.68817178113</v>
      </c>
      <c r="AH156" s="81">
        <v>1571214.3762771101</v>
      </c>
      <c r="AI156" s="81">
        <v>19158001.100398879</v>
      </c>
      <c r="AJ156" s="81">
        <v>17405144.86894381</v>
      </c>
      <c r="AK156" s="81">
        <v>0</v>
      </c>
      <c r="AL156" s="81">
        <v>0</v>
      </c>
      <c r="AM156" s="81">
        <v>1382430.1048770889</v>
      </c>
      <c r="AN156" s="81">
        <v>0</v>
      </c>
      <c r="AO156" s="81">
        <v>0</v>
      </c>
      <c r="AP156" s="82"/>
      <c r="AQ156" s="81">
        <v>52</v>
      </c>
      <c r="AR156" s="81">
        <v>14</v>
      </c>
      <c r="AS156" s="81">
        <v>0</v>
      </c>
      <c r="AT156" s="81">
        <v>0</v>
      </c>
      <c r="AU156" s="81">
        <v>0</v>
      </c>
      <c r="AV156" s="81">
        <v>4</v>
      </c>
      <c r="AW156" s="81" t="s">
        <v>564</v>
      </c>
      <c r="AX156" s="82"/>
      <c r="AY156" s="81">
        <v>270.46300000000002</v>
      </c>
      <c r="AZ156" s="81">
        <v>545</v>
      </c>
      <c r="BA156" s="81">
        <v>0</v>
      </c>
      <c r="BB156" s="81">
        <v>0</v>
      </c>
      <c r="BC156" s="81">
        <v>0</v>
      </c>
      <c r="BD156" s="81">
        <v>750</v>
      </c>
      <c r="BE156" s="81" t="s">
        <v>564</v>
      </c>
      <c r="BF156" s="82"/>
      <c r="BG156" s="81">
        <v>0</v>
      </c>
      <c r="BH156" s="81">
        <v>0</v>
      </c>
      <c r="BI156" s="81">
        <v>5.048</v>
      </c>
      <c r="BJ156" s="81">
        <v>0</v>
      </c>
      <c r="BK156" s="81">
        <v>0</v>
      </c>
      <c r="BL156" s="81">
        <v>0</v>
      </c>
      <c r="BM156" s="82"/>
      <c r="BN156" s="81">
        <v>0</v>
      </c>
      <c r="BO156" s="81">
        <v>0</v>
      </c>
      <c r="BP156" s="81">
        <v>1</v>
      </c>
      <c r="BQ156" s="81">
        <v>0</v>
      </c>
      <c r="BR156" s="81">
        <v>0</v>
      </c>
      <c r="BS156" s="81">
        <v>0</v>
      </c>
      <c r="BT156"/>
      <c r="BU156" s="80">
        <v>5.048</v>
      </c>
      <c r="BV156" s="80">
        <v>0</v>
      </c>
      <c r="BW156" s="80">
        <v>0</v>
      </c>
      <c r="BX156" s="80">
        <v>0</v>
      </c>
      <c r="BY156" s="80">
        <v>0</v>
      </c>
      <c r="BZ156" s="80">
        <v>0</v>
      </c>
      <c r="CA156" s="80">
        <v>0</v>
      </c>
      <c r="CB156" s="80">
        <v>0</v>
      </c>
      <c r="CC156" s="80">
        <v>0</v>
      </c>
    </row>
    <row r="157" spans="1:81">
      <c r="A157" s="80" t="s">
        <v>1878</v>
      </c>
      <c r="B157" s="80">
        <v>169</v>
      </c>
      <c r="C157" s="80">
        <v>16</v>
      </c>
      <c r="D157" s="80">
        <v>10</v>
      </c>
      <c r="E157" s="80">
        <v>2019</v>
      </c>
      <c r="F157" s="80" t="s">
        <v>73</v>
      </c>
      <c r="G157" s="80" t="s">
        <v>1675</v>
      </c>
      <c r="H157" s="80" t="s">
        <v>1676</v>
      </c>
      <c r="I157" s="177"/>
      <c r="J157" s="81">
        <v>15.378456017971795</v>
      </c>
      <c r="K157" s="81">
        <v>0.78881842512388334</v>
      </c>
      <c r="L157" s="81">
        <v>11.138767039238887</v>
      </c>
      <c r="M157" s="81">
        <v>14.205283699132014</v>
      </c>
      <c r="N157" s="81">
        <v>23.203069775960685</v>
      </c>
      <c r="O157" s="81">
        <v>9.9637655928407316</v>
      </c>
      <c r="P157" s="81">
        <v>13.224543082636163</v>
      </c>
      <c r="Q157" s="81">
        <v>0.61165752569488674</v>
      </c>
      <c r="R157" s="81">
        <v>0</v>
      </c>
      <c r="S157" s="81">
        <v>1.3408465201446127</v>
      </c>
      <c r="T157" s="82"/>
      <c r="U157" s="81">
        <v>631810</v>
      </c>
      <c r="V157" s="81">
        <v>293</v>
      </c>
      <c r="W157" s="81">
        <v>258</v>
      </c>
      <c r="X157" s="81">
        <v>3027</v>
      </c>
      <c r="Y157" s="81">
        <v>4784</v>
      </c>
      <c r="Z157" s="81">
        <v>6238</v>
      </c>
      <c r="AA157" s="81">
        <v>2746</v>
      </c>
      <c r="AB157" s="81">
        <v>9912</v>
      </c>
      <c r="AC157" s="81">
        <v>0</v>
      </c>
      <c r="AD157" s="81">
        <v>1.3408465201446129</v>
      </c>
      <c r="AE157" s="82"/>
      <c r="AF157" s="81">
        <v>5044895.5095003862</v>
      </c>
      <c r="AG157" s="81">
        <v>545860.99552980985</v>
      </c>
      <c r="AH157" s="81">
        <v>1696442.201265261</v>
      </c>
      <c r="AI157" s="81">
        <v>18773250.672514848</v>
      </c>
      <c r="AJ157" s="81">
        <v>17753723.883412972</v>
      </c>
      <c r="AK157" s="81">
        <v>0</v>
      </c>
      <c r="AL157" s="81">
        <v>0</v>
      </c>
      <c r="AM157" s="81">
        <v>1349939.7825039499</v>
      </c>
      <c r="AN157" s="81">
        <v>0</v>
      </c>
      <c r="AO157" s="81">
        <v>0</v>
      </c>
      <c r="AP157" s="82"/>
      <c r="AQ157" s="81">
        <v>59</v>
      </c>
      <c r="AR157" s="81">
        <v>14</v>
      </c>
      <c r="AS157" s="81">
        <v>0</v>
      </c>
      <c r="AT157" s="81">
        <v>0</v>
      </c>
      <c r="AU157" s="81">
        <v>0</v>
      </c>
      <c r="AV157" s="81">
        <v>4</v>
      </c>
      <c r="AW157" s="81" t="s">
        <v>564</v>
      </c>
      <c r="AX157" s="82"/>
      <c r="AY157" s="81">
        <v>311.56299999999999</v>
      </c>
      <c r="AZ157" s="81">
        <v>544.5</v>
      </c>
      <c r="BA157" s="81">
        <v>0</v>
      </c>
      <c r="BB157" s="81">
        <v>0</v>
      </c>
      <c r="BC157" s="81">
        <v>0</v>
      </c>
      <c r="BD157" s="81">
        <v>750</v>
      </c>
      <c r="BE157" s="81" t="s">
        <v>564</v>
      </c>
      <c r="BF157" s="82"/>
      <c r="BG157" s="81">
        <v>0</v>
      </c>
      <c r="BH157" s="81">
        <v>0</v>
      </c>
      <c r="BI157" s="81">
        <v>5.4089999999999998</v>
      </c>
      <c r="BJ157" s="81">
        <v>0</v>
      </c>
      <c r="BK157" s="81">
        <v>0</v>
      </c>
      <c r="BL157" s="81">
        <v>0</v>
      </c>
      <c r="BM157" s="82"/>
      <c r="BN157" s="81">
        <v>0</v>
      </c>
      <c r="BO157" s="81">
        <v>0</v>
      </c>
      <c r="BP157" s="81">
        <v>1</v>
      </c>
      <c r="BQ157" s="81">
        <v>0</v>
      </c>
      <c r="BR157" s="81">
        <v>0</v>
      </c>
      <c r="BS157" s="81">
        <v>0</v>
      </c>
      <c r="BT157"/>
      <c r="BU157" s="80">
        <v>5.4089999999999998</v>
      </c>
      <c r="BV157" s="80">
        <v>0</v>
      </c>
      <c r="BW157" s="80">
        <v>0</v>
      </c>
      <c r="BX157" s="80">
        <v>0</v>
      </c>
      <c r="BY157" s="80">
        <v>0</v>
      </c>
      <c r="BZ157" s="80">
        <v>0</v>
      </c>
      <c r="CA157" s="80">
        <v>0</v>
      </c>
      <c r="CB157" s="80">
        <v>0</v>
      </c>
      <c r="CC157" s="80">
        <v>0</v>
      </c>
    </row>
    <row r="158" spans="1:81">
      <c r="A158" s="80" t="s">
        <v>1879</v>
      </c>
      <c r="B158" s="80">
        <v>170</v>
      </c>
      <c r="C158" s="80">
        <v>17</v>
      </c>
      <c r="D158" s="80">
        <v>10</v>
      </c>
      <c r="E158" s="80">
        <v>2020</v>
      </c>
      <c r="F158" s="80" t="s">
        <v>218</v>
      </c>
      <c r="G158" s="174" t="s">
        <v>1675</v>
      </c>
      <c r="H158" s="80" t="s">
        <v>1676</v>
      </c>
      <c r="I158" s="177"/>
      <c r="J158" s="81">
        <v>17.07133858725669</v>
      </c>
      <c r="K158" s="81">
        <v>0.76530589562604934</v>
      </c>
      <c r="L158" s="81">
        <v>17.102909587177969</v>
      </c>
      <c r="M158" s="81">
        <v>14.552911505124081</v>
      </c>
      <c r="N158" s="81">
        <v>21.262478003466221</v>
      </c>
      <c r="O158" s="81">
        <v>8.7534589232275355</v>
      </c>
      <c r="P158" s="81">
        <v>13.319921011908981</v>
      </c>
      <c r="Q158" s="81">
        <v>0.57636499703523592</v>
      </c>
      <c r="R158" s="81">
        <v>0</v>
      </c>
      <c r="S158" s="81">
        <v>0.8665777302094585</v>
      </c>
      <c r="T158" s="82"/>
      <c r="U158" s="81">
        <v>795054</v>
      </c>
      <c r="V158" s="81">
        <v>263</v>
      </c>
      <c r="W158" s="81">
        <v>352</v>
      </c>
      <c r="X158" s="81">
        <v>3261</v>
      </c>
      <c r="Y158" s="81">
        <v>4783</v>
      </c>
      <c r="Z158" s="81">
        <v>6255</v>
      </c>
      <c r="AA158" s="81">
        <v>3005</v>
      </c>
      <c r="AB158" s="81">
        <v>9775</v>
      </c>
      <c r="AC158" s="81">
        <v>0</v>
      </c>
      <c r="AD158" s="81">
        <v>0.8665777302094585</v>
      </c>
      <c r="AE158" s="82"/>
      <c r="AF158" s="81">
        <v>6207708.0371884406</v>
      </c>
      <c r="AG158" s="81">
        <v>490331.94340296654</v>
      </c>
      <c r="AH158" s="81">
        <v>2508112.4121512631</v>
      </c>
      <c r="AI158" s="81">
        <v>18723623.886947781</v>
      </c>
      <c r="AJ158" s="81">
        <v>18120965.747427784</v>
      </c>
      <c r="AK158" s="81"/>
      <c r="AL158" s="81"/>
      <c r="AM158" s="81">
        <v>1275746.1025151277</v>
      </c>
      <c r="AN158" s="81"/>
      <c r="AO158" s="81"/>
      <c r="AP158" s="82"/>
      <c r="AQ158" s="81">
        <v>60</v>
      </c>
      <c r="AR158" s="81">
        <v>14</v>
      </c>
      <c r="AS158" s="81">
        <v>0</v>
      </c>
      <c r="AT158" s="81">
        <v>0</v>
      </c>
      <c r="AU158" s="81">
        <v>0</v>
      </c>
      <c r="AV158" s="81">
        <v>4</v>
      </c>
      <c r="AW158" s="81">
        <v>0</v>
      </c>
      <c r="AX158" s="82"/>
      <c r="AY158" s="81">
        <v>317.46300000000002</v>
      </c>
      <c r="AZ158" s="81">
        <v>544.49999999999989</v>
      </c>
      <c r="BA158" s="81">
        <v>0</v>
      </c>
      <c r="BB158" s="81">
        <v>0</v>
      </c>
      <c r="BC158" s="81">
        <v>0</v>
      </c>
      <c r="BD158" s="81">
        <v>750</v>
      </c>
      <c r="BE158" s="81">
        <v>0</v>
      </c>
      <c r="BF158" s="82"/>
      <c r="BG158" s="81">
        <v>0</v>
      </c>
      <c r="BH158" s="81">
        <v>0</v>
      </c>
      <c r="BI158" s="81">
        <v>6.2629999999999999</v>
      </c>
      <c r="BJ158" s="81">
        <v>0</v>
      </c>
      <c r="BK158" s="81">
        <v>0</v>
      </c>
      <c r="BL158" s="81">
        <v>0</v>
      </c>
      <c r="BM158" s="82"/>
      <c r="BN158" s="81">
        <v>0</v>
      </c>
      <c r="BO158" s="81">
        <v>0</v>
      </c>
      <c r="BP158" s="81">
        <v>1</v>
      </c>
      <c r="BQ158" s="81">
        <v>0</v>
      </c>
      <c r="BR158" s="81">
        <v>0</v>
      </c>
      <c r="BS158" s="81">
        <v>0</v>
      </c>
      <c r="BT158"/>
      <c r="BU158" s="80">
        <v>6.2629999999999999</v>
      </c>
      <c r="BV158" s="80">
        <v>0</v>
      </c>
      <c r="BW158" s="80">
        <v>0</v>
      </c>
      <c r="BX158" s="80">
        <v>0</v>
      </c>
      <c r="BY158" s="80">
        <v>0</v>
      </c>
      <c r="BZ158" s="80">
        <v>0</v>
      </c>
      <c r="CA158" s="80">
        <v>0</v>
      </c>
      <c r="CB158" s="80">
        <v>0</v>
      </c>
      <c r="CC158" s="80">
        <v>0</v>
      </c>
    </row>
    <row r="159" spans="1:81">
      <c r="A159" s="80" t="s">
        <v>1677</v>
      </c>
      <c r="B159" s="80">
        <v>170</v>
      </c>
      <c r="C159" s="80">
        <v>18</v>
      </c>
      <c r="D159" s="80">
        <v>10</v>
      </c>
      <c r="E159" s="80">
        <v>2021</v>
      </c>
      <c r="F159" s="80" t="s">
        <v>75</v>
      </c>
      <c r="G159" s="174" t="s">
        <v>1675</v>
      </c>
      <c r="H159" s="80" t="s">
        <v>1676</v>
      </c>
      <c r="I159" s="177"/>
      <c r="J159" s="81">
        <v>17.717736543086346</v>
      </c>
      <c r="K159" s="81">
        <v>0.73720201334335134</v>
      </c>
      <c r="L159" s="81">
        <v>15.607926195278923</v>
      </c>
      <c r="M159" s="81">
        <v>14.698903326328766</v>
      </c>
      <c r="N159" s="81">
        <v>20.079156319289567</v>
      </c>
      <c r="O159" s="81">
        <v>8.4983830310598236</v>
      </c>
      <c r="P159" s="81">
        <v>13.749508033136362</v>
      </c>
      <c r="Q159" s="81">
        <v>0.57498760638112889</v>
      </c>
      <c r="R159" s="81">
        <v>0</v>
      </c>
      <c r="S159" s="81">
        <v>1.163130073846522</v>
      </c>
      <c r="T159" s="82"/>
      <c r="U159" s="81">
        <v>847381</v>
      </c>
      <c r="V159" s="81">
        <v>263</v>
      </c>
      <c r="W159" s="81">
        <v>352</v>
      </c>
      <c r="X159" s="81">
        <v>3261</v>
      </c>
      <c r="Y159" s="81">
        <v>4755</v>
      </c>
      <c r="Z159" s="81">
        <v>6253</v>
      </c>
      <c r="AA159" s="81">
        <v>3025</v>
      </c>
      <c r="AB159" s="81">
        <v>9636</v>
      </c>
      <c r="AC159" s="81">
        <v>0</v>
      </c>
      <c r="AD159" s="81">
        <v>1.163130073846522</v>
      </c>
      <c r="AE159" s="82"/>
      <c r="AF159" s="81">
        <v>6490573.7170842215</v>
      </c>
      <c r="AG159" s="81">
        <v>498799.20640891459</v>
      </c>
      <c r="AH159" s="81">
        <v>2248668.7405588939</v>
      </c>
      <c r="AI159" s="81">
        <v>20430239.788558416</v>
      </c>
      <c r="AJ159" s="81">
        <v>17555929.322293818</v>
      </c>
      <c r="AK159" s="81">
        <v>0</v>
      </c>
      <c r="AL159" s="81">
        <v>0</v>
      </c>
      <c r="AM159" s="81">
        <v>1264858.822915989</v>
      </c>
      <c r="AN159" s="81">
        <v>0</v>
      </c>
      <c r="AO159" s="81">
        <v>0</v>
      </c>
      <c r="AP159" s="82"/>
      <c r="AQ159" s="81">
        <v>62</v>
      </c>
      <c r="AR159" s="81">
        <v>14</v>
      </c>
      <c r="AS159" s="81">
        <v>0</v>
      </c>
      <c r="AT159" s="81">
        <v>0</v>
      </c>
      <c r="AU159" s="81">
        <v>0</v>
      </c>
      <c r="AV159" s="81">
        <v>4</v>
      </c>
      <c r="AW159" s="81"/>
      <c r="AX159" s="82"/>
      <c r="AY159" s="81">
        <v>327.36299999999989</v>
      </c>
      <c r="AZ159" s="81">
        <v>544.49999999999989</v>
      </c>
      <c r="BA159" s="81">
        <v>0</v>
      </c>
      <c r="BB159" s="81">
        <v>0</v>
      </c>
      <c r="BC159" s="81">
        <v>0</v>
      </c>
      <c r="BD159" s="81">
        <v>750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1674</v>
      </c>
      <c r="B160" s="80">
        <v>170</v>
      </c>
      <c r="C160" s="80">
        <v>19</v>
      </c>
      <c r="D160" s="80">
        <v>10</v>
      </c>
      <c r="E160" s="80">
        <v>2022</v>
      </c>
      <c r="F160" s="80" t="s">
        <v>568</v>
      </c>
      <c r="G160" s="80" t="s">
        <v>1675</v>
      </c>
      <c r="H160" s="80" t="s">
        <v>1676</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67</v>
      </c>
      <c r="AR160" s="81">
        <v>14</v>
      </c>
      <c r="AS160" s="81">
        <v>0</v>
      </c>
      <c r="AT160" s="81">
        <v>0</v>
      </c>
      <c r="AU160" s="81">
        <v>0</v>
      </c>
      <c r="AV160" s="81">
        <v>4</v>
      </c>
      <c r="AW160" s="81"/>
      <c r="AX160" s="82"/>
      <c r="AY160" s="81">
        <v>350.76299999999992</v>
      </c>
      <c r="AZ160" s="81">
        <v>544.49999999999989</v>
      </c>
      <c r="BA160" s="81">
        <v>0</v>
      </c>
      <c r="BB160" s="81">
        <v>0</v>
      </c>
      <c r="BC160" s="81">
        <v>0</v>
      </c>
      <c r="BD160" s="81">
        <v>750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1880</v>
      </c>
      <c r="B161" s="80">
        <v>477</v>
      </c>
      <c r="C161" s="80">
        <v>1</v>
      </c>
      <c r="D161" s="80">
        <v>29</v>
      </c>
      <c r="E161" s="80">
        <v>1990</v>
      </c>
      <c r="F161" s="80" t="s">
        <v>562</v>
      </c>
      <c r="G161" s="80" t="s">
        <v>1881</v>
      </c>
      <c r="H161" s="80" t="s">
        <v>1882</v>
      </c>
      <c r="I161" s="177"/>
      <c r="J161" s="81">
        <v>36.459342463371271</v>
      </c>
      <c r="K161" s="81">
        <v>2.3436312006161697</v>
      </c>
      <c r="L161" s="81">
        <v>1.1527617381033186</v>
      </c>
      <c r="M161" s="81">
        <v>7.0069401048984714</v>
      </c>
      <c r="N161" s="81">
        <v>10.649037608794153</v>
      </c>
      <c r="O161" s="81">
        <v>8.134949846817177</v>
      </c>
      <c r="P161" s="81">
        <v>16.432527624113082</v>
      </c>
      <c r="Q161" s="81">
        <v>0.87296584303995572</v>
      </c>
      <c r="R161" s="81">
        <v>0</v>
      </c>
      <c r="S161" s="81">
        <v>0.90067912447649368</v>
      </c>
      <c r="T161" s="82"/>
      <c r="U161" s="81">
        <v>938823</v>
      </c>
      <c r="V161" s="81">
        <v>793</v>
      </c>
      <c r="W161" s="81">
        <v>13</v>
      </c>
      <c r="X161" s="81">
        <v>2749</v>
      </c>
      <c r="Y161" s="81">
        <v>4624</v>
      </c>
      <c r="Z161" s="81">
        <v>3346</v>
      </c>
      <c r="AA161" s="81">
        <v>3990</v>
      </c>
      <c r="AB161" s="81">
        <v>14174</v>
      </c>
      <c r="AC161" s="81">
        <v>0</v>
      </c>
      <c r="AD161" s="81">
        <v>0.90067912447649368</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1883</v>
      </c>
      <c r="B162" s="80">
        <v>478</v>
      </c>
      <c r="C162" s="80">
        <v>2</v>
      </c>
      <c r="D162" s="80">
        <v>29</v>
      </c>
      <c r="E162" s="80">
        <v>2005</v>
      </c>
      <c r="F162" s="80" t="s">
        <v>565</v>
      </c>
      <c r="G162" s="80" t="s">
        <v>1881</v>
      </c>
      <c r="H162" s="80" t="s">
        <v>1882</v>
      </c>
      <c r="I162" s="177"/>
      <c r="J162" s="81">
        <v>20.148854535775651</v>
      </c>
      <c r="K162" s="81">
        <v>1.1277770115907715</v>
      </c>
      <c r="L162" s="81">
        <v>2.1249611536501312</v>
      </c>
      <c r="M162" s="81">
        <v>9.3125855626905256</v>
      </c>
      <c r="N162" s="81">
        <v>15.855497716818133</v>
      </c>
      <c r="O162" s="81">
        <v>11.902109291041205</v>
      </c>
      <c r="P162" s="81">
        <v>17.876898771061654</v>
      </c>
      <c r="Q162" s="81">
        <v>0.74556683061807116</v>
      </c>
      <c r="R162" s="81">
        <v>0</v>
      </c>
      <c r="S162" s="81">
        <v>1.1894409131159642</v>
      </c>
      <c r="T162" s="82"/>
      <c r="U162" s="81">
        <v>629754</v>
      </c>
      <c r="V162" s="81">
        <v>514</v>
      </c>
      <c r="W162" s="81">
        <v>25</v>
      </c>
      <c r="X162" s="81">
        <v>2091</v>
      </c>
      <c r="Y162" s="81">
        <v>5129</v>
      </c>
      <c r="Z162" s="81">
        <v>5665</v>
      </c>
      <c r="AA162" s="81">
        <v>3555</v>
      </c>
      <c r="AB162" s="81">
        <v>12655</v>
      </c>
      <c r="AC162" s="81">
        <v>0</v>
      </c>
      <c r="AD162" s="81">
        <v>1.1894409131159642</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1884</v>
      </c>
      <c r="B163" s="80">
        <v>479</v>
      </c>
      <c r="C163" s="80">
        <v>3</v>
      </c>
      <c r="D163" s="80">
        <v>29</v>
      </c>
      <c r="E163" s="80">
        <v>2006</v>
      </c>
      <c r="F163" s="80" t="s">
        <v>566</v>
      </c>
      <c r="G163" s="80" t="s">
        <v>1881</v>
      </c>
      <c r="H163" s="80" t="s">
        <v>1882</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1885</v>
      </c>
      <c r="B164" s="80">
        <v>480</v>
      </c>
      <c r="C164" s="80">
        <v>4</v>
      </c>
      <c r="D164" s="80">
        <v>29</v>
      </c>
      <c r="E164" s="80">
        <v>2007</v>
      </c>
      <c r="F164" s="80" t="s">
        <v>567</v>
      </c>
      <c r="G164" s="80" t="s">
        <v>1881</v>
      </c>
      <c r="H164" s="80" t="s">
        <v>1882</v>
      </c>
      <c r="I164" s="177"/>
      <c r="J164" s="81">
        <v>13.777612569947497</v>
      </c>
      <c r="K164" s="81">
        <v>1.1868410049933165</v>
      </c>
      <c r="L164" s="81">
        <v>1.9481791522897995</v>
      </c>
      <c r="M164" s="81">
        <v>11.201728412530606</v>
      </c>
      <c r="N164" s="81">
        <v>15.936590381899212</v>
      </c>
      <c r="O164" s="81">
        <v>11.522030058559677</v>
      </c>
      <c r="P164" s="81">
        <v>17.642962372889794</v>
      </c>
      <c r="Q164" s="81">
        <v>0.76617290838611074</v>
      </c>
      <c r="R164" s="81">
        <v>0</v>
      </c>
      <c r="S164" s="81">
        <v>0.91827304031463164</v>
      </c>
      <c r="T164" s="82"/>
      <c r="U164" s="81">
        <v>556432</v>
      </c>
      <c r="V164" s="81">
        <v>534</v>
      </c>
      <c r="W164" s="81">
        <v>22</v>
      </c>
      <c r="X164" s="81">
        <v>2842</v>
      </c>
      <c r="Y164" s="81">
        <v>5130</v>
      </c>
      <c r="Z164" s="81">
        <v>5701</v>
      </c>
      <c r="AA164" s="81">
        <v>3455</v>
      </c>
      <c r="AB164" s="81">
        <v>12317</v>
      </c>
      <c r="AC164" s="81">
        <v>0</v>
      </c>
      <c r="AD164" s="81">
        <v>0.91827304031463164</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1886</v>
      </c>
      <c r="B165" s="80">
        <v>481</v>
      </c>
      <c r="C165" s="80">
        <v>5</v>
      </c>
      <c r="D165" s="80">
        <v>29</v>
      </c>
      <c r="E165" s="80">
        <v>2008</v>
      </c>
      <c r="F165" s="80" t="s">
        <v>84</v>
      </c>
      <c r="G165" s="80" t="s">
        <v>1881</v>
      </c>
      <c r="H165" s="80" t="s">
        <v>1882</v>
      </c>
      <c r="I165" s="177"/>
      <c r="J165" s="81">
        <v>12.959638505307641</v>
      </c>
      <c r="K165" s="81">
        <v>0.87836954272630163</v>
      </c>
      <c r="L165" s="81">
        <v>1.691519352189313</v>
      </c>
      <c r="M165" s="81">
        <v>11.907276659377132</v>
      </c>
      <c r="N165" s="81">
        <v>16.851122880642453</v>
      </c>
      <c r="O165" s="81">
        <v>11.105956735395432</v>
      </c>
      <c r="P165" s="81">
        <v>17.026075835587402</v>
      </c>
      <c r="Q165" s="81">
        <v>0.74209757791074171</v>
      </c>
      <c r="R165" s="81">
        <v>0</v>
      </c>
      <c r="S165" s="81">
        <v>0.90228821553370842</v>
      </c>
      <c r="T165" s="82"/>
      <c r="U165" s="81">
        <v>568230</v>
      </c>
      <c r="V165" s="81">
        <v>534</v>
      </c>
      <c r="W165" s="81">
        <v>22</v>
      </c>
      <c r="X165" s="81">
        <v>2842</v>
      </c>
      <c r="Y165" s="81">
        <v>5139</v>
      </c>
      <c r="Z165" s="81">
        <v>5688</v>
      </c>
      <c r="AA165" s="81">
        <v>3338</v>
      </c>
      <c r="AB165" s="81">
        <v>12126</v>
      </c>
      <c r="AC165" s="81">
        <v>0</v>
      </c>
      <c r="AD165" s="81">
        <v>0.90228821553370842</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1887</v>
      </c>
      <c r="B166" s="80">
        <v>482</v>
      </c>
      <c r="C166" s="80">
        <v>6</v>
      </c>
      <c r="D166" s="80">
        <v>29</v>
      </c>
      <c r="E166" s="80">
        <v>2009</v>
      </c>
      <c r="F166" s="80" t="s">
        <v>85</v>
      </c>
      <c r="G166" s="80" t="s">
        <v>1881</v>
      </c>
      <c r="H166" s="80" t="s">
        <v>1882</v>
      </c>
      <c r="I166" s="177"/>
      <c r="J166" s="81">
        <v>12.798206453110867</v>
      </c>
      <c r="K166" s="81">
        <v>0.72823113691921282</v>
      </c>
      <c r="L166" s="81">
        <v>7.7080427190689038</v>
      </c>
      <c r="M166" s="81">
        <v>12.449106926313867</v>
      </c>
      <c r="N166" s="81">
        <v>15.6118631611397</v>
      </c>
      <c r="O166" s="81">
        <v>11.283332175871271</v>
      </c>
      <c r="P166" s="81">
        <v>16.25182244917762</v>
      </c>
      <c r="Q166" s="81">
        <v>0.69905392793401222</v>
      </c>
      <c r="R166" s="81">
        <v>0</v>
      </c>
      <c r="S166" s="81">
        <v>0.56386632736961229</v>
      </c>
      <c r="T166" s="82"/>
      <c r="U166" s="81">
        <v>480018</v>
      </c>
      <c r="V166" s="81">
        <v>400</v>
      </c>
      <c r="W166" s="81">
        <v>120</v>
      </c>
      <c r="X166" s="81">
        <v>2945</v>
      </c>
      <c r="Y166" s="81">
        <v>5163</v>
      </c>
      <c r="Z166" s="81">
        <v>5704</v>
      </c>
      <c r="AA166" s="81">
        <v>3271</v>
      </c>
      <c r="AB166" s="81">
        <v>11991</v>
      </c>
      <c r="AC166" s="81">
        <v>0</v>
      </c>
      <c r="AD166" s="81">
        <v>0.56386632736961229</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0</v>
      </c>
      <c r="BK166" s="81">
        <v>0</v>
      </c>
      <c r="BL166" s="81">
        <v>0</v>
      </c>
      <c r="BM166" s="82"/>
      <c r="BN166" s="81">
        <v>0</v>
      </c>
      <c r="BO166" s="81">
        <v>0</v>
      </c>
      <c r="BP166" s="81">
        <v>0</v>
      </c>
      <c r="BQ166" s="81">
        <v>0</v>
      </c>
      <c r="BR166" s="81">
        <v>0</v>
      </c>
      <c r="BS166" s="81">
        <v>0</v>
      </c>
      <c r="BT166"/>
      <c r="BU166" s="80"/>
      <c r="BV166" s="80"/>
      <c r="BW166" s="80"/>
      <c r="BX166" s="80"/>
      <c r="BY166" s="80"/>
      <c r="BZ166" s="80"/>
      <c r="CA166" s="80"/>
      <c r="CB166" s="80"/>
      <c r="CC166" s="80"/>
    </row>
    <row r="167" spans="1:81">
      <c r="A167" s="80" t="s">
        <v>1888</v>
      </c>
      <c r="B167" s="80">
        <v>483</v>
      </c>
      <c r="C167" s="80">
        <v>7</v>
      </c>
      <c r="D167" s="80">
        <v>29</v>
      </c>
      <c r="E167" s="80">
        <v>2010</v>
      </c>
      <c r="F167" s="80" t="s">
        <v>86</v>
      </c>
      <c r="G167" s="80" t="s">
        <v>1881</v>
      </c>
      <c r="H167" s="80" t="s">
        <v>1882</v>
      </c>
      <c r="I167" s="177"/>
      <c r="J167" s="81">
        <v>11.965211743792867</v>
      </c>
      <c r="K167" s="81">
        <v>0.70241628310623294</v>
      </c>
      <c r="L167" s="81">
        <v>7.1809103919035957</v>
      </c>
      <c r="M167" s="81">
        <v>11.114693657747981</v>
      </c>
      <c r="N167" s="81">
        <v>14.136032652340983</v>
      </c>
      <c r="O167" s="81">
        <v>11.248864252821386</v>
      </c>
      <c r="P167" s="81">
        <v>16.377630260065668</v>
      </c>
      <c r="Q167" s="81">
        <v>0.71689272659906655</v>
      </c>
      <c r="R167" s="81">
        <v>0</v>
      </c>
      <c r="S167" s="81">
        <v>0.58078145578147977</v>
      </c>
      <c r="T167" s="82"/>
      <c r="U167" s="81">
        <v>493886</v>
      </c>
      <c r="V167" s="81">
        <v>400</v>
      </c>
      <c r="W167" s="81">
        <v>120</v>
      </c>
      <c r="X167" s="81">
        <v>2945</v>
      </c>
      <c r="Y167" s="81">
        <v>5157</v>
      </c>
      <c r="Z167" s="81">
        <v>5713</v>
      </c>
      <c r="AA167" s="81">
        <v>3214</v>
      </c>
      <c r="AB167" s="81">
        <v>11783</v>
      </c>
      <c r="AC167" s="81">
        <v>0</v>
      </c>
      <c r="AD167" s="81">
        <v>0.58078145578147977</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0</v>
      </c>
      <c r="BK167" s="81">
        <v>0</v>
      </c>
      <c r="BL167" s="81">
        <v>0</v>
      </c>
      <c r="BM167" s="82"/>
      <c r="BN167" s="81">
        <v>0</v>
      </c>
      <c r="BO167" s="81">
        <v>0</v>
      </c>
      <c r="BP167" s="81">
        <v>0</v>
      </c>
      <c r="BQ167" s="81">
        <v>0</v>
      </c>
      <c r="BR167" s="81">
        <v>0</v>
      </c>
      <c r="BS167" s="81">
        <v>0</v>
      </c>
      <c r="BT167"/>
      <c r="BU167" s="80">
        <v>0</v>
      </c>
      <c r="BV167" s="80">
        <v>0</v>
      </c>
      <c r="BW167" s="80">
        <v>0</v>
      </c>
      <c r="BX167" s="80">
        <v>0</v>
      </c>
      <c r="BY167" s="80">
        <v>0</v>
      </c>
      <c r="BZ167" s="80">
        <v>0</v>
      </c>
      <c r="CA167" s="80">
        <v>0</v>
      </c>
      <c r="CB167" s="80">
        <v>0</v>
      </c>
      <c r="CC167" s="80">
        <v>0</v>
      </c>
    </row>
    <row r="168" spans="1:81">
      <c r="A168" s="80" t="s">
        <v>1889</v>
      </c>
      <c r="B168" s="80">
        <v>484</v>
      </c>
      <c r="C168" s="80">
        <v>8</v>
      </c>
      <c r="D168" s="80">
        <v>29</v>
      </c>
      <c r="E168" s="80">
        <v>2011</v>
      </c>
      <c r="F168" s="80" t="s">
        <v>87</v>
      </c>
      <c r="G168" s="80" t="s">
        <v>1881</v>
      </c>
      <c r="H168" s="80" t="s">
        <v>1882</v>
      </c>
      <c r="I168" s="177"/>
      <c r="J168" s="81">
        <v>15.613655815698515</v>
      </c>
      <c r="K168" s="81">
        <v>1.0099596453423103</v>
      </c>
      <c r="L168" s="81">
        <v>5.7548819614729121</v>
      </c>
      <c r="M168" s="81">
        <v>15.424449388104803</v>
      </c>
      <c r="N168" s="81">
        <v>20.149424973625788</v>
      </c>
      <c r="O168" s="81">
        <v>11.050148611365762</v>
      </c>
      <c r="P168" s="81">
        <v>15.53815649811769</v>
      </c>
      <c r="Q168" s="81">
        <v>0.81448953283930536</v>
      </c>
      <c r="R168" s="81">
        <v>0</v>
      </c>
      <c r="S168" s="81">
        <v>0.33537079082268612</v>
      </c>
      <c r="T168" s="82"/>
      <c r="U168" s="81">
        <v>606775</v>
      </c>
      <c r="V168" s="81">
        <v>400</v>
      </c>
      <c r="W168" s="81">
        <v>120</v>
      </c>
      <c r="X168" s="81">
        <v>2945</v>
      </c>
      <c r="Y168" s="81">
        <v>5135</v>
      </c>
      <c r="Z168" s="81">
        <v>5734</v>
      </c>
      <c r="AA168" s="81">
        <v>3140</v>
      </c>
      <c r="AB168" s="81">
        <v>11606</v>
      </c>
      <c r="AC168" s="81">
        <v>0</v>
      </c>
      <c r="AD168" s="81">
        <v>0.33537079082268612</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0</v>
      </c>
      <c r="BK168" s="81">
        <v>0</v>
      </c>
      <c r="BL168" s="81">
        <v>0</v>
      </c>
      <c r="BM168" s="82"/>
      <c r="BN168" s="81">
        <v>0</v>
      </c>
      <c r="BO168" s="81">
        <v>0</v>
      </c>
      <c r="BP168" s="81">
        <v>0</v>
      </c>
      <c r="BQ168" s="81">
        <v>0</v>
      </c>
      <c r="BR168" s="81">
        <v>0</v>
      </c>
      <c r="BS168" s="81">
        <v>0</v>
      </c>
      <c r="BT168"/>
      <c r="BU168" s="80">
        <v>0</v>
      </c>
      <c r="BV168" s="80">
        <v>0</v>
      </c>
      <c r="BW168" s="80">
        <v>0</v>
      </c>
      <c r="BX168" s="80">
        <v>0</v>
      </c>
      <c r="BY168" s="80">
        <v>0</v>
      </c>
      <c r="BZ168" s="80">
        <v>0</v>
      </c>
      <c r="CA168" s="80">
        <v>0</v>
      </c>
      <c r="CB168" s="80">
        <v>0</v>
      </c>
      <c r="CC168" s="80">
        <v>0</v>
      </c>
    </row>
    <row r="169" spans="1:81">
      <c r="A169" s="80" t="s">
        <v>1890</v>
      </c>
      <c r="B169" s="80">
        <v>485</v>
      </c>
      <c r="C169" s="80">
        <v>9</v>
      </c>
      <c r="D169" s="80">
        <v>29</v>
      </c>
      <c r="E169" s="80">
        <v>2012</v>
      </c>
      <c r="F169" s="80" t="s">
        <v>88</v>
      </c>
      <c r="G169" s="80" t="s">
        <v>1881</v>
      </c>
      <c r="H169" s="80" t="s">
        <v>1882</v>
      </c>
      <c r="I169" s="177"/>
      <c r="J169" s="81">
        <v>14.789894816766809</v>
      </c>
      <c r="K169" s="81">
        <v>1.0164384766471481</v>
      </c>
      <c r="L169" s="81">
        <v>5.7196021624646676</v>
      </c>
      <c r="M169" s="81">
        <v>17.295473476691051</v>
      </c>
      <c r="N169" s="81">
        <v>23.097817386656544</v>
      </c>
      <c r="O169" s="81">
        <v>11.121885754954553</v>
      </c>
      <c r="P169" s="81">
        <v>15.387685386475098</v>
      </c>
      <c r="Q169" s="81">
        <v>0.87706996212326982</v>
      </c>
      <c r="R169" s="81">
        <v>0</v>
      </c>
      <c r="S169" s="81">
        <v>0.71212531661890954</v>
      </c>
      <c r="T169" s="82"/>
      <c r="U169" s="81">
        <v>451177</v>
      </c>
      <c r="V169" s="81">
        <v>400</v>
      </c>
      <c r="W169" s="81">
        <v>120</v>
      </c>
      <c r="X169" s="81">
        <v>2945</v>
      </c>
      <c r="Y169" s="81">
        <v>5177</v>
      </c>
      <c r="Z169" s="81">
        <v>5817</v>
      </c>
      <c r="AA169" s="81">
        <v>3092</v>
      </c>
      <c r="AB169" s="81">
        <v>11503</v>
      </c>
      <c r="AC169" s="81">
        <v>0</v>
      </c>
      <c r="AD169" s="81">
        <v>0.71212531661890954</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0</v>
      </c>
      <c r="BJ169" s="81">
        <v>0</v>
      </c>
      <c r="BK169" s="81">
        <v>0</v>
      </c>
      <c r="BL169" s="81">
        <v>0</v>
      </c>
      <c r="BM169" s="82"/>
      <c r="BN169" s="81">
        <v>0</v>
      </c>
      <c r="BO169" s="81">
        <v>0</v>
      </c>
      <c r="BP169" s="81">
        <v>0</v>
      </c>
      <c r="BQ169" s="81">
        <v>0</v>
      </c>
      <c r="BR169" s="81">
        <v>0</v>
      </c>
      <c r="BS169" s="81">
        <v>0</v>
      </c>
      <c r="BT169"/>
      <c r="BU169" s="80">
        <v>0</v>
      </c>
      <c r="BV169" s="80">
        <v>0</v>
      </c>
      <c r="BW169" s="80">
        <v>0</v>
      </c>
      <c r="BX169" s="80">
        <v>0</v>
      </c>
      <c r="BY169" s="80">
        <v>0</v>
      </c>
      <c r="BZ169" s="80">
        <v>0</v>
      </c>
      <c r="CA169" s="80">
        <v>0</v>
      </c>
      <c r="CB169" s="80">
        <v>0</v>
      </c>
      <c r="CC169" s="80">
        <v>0</v>
      </c>
    </row>
    <row r="170" spans="1:81">
      <c r="A170" s="80" t="s">
        <v>1891</v>
      </c>
      <c r="B170" s="80">
        <v>486</v>
      </c>
      <c r="C170" s="80">
        <v>10</v>
      </c>
      <c r="D170" s="80">
        <v>29</v>
      </c>
      <c r="E170" s="80">
        <v>2013</v>
      </c>
      <c r="F170" s="80" t="s">
        <v>89</v>
      </c>
      <c r="G170" s="80" t="s">
        <v>1881</v>
      </c>
      <c r="H170" s="80" t="s">
        <v>1882</v>
      </c>
      <c r="I170" s="177"/>
      <c r="J170" s="81">
        <v>12.444258258036925</v>
      </c>
      <c r="K170" s="81">
        <v>0.8471815344229866</v>
      </c>
      <c r="L170" s="81">
        <v>5.9117988199413336</v>
      </c>
      <c r="M170" s="81">
        <v>17.562735440805341</v>
      </c>
      <c r="N170" s="81">
        <v>24.128892035448676</v>
      </c>
      <c r="O170" s="81">
        <v>10.652028174290086</v>
      </c>
      <c r="P170" s="81">
        <v>15.400706256740449</v>
      </c>
      <c r="Q170" s="81">
        <v>0.88131936468207062</v>
      </c>
      <c r="R170" s="81">
        <v>0</v>
      </c>
      <c r="S170" s="81">
        <v>0.85072335519174036</v>
      </c>
      <c r="T170" s="82"/>
      <c r="U170" s="81">
        <v>419995</v>
      </c>
      <c r="V170" s="81">
        <v>400</v>
      </c>
      <c r="W170" s="81">
        <v>120</v>
      </c>
      <c r="X170" s="81">
        <v>2945</v>
      </c>
      <c r="Y170" s="81">
        <v>5170</v>
      </c>
      <c r="Z170" s="81">
        <v>5820</v>
      </c>
      <c r="AA170" s="81">
        <v>3083</v>
      </c>
      <c r="AB170" s="81">
        <v>11393</v>
      </c>
      <c r="AC170" s="81">
        <v>0</v>
      </c>
      <c r="AD170" s="81">
        <v>0.85072335519174036</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0</v>
      </c>
      <c r="BJ170" s="81">
        <v>0</v>
      </c>
      <c r="BK170" s="81">
        <v>0</v>
      </c>
      <c r="BL170" s="81">
        <v>0</v>
      </c>
      <c r="BM170" s="82"/>
      <c r="BN170" s="81">
        <v>0</v>
      </c>
      <c r="BO170" s="81">
        <v>0</v>
      </c>
      <c r="BP170" s="81">
        <v>0</v>
      </c>
      <c r="BQ170" s="81">
        <v>0</v>
      </c>
      <c r="BR170" s="81">
        <v>0</v>
      </c>
      <c r="BS170" s="81">
        <v>0</v>
      </c>
      <c r="BT170"/>
      <c r="BU170" s="80">
        <v>0</v>
      </c>
      <c r="BV170" s="80">
        <v>0</v>
      </c>
      <c r="BW170" s="80">
        <v>0</v>
      </c>
      <c r="BX170" s="80">
        <v>0</v>
      </c>
      <c r="BY170" s="80">
        <v>0</v>
      </c>
      <c r="BZ170" s="80">
        <v>0</v>
      </c>
      <c r="CA170" s="80">
        <v>0</v>
      </c>
      <c r="CB170" s="80">
        <v>0</v>
      </c>
      <c r="CC170" s="80">
        <v>0</v>
      </c>
    </row>
    <row r="171" spans="1:81">
      <c r="A171" s="80" t="s">
        <v>1892</v>
      </c>
      <c r="B171" s="80">
        <v>487</v>
      </c>
      <c r="C171" s="80">
        <v>11</v>
      </c>
      <c r="D171" s="80">
        <v>29</v>
      </c>
      <c r="E171" s="80">
        <v>2014</v>
      </c>
      <c r="F171" s="80" t="s">
        <v>90</v>
      </c>
      <c r="G171" s="80" t="s">
        <v>1881</v>
      </c>
      <c r="H171" s="80" t="s">
        <v>1882</v>
      </c>
      <c r="I171" s="177"/>
      <c r="J171" s="81">
        <v>12.890915040424114</v>
      </c>
      <c r="K171" s="81">
        <v>1.0381464204913673</v>
      </c>
      <c r="L171" s="81">
        <v>6.4716313825735305</v>
      </c>
      <c r="M171" s="81">
        <v>16.041581868227727</v>
      </c>
      <c r="N171" s="81">
        <v>22.039544012674487</v>
      </c>
      <c r="O171" s="81">
        <v>10.190319622674812</v>
      </c>
      <c r="P171" s="81">
        <v>15.335187632003507</v>
      </c>
      <c r="Q171" s="81">
        <v>0.82992575684263936</v>
      </c>
      <c r="R171" s="81">
        <v>0</v>
      </c>
      <c r="S171" s="81">
        <v>0.68039032937049915</v>
      </c>
      <c r="T171" s="82"/>
      <c r="U171" s="81">
        <v>499421</v>
      </c>
      <c r="V171" s="81">
        <v>414</v>
      </c>
      <c r="W171" s="81">
        <v>112</v>
      </c>
      <c r="X171" s="81">
        <v>2805</v>
      </c>
      <c r="Y171" s="81">
        <v>5143</v>
      </c>
      <c r="Z171" s="81">
        <v>5864</v>
      </c>
      <c r="AA171" s="81">
        <v>3054</v>
      </c>
      <c r="AB171" s="81">
        <v>11182</v>
      </c>
      <c r="AC171" s="81">
        <v>0</v>
      </c>
      <c r="AD171" s="81">
        <v>0.68039032937049915</v>
      </c>
      <c r="AE171" s="82"/>
      <c r="AF171" s="81">
        <v>6006661.6962712668</v>
      </c>
      <c r="AG171" s="81">
        <v>796125.52774726658</v>
      </c>
      <c r="AH171" s="81">
        <v>1498201.2015048622</v>
      </c>
      <c r="AI171" s="81">
        <v>16434575.746630168</v>
      </c>
      <c r="AJ171" s="81">
        <v>27653627.268978056</v>
      </c>
      <c r="AK171" s="81">
        <v>0</v>
      </c>
      <c r="AL171" s="81">
        <v>0</v>
      </c>
      <c r="AM171" s="81">
        <v>1535121.504970233</v>
      </c>
      <c r="AN171" s="81">
        <v>0</v>
      </c>
      <c r="AO171" s="81">
        <v>0</v>
      </c>
      <c r="AP171" s="82"/>
      <c r="AQ171" s="81">
        <v>228</v>
      </c>
      <c r="AR171" s="81">
        <v>56</v>
      </c>
      <c r="AS171" s="81">
        <v>0</v>
      </c>
      <c r="AT171" s="81">
        <v>0</v>
      </c>
      <c r="AU171" s="81">
        <v>0</v>
      </c>
      <c r="AV171" s="81">
        <v>0</v>
      </c>
      <c r="AW171" s="81" t="s">
        <v>564</v>
      </c>
      <c r="AX171" s="82"/>
      <c r="AY171" s="81">
        <v>1028.1990000000001</v>
      </c>
      <c r="AZ171" s="81">
        <v>1594.3</v>
      </c>
      <c r="BA171" s="81">
        <v>0</v>
      </c>
      <c r="BB171" s="81">
        <v>0</v>
      </c>
      <c r="BC171" s="81">
        <v>0</v>
      </c>
      <c r="BD171" s="81">
        <v>0</v>
      </c>
      <c r="BE171" s="81" t="s">
        <v>564</v>
      </c>
      <c r="BF171" s="82"/>
      <c r="BG171" s="81">
        <v>0</v>
      </c>
      <c r="BH171" s="81">
        <v>0</v>
      </c>
      <c r="BI171" s="81">
        <v>0</v>
      </c>
      <c r="BJ171" s="81">
        <v>0</v>
      </c>
      <c r="BK171" s="81">
        <v>0</v>
      </c>
      <c r="BL171" s="81">
        <v>0</v>
      </c>
      <c r="BM171" s="82"/>
      <c r="BN171" s="81">
        <v>0</v>
      </c>
      <c r="BO171" s="81">
        <v>0</v>
      </c>
      <c r="BP171" s="81">
        <v>0</v>
      </c>
      <c r="BQ171" s="81">
        <v>0</v>
      </c>
      <c r="BR171" s="81">
        <v>0</v>
      </c>
      <c r="BS171" s="81">
        <v>0</v>
      </c>
      <c r="BT171"/>
      <c r="BU171" s="80">
        <v>0</v>
      </c>
      <c r="BV171" s="80">
        <v>0</v>
      </c>
      <c r="BW171" s="80">
        <v>0</v>
      </c>
      <c r="BX171" s="80">
        <v>0</v>
      </c>
      <c r="BY171" s="80">
        <v>0</v>
      </c>
      <c r="BZ171" s="80">
        <v>0</v>
      </c>
      <c r="CA171" s="80">
        <v>0</v>
      </c>
      <c r="CB171" s="80">
        <v>0</v>
      </c>
      <c r="CC171" s="80">
        <v>0</v>
      </c>
    </row>
    <row r="172" spans="1:81">
      <c r="A172" s="80" t="s">
        <v>1893</v>
      </c>
      <c r="B172" s="80">
        <v>488</v>
      </c>
      <c r="C172" s="80">
        <v>12</v>
      </c>
      <c r="D172" s="80">
        <v>29</v>
      </c>
      <c r="E172" s="80">
        <v>2015</v>
      </c>
      <c r="F172" s="80" t="s">
        <v>91</v>
      </c>
      <c r="G172" s="80" t="s">
        <v>1881</v>
      </c>
      <c r="H172" s="80" t="s">
        <v>1882</v>
      </c>
      <c r="I172" s="177"/>
      <c r="J172" s="81">
        <v>13.459450894249194</v>
      </c>
      <c r="K172" s="81">
        <v>0.97460184276142781</v>
      </c>
      <c r="L172" s="81">
        <v>5.1930843368875497</v>
      </c>
      <c r="M172" s="81">
        <v>15.072464071667072</v>
      </c>
      <c r="N172" s="81">
        <v>19.151053706452178</v>
      </c>
      <c r="O172" s="81">
        <v>10.036275891398759</v>
      </c>
      <c r="P172" s="81">
        <v>15.111064708665285</v>
      </c>
      <c r="Q172" s="81">
        <v>0.80250203867232006</v>
      </c>
      <c r="R172" s="81">
        <v>0</v>
      </c>
      <c r="S172" s="81">
        <v>0.35855622522428787</v>
      </c>
      <c r="T172" s="82"/>
      <c r="U172" s="81">
        <v>496405</v>
      </c>
      <c r="V172" s="81">
        <v>414</v>
      </c>
      <c r="W172" s="81">
        <v>112</v>
      </c>
      <c r="X172" s="81">
        <v>2805</v>
      </c>
      <c r="Y172" s="81">
        <v>5131</v>
      </c>
      <c r="Z172" s="81">
        <v>5831</v>
      </c>
      <c r="AA172" s="81">
        <v>3007</v>
      </c>
      <c r="AB172" s="81">
        <v>11045</v>
      </c>
      <c r="AC172" s="81">
        <v>0</v>
      </c>
      <c r="AD172" s="81">
        <v>0.35855622522428787</v>
      </c>
      <c r="AE172" s="82"/>
      <c r="AF172" s="81">
        <v>6216598.2201662948</v>
      </c>
      <c r="AG172" s="81">
        <v>701056.65438135061</v>
      </c>
      <c r="AH172" s="81">
        <v>1086318.4660467135</v>
      </c>
      <c r="AI172" s="81">
        <v>16480619.244642664</v>
      </c>
      <c r="AJ172" s="81">
        <v>24521901.598105721</v>
      </c>
      <c r="AK172" s="81">
        <v>0</v>
      </c>
      <c r="AL172" s="81">
        <v>0</v>
      </c>
      <c r="AM172" s="81">
        <v>1513670.917967581</v>
      </c>
      <c r="AN172" s="81">
        <v>0</v>
      </c>
      <c r="AO172" s="81">
        <v>0</v>
      </c>
      <c r="AP172" s="82"/>
      <c r="AQ172" s="81">
        <v>254</v>
      </c>
      <c r="AR172" s="81">
        <v>81</v>
      </c>
      <c r="AS172" s="81">
        <v>0</v>
      </c>
      <c r="AT172" s="81">
        <v>0</v>
      </c>
      <c r="AU172" s="81">
        <v>0</v>
      </c>
      <c r="AV172" s="81">
        <v>0</v>
      </c>
      <c r="AW172" s="81" t="s">
        <v>564</v>
      </c>
      <c r="AX172" s="82"/>
      <c r="AY172" s="81">
        <v>1175.5500000000002</v>
      </c>
      <c r="AZ172" s="81">
        <v>3328.8</v>
      </c>
      <c r="BA172" s="81">
        <v>0</v>
      </c>
      <c r="BB172" s="81">
        <v>0</v>
      </c>
      <c r="BC172" s="81">
        <v>0</v>
      </c>
      <c r="BD172" s="81">
        <v>0</v>
      </c>
      <c r="BE172" s="81" t="s">
        <v>564</v>
      </c>
      <c r="BF172" s="82"/>
      <c r="BG172" s="81">
        <v>0</v>
      </c>
      <c r="BH172" s="81">
        <v>0</v>
      </c>
      <c r="BI172" s="81">
        <v>0</v>
      </c>
      <c r="BJ172" s="81">
        <v>0</v>
      </c>
      <c r="BK172" s="81">
        <v>0</v>
      </c>
      <c r="BL172" s="81">
        <v>0</v>
      </c>
      <c r="BM172" s="82"/>
      <c r="BN172" s="81">
        <v>0</v>
      </c>
      <c r="BO172" s="81">
        <v>0</v>
      </c>
      <c r="BP172" s="81">
        <v>0</v>
      </c>
      <c r="BQ172" s="81">
        <v>0</v>
      </c>
      <c r="BR172" s="81">
        <v>0</v>
      </c>
      <c r="BS172" s="81">
        <v>0</v>
      </c>
      <c r="BT172"/>
      <c r="BU172" s="80">
        <v>0</v>
      </c>
      <c r="BV172" s="80">
        <v>0</v>
      </c>
      <c r="BW172" s="80">
        <v>0</v>
      </c>
      <c r="BX172" s="80">
        <v>0</v>
      </c>
      <c r="BY172" s="80">
        <v>0</v>
      </c>
      <c r="BZ172" s="80">
        <v>0</v>
      </c>
      <c r="CA172" s="80">
        <v>0</v>
      </c>
      <c r="CB172" s="80">
        <v>0</v>
      </c>
      <c r="CC172" s="80">
        <v>0</v>
      </c>
    </row>
    <row r="173" spans="1:81">
      <c r="A173" s="80" t="s">
        <v>1894</v>
      </c>
      <c r="B173" s="80">
        <v>489</v>
      </c>
      <c r="C173" s="80">
        <v>13</v>
      </c>
      <c r="D173" s="80">
        <v>29</v>
      </c>
      <c r="E173" s="80">
        <v>2016</v>
      </c>
      <c r="F173" s="80" t="s">
        <v>92</v>
      </c>
      <c r="G173" s="80" t="s">
        <v>1881</v>
      </c>
      <c r="H173" s="80" t="s">
        <v>1882</v>
      </c>
      <c r="I173" s="177"/>
      <c r="J173" s="81">
        <v>10.342322319008725</v>
      </c>
      <c r="K173" s="81">
        <v>0.90469265836446244</v>
      </c>
      <c r="L173" s="81">
        <v>5.1907467705908612</v>
      </c>
      <c r="M173" s="81">
        <v>11.473212633278505</v>
      </c>
      <c r="N173" s="81">
        <v>16.09733200103144</v>
      </c>
      <c r="O173" s="81">
        <v>9.9058994507139744</v>
      </c>
      <c r="P173" s="81">
        <v>14.770514679544585</v>
      </c>
      <c r="Q173" s="81">
        <v>0.76699319043733272</v>
      </c>
      <c r="R173" s="81">
        <v>0</v>
      </c>
      <c r="S173" s="81">
        <v>0.45296337366380029</v>
      </c>
      <c r="T173" s="82"/>
      <c r="U173" s="81">
        <v>394701</v>
      </c>
      <c r="V173" s="81">
        <v>414</v>
      </c>
      <c r="W173" s="81">
        <v>112</v>
      </c>
      <c r="X173" s="81">
        <v>2805</v>
      </c>
      <c r="Y173" s="81">
        <v>5137</v>
      </c>
      <c r="Z173" s="81">
        <v>5826</v>
      </c>
      <c r="AA173" s="81">
        <v>3040</v>
      </c>
      <c r="AB173" s="81">
        <v>10859</v>
      </c>
      <c r="AC173" s="81">
        <v>0</v>
      </c>
      <c r="AD173" s="81">
        <v>0.45296337366380029</v>
      </c>
      <c r="AE173" s="82"/>
      <c r="AF173" s="81">
        <v>4747036.4655716075</v>
      </c>
      <c r="AG173" s="81">
        <v>682260.89290346717</v>
      </c>
      <c r="AH173" s="81">
        <v>881826.40677756688</v>
      </c>
      <c r="AI173" s="81">
        <v>16554742.577724669</v>
      </c>
      <c r="AJ173" s="81">
        <v>25423624.35953236</v>
      </c>
      <c r="AK173" s="81">
        <v>0</v>
      </c>
      <c r="AL173" s="81">
        <v>0</v>
      </c>
      <c r="AM173" s="81">
        <v>1489336.5683586921</v>
      </c>
      <c r="AN173" s="81">
        <v>0</v>
      </c>
      <c r="AO173" s="81">
        <v>0</v>
      </c>
      <c r="AP173" s="82"/>
      <c r="AQ173" s="81">
        <v>266</v>
      </c>
      <c r="AR173" s="81">
        <v>98</v>
      </c>
      <c r="AS173" s="81">
        <v>0</v>
      </c>
      <c r="AT173" s="81">
        <v>0</v>
      </c>
      <c r="AU173" s="81">
        <v>0</v>
      </c>
      <c r="AV173" s="81">
        <v>0</v>
      </c>
      <c r="AW173" s="81" t="s">
        <v>564</v>
      </c>
      <c r="AX173" s="82"/>
      <c r="AY173" s="81">
        <v>1232.75</v>
      </c>
      <c r="AZ173" s="81">
        <v>6139.3</v>
      </c>
      <c r="BA173" s="81">
        <v>0</v>
      </c>
      <c r="BB173" s="81">
        <v>0</v>
      </c>
      <c r="BC173" s="81">
        <v>0</v>
      </c>
      <c r="BD173" s="81">
        <v>0</v>
      </c>
      <c r="BE173" s="81" t="s">
        <v>564</v>
      </c>
      <c r="BF173" s="82"/>
      <c r="BG173" s="81">
        <v>0</v>
      </c>
      <c r="BH173" s="81">
        <v>0</v>
      </c>
      <c r="BI173" s="81">
        <v>0</v>
      </c>
      <c r="BJ173" s="81">
        <v>0</v>
      </c>
      <c r="BK173" s="81">
        <v>0</v>
      </c>
      <c r="BL173" s="81">
        <v>0</v>
      </c>
      <c r="BM173" s="82"/>
      <c r="BN173" s="81">
        <v>0</v>
      </c>
      <c r="BO173" s="81">
        <v>0</v>
      </c>
      <c r="BP173" s="81">
        <v>0</v>
      </c>
      <c r="BQ173" s="81">
        <v>0</v>
      </c>
      <c r="BR173" s="81">
        <v>0</v>
      </c>
      <c r="BS173" s="81">
        <v>0</v>
      </c>
      <c r="BT173"/>
      <c r="BU173" s="80">
        <v>0</v>
      </c>
      <c r="BV173" s="80">
        <v>0</v>
      </c>
      <c r="BW173" s="80">
        <v>0</v>
      </c>
      <c r="BX173" s="80">
        <v>0</v>
      </c>
      <c r="BY173" s="80">
        <v>0</v>
      </c>
      <c r="BZ173" s="80">
        <v>0</v>
      </c>
      <c r="CA173" s="80">
        <v>0</v>
      </c>
      <c r="CB173" s="80">
        <v>0</v>
      </c>
      <c r="CC173" s="80">
        <v>0</v>
      </c>
    </row>
    <row r="174" spans="1:81">
      <c r="A174" s="80" t="s">
        <v>1895</v>
      </c>
      <c r="B174" s="80">
        <v>490</v>
      </c>
      <c r="C174" s="80">
        <v>14</v>
      </c>
      <c r="D174" s="80">
        <v>29</v>
      </c>
      <c r="E174" s="80">
        <v>2017</v>
      </c>
      <c r="F174" s="80" t="s">
        <v>71</v>
      </c>
      <c r="G174" s="80" t="s">
        <v>1881</v>
      </c>
      <c r="H174" s="80" t="s">
        <v>1882</v>
      </c>
      <c r="I174" s="177"/>
      <c r="J174" s="81">
        <v>8.7057600148651595</v>
      </c>
      <c r="K174" s="81">
        <v>0.90941601230713198</v>
      </c>
      <c r="L174" s="81">
        <v>4.7526342137330149</v>
      </c>
      <c r="M174" s="81">
        <v>11.136274001710914</v>
      </c>
      <c r="N174" s="81">
        <v>17.035708397429527</v>
      </c>
      <c r="O174" s="81">
        <v>9.7810548087211853</v>
      </c>
      <c r="P174" s="81">
        <v>14.517626602445207</v>
      </c>
      <c r="Q174" s="81">
        <v>0.72521639583334485</v>
      </c>
      <c r="R174" s="81">
        <v>0</v>
      </c>
      <c r="S174" s="81">
        <v>1.246760796244258</v>
      </c>
      <c r="T174" s="82"/>
      <c r="U174" s="81">
        <v>373875</v>
      </c>
      <c r="V174" s="81">
        <v>414</v>
      </c>
      <c r="W174" s="81">
        <v>112</v>
      </c>
      <c r="X174" s="81">
        <v>2805</v>
      </c>
      <c r="Y174" s="81">
        <v>5103</v>
      </c>
      <c r="Z174" s="81">
        <v>5848</v>
      </c>
      <c r="AA174" s="81">
        <v>3007</v>
      </c>
      <c r="AB174" s="81">
        <v>10618</v>
      </c>
      <c r="AC174" s="81">
        <v>0</v>
      </c>
      <c r="AD174" s="81">
        <v>1.246760796244258</v>
      </c>
      <c r="AE174" s="82"/>
      <c r="AF174" s="81">
        <v>3874608.6885526152</v>
      </c>
      <c r="AG174" s="81">
        <v>686847.33813608589</v>
      </c>
      <c r="AH174" s="81">
        <v>1029372.071143831</v>
      </c>
      <c r="AI174" s="81">
        <v>16226528.55525472</v>
      </c>
      <c r="AJ174" s="81">
        <v>27029550.630001921</v>
      </c>
      <c r="AK174" s="81">
        <v>0</v>
      </c>
      <c r="AL174" s="81">
        <v>0</v>
      </c>
      <c r="AM174" s="81">
        <v>1458561.5549387061</v>
      </c>
      <c r="AN174" s="81">
        <v>0</v>
      </c>
      <c r="AO174" s="81">
        <v>0</v>
      </c>
      <c r="AP174" s="82"/>
      <c r="AQ174" s="81">
        <v>283</v>
      </c>
      <c r="AR174" s="81">
        <v>110</v>
      </c>
      <c r="AS174" s="81">
        <v>0</v>
      </c>
      <c r="AT174" s="81">
        <v>0</v>
      </c>
      <c r="AU174" s="81">
        <v>0</v>
      </c>
      <c r="AV174" s="81">
        <v>0</v>
      </c>
      <c r="AW174" s="81" t="s">
        <v>564</v>
      </c>
      <c r="AX174" s="82"/>
      <c r="AY174" s="81">
        <v>1342.806</v>
      </c>
      <c r="AZ174" s="81">
        <v>6948.9</v>
      </c>
      <c r="BA174" s="81">
        <v>0</v>
      </c>
      <c r="BB174" s="81">
        <v>0</v>
      </c>
      <c r="BC174" s="81">
        <v>0</v>
      </c>
      <c r="BD174" s="81">
        <v>0</v>
      </c>
      <c r="BE174" s="81" t="s">
        <v>564</v>
      </c>
      <c r="BF174" s="82"/>
      <c r="BG174" s="81">
        <v>0</v>
      </c>
      <c r="BH174" s="81">
        <v>0</v>
      </c>
      <c r="BI174" s="81">
        <v>0</v>
      </c>
      <c r="BJ174" s="81">
        <v>0</v>
      </c>
      <c r="BK174" s="81">
        <v>0.78900000000000003</v>
      </c>
      <c r="BL174" s="81">
        <v>0</v>
      </c>
      <c r="BM174" s="82"/>
      <c r="BN174" s="81">
        <v>0</v>
      </c>
      <c r="BO174" s="81">
        <v>0</v>
      </c>
      <c r="BP174" s="81">
        <v>0</v>
      </c>
      <c r="BQ174" s="81">
        <v>0</v>
      </c>
      <c r="BR174" s="81">
        <v>1</v>
      </c>
      <c r="BS174" s="81">
        <v>0</v>
      </c>
      <c r="BT174"/>
      <c r="BU174" s="80">
        <v>0</v>
      </c>
      <c r="BV174" s="80">
        <v>0.78900000000000003</v>
      </c>
      <c r="BW174" s="80">
        <v>0</v>
      </c>
      <c r="BX174" s="80">
        <v>0</v>
      </c>
      <c r="BY174" s="80">
        <v>0</v>
      </c>
      <c r="BZ174" s="80">
        <v>0</v>
      </c>
      <c r="CA174" s="80">
        <v>0</v>
      </c>
      <c r="CB174" s="80">
        <v>0</v>
      </c>
      <c r="CC174" s="80">
        <v>0</v>
      </c>
    </row>
    <row r="175" spans="1:81">
      <c r="A175" s="80" t="s">
        <v>1896</v>
      </c>
      <c r="B175" s="80">
        <v>491</v>
      </c>
      <c r="C175" s="80">
        <v>15</v>
      </c>
      <c r="D175" s="80">
        <v>29</v>
      </c>
      <c r="E175" s="80">
        <v>2018</v>
      </c>
      <c r="F175" s="80" t="s">
        <v>93</v>
      </c>
      <c r="G175" s="80" t="s">
        <v>1881</v>
      </c>
      <c r="H175" s="80" t="s">
        <v>1882</v>
      </c>
      <c r="I175" s="177"/>
      <c r="J175" s="81">
        <v>10.527560136948132</v>
      </c>
      <c r="K175" s="81">
        <v>0.85604063419868204</v>
      </c>
      <c r="L175" s="81">
        <v>4.295266605108929</v>
      </c>
      <c r="M175" s="81">
        <v>11.122670275495846</v>
      </c>
      <c r="N175" s="81">
        <v>14.503301634875635</v>
      </c>
      <c r="O175" s="81">
        <v>9.4709236271828718</v>
      </c>
      <c r="P175" s="81">
        <v>14.220158375996785</v>
      </c>
      <c r="Q175" s="81">
        <v>0.65642215029538253</v>
      </c>
      <c r="R175" s="81">
        <v>0</v>
      </c>
      <c r="S175" s="81">
        <v>3.1755066863111718</v>
      </c>
      <c r="T175" s="82"/>
      <c r="U175" s="81">
        <v>467934</v>
      </c>
      <c r="V175" s="81">
        <v>414</v>
      </c>
      <c r="W175" s="81">
        <v>112</v>
      </c>
      <c r="X175" s="81">
        <v>2805</v>
      </c>
      <c r="Y175" s="81">
        <v>5049</v>
      </c>
      <c r="Z175" s="81">
        <v>5771</v>
      </c>
      <c r="AA175" s="81">
        <v>2975</v>
      </c>
      <c r="AB175" s="81">
        <v>10357</v>
      </c>
      <c r="AC175" s="81">
        <v>0</v>
      </c>
      <c r="AD175" s="81">
        <v>3.1755066863111718</v>
      </c>
      <c r="AE175" s="82"/>
      <c r="AF175" s="81">
        <v>5105821.1193565484</v>
      </c>
      <c r="AG175" s="81">
        <v>612487.56781973876</v>
      </c>
      <c r="AH175" s="81">
        <v>901211.2833465666</v>
      </c>
      <c r="AI175" s="81">
        <v>15941424.43627423</v>
      </c>
      <c r="AJ175" s="81">
        <v>23324864.011750828</v>
      </c>
      <c r="AK175" s="81">
        <v>0</v>
      </c>
      <c r="AL175" s="81">
        <v>0</v>
      </c>
      <c r="AM175" s="81">
        <v>1425652.553640547</v>
      </c>
      <c r="AN175" s="81">
        <v>0</v>
      </c>
      <c r="AO175" s="81">
        <v>0</v>
      </c>
      <c r="AP175" s="82"/>
      <c r="AQ175" s="81">
        <v>295</v>
      </c>
      <c r="AR175" s="81">
        <v>121</v>
      </c>
      <c r="AS175" s="81">
        <v>0</v>
      </c>
      <c r="AT175" s="81">
        <v>0</v>
      </c>
      <c r="AU175" s="81">
        <v>0</v>
      </c>
      <c r="AV175" s="81">
        <v>0</v>
      </c>
      <c r="AW175" s="81" t="s">
        <v>564</v>
      </c>
      <c r="AX175" s="82"/>
      <c r="AY175" s="81">
        <v>1402.0060000000001</v>
      </c>
      <c r="AZ175" s="81">
        <v>7619</v>
      </c>
      <c r="BA175" s="81">
        <v>0</v>
      </c>
      <c r="BB175" s="81">
        <v>0</v>
      </c>
      <c r="BC175" s="81">
        <v>0</v>
      </c>
      <c r="BD175" s="81">
        <v>0</v>
      </c>
      <c r="BE175" s="81" t="s">
        <v>564</v>
      </c>
      <c r="BF175" s="82"/>
      <c r="BG175" s="81">
        <v>0</v>
      </c>
      <c r="BH175" s="81">
        <v>0</v>
      </c>
      <c r="BI175" s="81">
        <v>0</v>
      </c>
      <c r="BJ175" s="81">
        <v>0</v>
      </c>
      <c r="BK175" s="81">
        <v>0</v>
      </c>
      <c r="BL175" s="81">
        <v>0</v>
      </c>
      <c r="BM175" s="82"/>
      <c r="BN175" s="81">
        <v>0</v>
      </c>
      <c r="BO175" s="81">
        <v>0</v>
      </c>
      <c r="BP175" s="81">
        <v>0</v>
      </c>
      <c r="BQ175" s="81">
        <v>0</v>
      </c>
      <c r="BR175" s="81">
        <v>0</v>
      </c>
      <c r="BS175" s="81">
        <v>0</v>
      </c>
      <c r="BT175"/>
      <c r="BU175" s="80">
        <v>0</v>
      </c>
      <c r="BV175" s="80">
        <v>0</v>
      </c>
      <c r="BW175" s="80">
        <v>0</v>
      </c>
      <c r="BX175" s="80">
        <v>0</v>
      </c>
      <c r="BY175" s="80">
        <v>0</v>
      </c>
      <c r="BZ175" s="80">
        <v>0</v>
      </c>
      <c r="CA175" s="80">
        <v>0</v>
      </c>
      <c r="CB175" s="80">
        <v>0</v>
      </c>
      <c r="CC175" s="80">
        <v>0</v>
      </c>
    </row>
    <row r="176" spans="1:81">
      <c r="A176" s="80" t="s">
        <v>1897</v>
      </c>
      <c r="B176" s="80">
        <v>492</v>
      </c>
      <c r="C176" s="80">
        <v>16</v>
      </c>
      <c r="D176" s="80">
        <v>29</v>
      </c>
      <c r="E176" s="80">
        <v>2019</v>
      </c>
      <c r="F176" s="80" t="s">
        <v>73</v>
      </c>
      <c r="G176" s="80" t="s">
        <v>1881</v>
      </c>
      <c r="H176" s="80" t="s">
        <v>1882</v>
      </c>
      <c r="I176" s="177"/>
      <c r="J176" s="81">
        <v>9.5692537561590445</v>
      </c>
      <c r="K176" s="81">
        <v>0.71769648580851675</v>
      </c>
      <c r="L176" s="81">
        <v>4.2287477044622026</v>
      </c>
      <c r="M176" s="81">
        <v>8.9280535422885396</v>
      </c>
      <c r="N176" s="81">
        <v>11.78658344913109</v>
      </c>
      <c r="O176" s="81">
        <v>9.1938818134644542</v>
      </c>
      <c r="P176" s="81">
        <v>13.97582812301899</v>
      </c>
      <c r="Q176" s="81">
        <v>0.62813377260373826</v>
      </c>
      <c r="R176" s="81">
        <v>0</v>
      </c>
      <c r="S176" s="81">
        <v>1.6786386739280816</v>
      </c>
      <c r="T176" s="82"/>
      <c r="U176" s="81">
        <v>447886</v>
      </c>
      <c r="V176" s="81">
        <v>414</v>
      </c>
      <c r="W176" s="81">
        <v>112</v>
      </c>
      <c r="X176" s="81">
        <v>2805</v>
      </c>
      <c r="Y176" s="81">
        <v>5011</v>
      </c>
      <c r="Z176" s="81">
        <v>5756</v>
      </c>
      <c r="AA176" s="81">
        <v>2902</v>
      </c>
      <c r="AB176" s="81">
        <v>10179</v>
      </c>
      <c r="AC176" s="81">
        <v>0</v>
      </c>
      <c r="AD176" s="81">
        <v>1.6786386739280821</v>
      </c>
      <c r="AE176" s="82"/>
      <c r="AF176" s="81">
        <v>4773132.4173563672</v>
      </c>
      <c r="AG176" s="81">
        <v>591178.50482088223</v>
      </c>
      <c r="AH176" s="81">
        <v>1051871.36351512</v>
      </c>
      <c r="AI176" s="81">
        <v>15993794.974782441</v>
      </c>
      <c r="AJ176" s="81">
        <v>23252504.538634572</v>
      </c>
      <c r="AK176" s="81">
        <v>0</v>
      </c>
      <c r="AL176" s="81">
        <v>0</v>
      </c>
      <c r="AM176" s="81">
        <v>1386303.1725290259</v>
      </c>
      <c r="AN176" s="81">
        <v>0</v>
      </c>
      <c r="AO176" s="81">
        <v>0</v>
      </c>
      <c r="AP176" s="82"/>
      <c r="AQ176" s="81">
        <v>304</v>
      </c>
      <c r="AR176" s="81">
        <v>132</v>
      </c>
      <c r="AS176" s="81">
        <v>0</v>
      </c>
      <c r="AT176" s="81">
        <v>0</v>
      </c>
      <c r="AU176" s="81">
        <v>0</v>
      </c>
      <c r="AV176" s="81">
        <v>0</v>
      </c>
      <c r="AW176" s="81" t="s">
        <v>564</v>
      </c>
      <c r="AX176" s="82"/>
      <c r="AY176" s="81">
        <v>1445.6610000000001</v>
      </c>
      <c r="AZ176" s="81">
        <v>8053.8999999999987</v>
      </c>
      <c r="BA176" s="81">
        <v>0</v>
      </c>
      <c r="BB176" s="81">
        <v>0</v>
      </c>
      <c r="BC176" s="81">
        <v>0</v>
      </c>
      <c r="BD176" s="81">
        <v>0</v>
      </c>
      <c r="BE176" s="81" t="s">
        <v>564</v>
      </c>
      <c r="BF176" s="82"/>
      <c r="BG176" s="81">
        <v>0</v>
      </c>
      <c r="BH176" s="81">
        <v>0</v>
      </c>
      <c r="BI176" s="81">
        <v>0</v>
      </c>
      <c r="BJ176" s="81">
        <v>0</v>
      </c>
      <c r="BK176" s="81">
        <v>0</v>
      </c>
      <c r="BL176" s="81">
        <v>0</v>
      </c>
      <c r="BM176" s="82"/>
      <c r="BN176" s="81">
        <v>0</v>
      </c>
      <c r="BO176" s="81">
        <v>0</v>
      </c>
      <c r="BP176" s="81">
        <v>0</v>
      </c>
      <c r="BQ176" s="81">
        <v>0</v>
      </c>
      <c r="BR176" s="81">
        <v>0</v>
      </c>
      <c r="BS176" s="81">
        <v>0</v>
      </c>
      <c r="BT176"/>
      <c r="BU176" s="80">
        <v>0</v>
      </c>
      <c r="BV176" s="80">
        <v>0</v>
      </c>
      <c r="BW176" s="80">
        <v>0</v>
      </c>
      <c r="BX176" s="80">
        <v>0</v>
      </c>
      <c r="BY176" s="80">
        <v>0</v>
      </c>
      <c r="BZ176" s="80">
        <v>0</v>
      </c>
      <c r="CA176" s="80">
        <v>0</v>
      </c>
      <c r="CB176" s="80">
        <v>0</v>
      </c>
      <c r="CC176" s="80">
        <v>0</v>
      </c>
    </row>
    <row r="177" spans="1:81">
      <c r="A177" s="80" t="s">
        <v>1898</v>
      </c>
      <c r="B177" s="80">
        <v>493</v>
      </c>
      <c r="C177" s="80">
        <v>17</v>
      </c>
      <c r="D177" s="80">
        <v>29</v>
      </c>
      <c r="E177" s="80">
        <v>2020</v>
      </c>
      <c r="F177" s="80" t="s">
        <v>218</v>
      </c>
      <c r="G177" s="80" t="s">
        <v>1881</v>
      </c>
      <c r="H177" s="80" t="s">
        <v>1882</v>
      </c>
      <c r="I177" s="177"/>
      <c r="J177" s="81">
        <v>14.041680150509629</v>
      </c>
      <c r="K177" s="81">
        <v>0.72846490270491893</v>
      </c>
      <c r="L177" s="81">
        <v>5.9775676257663362</v>
      </c>
      <c r="M177" s="81">
        <v>10.673058976286157</v>
      </c>
      <c r="N177" s="81">
        <v>15.973433413028605</v>
      </c>
      <c r="O177" s="81">
        <v>8.0117589665032209</v>
      </c>
      <c r="P177" s="81">
        <v>13.045100678219011</v>
      </c>
      <c r="Q177" s="81">
        <v>0.58461984098254371</v>
      </c>
      <c r="R177" s="81">
        <v>0</v>
      </c>
      <c r="S177" s="81">
        <v>1.908504203154731</v>
      </c>
      <c r="T177" s="82"/>
      <c r="U177" s="81">
        <v>573490</v>
      </c>
      <c r="V177" s="81">
        <v>337</v>
      </c>
      <c r="W177" s="81">
        <v>130</v>
      </c>
      <c r="X177" s="81">
        <v>2668</v>
      </c>
      <c r="Y177" s="81">
        <v>4955</v>
      </c>
      <c r="Z177" s="81">
        <v>5725</v>
      </c>
      <c r="AA177" s="81">
        <v>2943</v>
      </c>
      <c r="AB177" s="81">
        <v>9915</v>
      </c>
      <c r="AC177" s="81">
        <v>0</v>
      </c>
      <c r="AD177" s="81">
        <v>1.908504203154731</v>
      </c>
      <c r="AE177" s="82"/>
      <c r="AF177" s="81">
        <v>6740896.455793201</v>
      </c>
      <c r="AG177" s="81">
        <v>496931.41266764823</v>
      </c>
      <c r="AH177" s="81">
        <v>1694064.5697369867</v>
      </c>
      <c r="AI177" s="81">
        <v>14755086.034450388</v>
      </c>
      <c r="AJ177" s="81">
        <v>23862326.521659318</v>
      </c>
      <c r="AK177" s="81"/>
      <c r="AL177" s="81"/>
      <c r="AM177" s="81">
        <v>1294017.6579475696</v>
      </c>
      <c r="AN177" s="81"/>
      <c r="AO177" s="81"/>
      <c r="AP177" s="82"/>
      <c r="AQ177" s="81">
        <v>315</v>
      </c>
      <c r="AR177" s="81">
        <v>138</v>
      </c>
      <c r="AS177" s="81">
        <v>0</v>
      </c>
      <c r="AT177" s="81">
        <v>0</v>
      </c>
      <c r="AU177" s="81">
        <v>0</v>
      </c>
      <c r="AV177" s="81">
        <v>0</v>
      </c>
      <c r="AW177" s="81">
        <v>0</v>
      </c>
      <c r="AX177" s="82"/>
      <c r="AY177" s="81">
        <v>1508.7249999999999</v>
      </c>
      <c r="AZ177" s="81">
        <v>8472.9000000000015</v>
      </c>
      <c r="BA177" s="81">
        <v>0</v>
      </c>
      <c r="BB177" s="81">
        <v>0</v>
      </c>
      <c r="BC177" s="81">
        <v>0</v>
      </c>
      <c r="BD177" s="81">
        <v>0</v>
      </c>
      <c r="BE177" s="81">
        <v>0</v>
      </c>
      <c r="BF177" s="82"/>
      <c r="BG177" s="81">
        <v>0</v>
      </c>
      <c r="BH177" s="81">
        <v>0</v>
      </c>
      <c r="BI177" s="81">
        <v>0</v>
      </c>
      <c r="BJ177" s="81">
        <v>0</v>
      </c>
      <c r="BK177" s="81">
        <v>0</v>
      </c>
      <c r="BL177" s="81">
        <v>0</v>
      </c>
      <c r="BM177" s="82"/>
      <c r="BN177" s="81">
        <v>0</v>
      </c>
      <c r="BO177" s="81">
        <v>0</v>
      </c>
      <c r="BP177" s="81">
        <v>0</v>
      </c>
      <c r="BQ177" s="81">
        <v>0</v>
      </c>
      <c r="BR177" s="81">
        <v>0</v>
      </c>
      <c r="BS177" s="81">
        <v>0</v>
      </c>
      <c r="BT177"/>
      <c r="BU177" s="80">
        <v>0</v>
      </c>
      <c r="BV177" s="80">
        <v>0</v>
      </c>
      <c r="BW177" s="80">
        <v>0</v>
      </c>
      <c r="BX177" s="80">
        <v>0</v>
      </c>
      <c r="BY177" s="80">
        <v>0</v>
      </c>
      <c r="BZ177" s="80">
        <v>0</v>
      </c>
      <c r="CA177" s="80">
        <v>0</v>
      </c>
      <c r="CB177" s="80">
        <v>0</v>
      </c>
      <c r="CC177" s="80">
        <v>0</v>
      </c>
    </row>
    <row r="178" spans="1:81">
      <c r="A178" s="80" t="s">
        <v>1899</v>
      </c>
      <c r="B178" s="80">
        <v>493</v>
      </c>
      <c r="C178" s="80">
        <v>18</v>
      </c>
      <c r="D178" s="80">
        <v>29</v>
      </c>
      <c r="E178" s="80">
        <v>2021</v>
      </c>
      <c r="F178" s="80" t="s">
        <v>75</v>
      </c>
      <c r="G178" s="174" t="s">
        <v>1881</v>
      </c>
      <c r="H178" s="80" t="s">
        <v>1882</v>
      </c>
      <c r="I178" s="177"/>
      <c r="J178" s="81">
        <v>9.5274222837311111</v>
      </c>
      <c r="K178" s="81">
        <v>0.74433908732253451</v>
      </c>
      <c r="L178" s="81">
        <v>5.5396847544014207</v>
      </c>
      <c r="M178" s="81">
        <v>11.553893003017677</v>
      </c>
      <c r="N178" s="81">
        <v>14.462461306126846</v>
      </c>
      <c r="O178" s="81">
        <v>7.7046751004442893</v>
      </c>
      <c r="P178" s="81">
        <v>13.281342966222958</v>
      </c>
      <c r="Q178" s="81">
        <v>0.58125303795751104</v>
      </c>
      <c r="R178" s="81">
        <v>0</v>
      </c>
      <c r="S178" s="81">
        <v>1.6338439552864941</v>
      </c>
      <c r="T178" s="82"/>
      <c r="U178" s="81">
        <v>488521</v>
      </c>
      <c r="V178" s="81">
        <v>337</v>
      </c>
      <c r="W178" s="81">
        <v>130</v>
      </c>
      <c r="X178" s="81">
        <v>2668</v>
      </c>
      <c r="Y178" s="81">
        <v>4915</v>
      </c>
      <c r="Z178" s="81">
        <v>5669</v>
      </c>
      <c r="AA178" s="81">
        <v>2922</v>
      </c>
      <c r="AB178" s="81">
        <v>9741</v>
      </c>
      <c r="AC178" s="81">
        <v>0</v>
      </c>
      <c r="AD178" s="81">
        <v>1.6338439552864941</v>
      </c>
      <c r="AE178" s="82"/>
      <c r="AF178" s="81">
        <v>4540184.4763300065</v>
      </c>
      <c r="AG178" s="81">
        <v>531193.39485982084</v>
      </c>
      <c r="AH178" s="81">
        <v>1665471.358484895</v>
      </c>
      <c r="AI178" s="81">
        <v>17999810.491594266</v>
      </c>
      <c r="AJ178" s="81">
        <v>22973709.073633306</v>
      </c>
      <c r="AK178" s="81">
        <v>0</v>
      </c>
      <c r="AL178" s="81">
        <v>0</v>
      </c>
      <c r="AM178" s="81">
        <v>1278641.5311358084</v>
      </c>
      <c r="AN178" s="81">
        <v>0</v>
      </c>
      <c r="AO178" s="81">
        <v>0</v>
      </c>
      <c r="AP178" s="82"/>
      <c r="AQ178" s="81">
        <v>328</v>
      </c>
      <c r="AR178" s="81">
        <v>152</v>
      </c>
      <c r="AS178" s="81">
        <v>0</v>
      </c>
      <c r="AT178" s="81">
        <v>0</v>
      </c>
      <c r="AU178" s="81">
        <v>0</v>
      </c>
      <c r="AV178" s="81">
        <v>0</v>
      </c>
      <c r="AW178" s="81"/>
      <c r="AX178" s="82"/>
      <c r="AY178" s="81">
        <v>1590.87</v>
      </c>
      <c r="AZ178" s="81">
        <v>9137.0000000000018</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1900</v>
      </c>
      <c r="B179" s="80">
        <v>493</v>
      </c>
      <c r="C179" s="80">
        <v>19</v>
      </c>
      <c r="D179" s="80">
        <v>29</v>
      </c>
      <c r="E179" s="80">
        <v>2022</v>
      </c>
      <c r="F179" s="80" t="s">
        <v>568</v>
      </c>
      <c r="G179" s="174" t="s">
        <v>1881</v>
      </c>
      <c r="H179" s="80" t="s">
        <v>1882</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339</v>
      </c>
      <c r="AR179" s="81">
        <v>155</v>
      </c>
      <c r="AS179" s="81">
        <v>0</v>
      </c>
      <c r="AT179" s="81">
        <v>0</v>
      </c>
      <c r="AU179" s="81">
        <v>0</v>
      </c>
      <c r="AV179" s="81">
        <v>0</v>
      </c>
      <c r="AW179" s="81"/>
      <c r="AX179" s="82"/>
      <c r="AY179" s="81">
        <v>1668.9849999999999</v>
      </c>
      <c r="AZ179" s="81">
        <v>9275.6000000000022</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1901</v>
      </c>
      <c r="B180" s="80">
        <v>222</v>
      </c>
      <c r="C180" s="80">
        <v>1</v>
      </c>
      <c r="D180" s="80">
        <v>14</v>
      </c>
      <c r="E180" s="80">
        <v>1990</v>
      </c>
      <c r="F180" s="80" t="s">
        <v>562</v>
      </c>
      <c r="G180" s="80" t="s">
        <v>1902</v>
      </c>
      <c r="H180" s="80" t="s">
        <v>1686</v>
      </c>
      <c r="I180" s="177"/>
      <c r="J180" s="81">
        <v>19.621216880651495</v>
      </c>
      <c r="K180" s="81">
        <v>1.9066734291017795</v>
      </c>
      <c r="L180" s="81">
        <v>0.35126465064631235</v>
      </c>
      <c r="M180" s="81">
        <v>5.1926500907197308</v>
      </c>
      <c r="N180" s="81">
        <v>11.672226284386609</v>
      </c>
      <c r="O180" s="81">
        <v>8.6528052913396092</v>
      </c>
      <c r="P180" s="81">
        <v>12.005217549947277</v>
      </c>
      <c r="Q180" s="81">
        <v>0.64798036084544763</v>
      </c>
      <c r="R180" s="81">
        <v>0</v>
      </c>
      <c r="S180" s="81">
        <v>0.58414585968210209</v>
      </c>
      <c r="T180" s="82"/>
      <c r="U180" s="81">
        <v>2921151</v>
      </c>
      <c r="V180" s="81">
        <v>556</v>
      </c>
      <c r="W180" s="81">
        <v>5</v>
      </c>
      <c r="X180" s="81">
        <v>1787</v>
      </c>
      <c r="Y180" s="81">
        <v>2901</v>
      </c>
      <c r="Z180" s="81">
        <v>3559</v>
      </c>
      <c r="AA180" s="81">
        <v>2915</v>
      </c>
      <c r="AB180" s="81">
        <v>10521</v>
      </c>
      <c r="AC180" s="81">
        <v>0</v>
      </c>
      <c r="AD180" s="81">
        <v>0.58414585968210209</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1903</v>
      </c>
      <c r="B181" s="80">
        <v>223</v>
      </c>
      <c r="C181" s="80">
        <v>2</v>
      </c>
      <c r="D181" s="80">
        <v>14</v>
      </c>
      <c r="E181" s="80">
        <v>2005</v>
      </c>
      <c r="F181" s="80" t="s">
        <v>565</v>
      </c>
      <c r="G181" s="80" t="s">
        <v>1902</v>
      </c>
      <c r="H181" s="80" t="s">
        <v>1686</v>
      </c>
      <c r="I181" s="177"/>
      <c r="J181" s="81">
        <v>9.6367794765600596</v>
      </c>
      <c r="K181" s="81">
        <v>0.67943812211892884</v>
      </c>
      <c r="L181" s="81">
        <v>0.22435176588887865</v>
      </c>
      <c r="M181" s="81">
        <v>9.8078734597450268</v>
      </c>
      <c r="N181" s="81">
        <v>19.544071753217853</v>
      </c>
      <c r="O181" s="81">
        <v>13.194218243201899</v>
      </c>
      <c r="P181" s="81">
        <v>12.239766978555293</v>
      </c>
      <c r="Q181" s="81">
        <v>0.63516048999552943</v>
      </c>
      <c r="R181" s="81">
        <v>0</v>
      </c>
      <c r="S181" s="81">
        <v>1.0322843892814033</v>
      </c>
      <c r="T181" s="82"/>
      <c r="U181" s="81">
        <v>1736420</v>
      </c>
      <c r="V181" s="81">
        <v>261</v>
      </c>
      <c r="W181" s="81">
        <v>3</v>
      </c>
      <c r="X181" s="81">
        <v>1800</v>
      </c>
      <c r="Y181" s="81">
        <v>3652</v>
      </c>
      <c r="Z181" s="81">
        <v>6280</v>
      </c>
      <c r="AA181" s="81">
        <v>2434</v>
      </c>
      <c r="AB181" s="81">
        <v>10781</v>
      </c>
      <c r="AC181" s="81">
        <v>0</v>
      </c>
      <c r="AD181" s="81">
        <v>1.0322843892814033</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1904</v>
      </c>
      <c r="B182" s="80">
        <v>224</v>
      </c>
      <c r="C182" s="80">
        <v>3</v>
      </c>
      <c r="D182" s="80">
        <v>14</v>
      </c>
      <c r="E182" s="80">
        <v>2006</v>
      </c>
      <c r="F182" s="80" t="s">
        <v>566</v>
      </c>
      <c r="G182" s="80" t="s">
        <v>1902</v>
      </c>
      <c r="H182" s="80" t="s">
        <v>1686</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1905</v>
      </c>
      <c r="B183" s="80">
        <v>225</v>
      </c>
      <c r="C183" s="80">
        <v>4</v>
      </c>
      <c r="D183" s="80">
        <v>14</v>
      </c>
      <c r="E183" s="80">
        <v>2007</v>
      </c>
      <c r="F183" s="80" t="s">
        <v>567</v>
      </c>
      <c r="G183" s="80" t="s">
        <v>1902</v>
      </c>
      <c r="H183" s="80" t="s">
        <v>1686</v>
      </c>
      <c r="I183" s="177"/>
      <c r="J183" s="81">
        <v>11.80648412767054</v>
      </c>
      <c r="K183" s="81">
        <v>0.85360677939892515</v>
      </c>
      <c r="L183" s="81">
        <v>1.2895396152222591</v>
      </c>
      <c r="M183" s="81">
        <v>12.244390969153081</v>
      </c>
      <c r="N183" s="81">
        <v>17.504248352598673</v>
      </c>
      <c r="O183" s="81">
        <v>12.762957344291241</v>
      </c>
      <c r="P183" s="81">
        <v>11.877722280561986</v>
      </c>
      <c r="Q183" s="81">
        <v>0.66490397156281056</v>
      </c>
      <c r="R183" s="81">
        <v>0</v>
      </c>
      <c r="S183" s="81">
        <v>1.0236835720613566</v>
      </c>
      <c r="T183" s="82"/>
      <c r="U183" s="81">
        <v>2176359</v>
      </c>
      <c r="V183" s="81">
        <v>319</v>
      </c>
      <c r="W183" s="81">
        <v>21</v>
      </c>
      <c r="X183" s="81">
        <v>2622</v>
      </c>
      <c r="Y183" s="81">
        <v>3726</v>
      </c>
      <c r="Z183" s="81">
        <v>6315</v>
      </c>
      <c r="AA183" s="81">
        <v>2326</v>
      </c>
      <c r="AB183" s="81">
        <v>10689</v>
      </c>
      <c r="AC183" s="81">
        <v>0</v>
      </c>
      <c r="AD183" s="81">
        <v>1.0236835720613566</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1906</v>
      </c>
      <c r="B184" s="80">
        <v>226</v>
      </c>
      <c r="C184" s="80">
        <v>5</v>
      </c>
      <c r="D184" s="80">
        <v>14</v>
      </c>
      <c r="E184" s="80">
        <v>2008</v>
      </c>
      <c r="F184" s="80" t="s">
        <v>84</v>
      </c>
      <c r="G184" s="80" t="s">
        <v>1902</v>
      </c>
      <c r="H184" s="80" t="s">
        <v>1686</v>
      </c>
      <c r="I184" s="177"/>
      <c r="J184" s="81">
        <v>9.2479481944295774</v>
      </c>
      <c r="K184" s="81">
        <v>0.63276645552597077</v>
      </c>
      <c r="L184" s="81">
        <v>1.1715766535922627</v>
      </c>
      <c r="M184" s="81">
        <v>13.246030110329668</v>
      </c>
      <c r="N184" s="81">
        <v>15.989801367885583</v>
      </c>
      <c r="O184" s="81">
        <v>12.500058899437686</v>
      </c>
      <c r="P184" s="81">
        <v>11.598950404471466</v>
      </c>
      <c r="Q184" s="81">
        <v>0.6521352292773267</v>
      </c>
      <c r="R184" s="81">
        <v>0</v>
      </c>
      <c r="S184" s="81">
        <v>1.5271945775666704</v>
      </c>
      <c r="T184" s="82"/>
      <c r="U184" s="81">
        <v>1978196</v>
      </c>
      <c r="V184" s="81">
        <v>319</v>
      </c>
      <c r="W184" s="81">
        <v>21</v>
      </c>
      <c r="X184" s="81">
        <v>2622</v>
      </c>
      <c r="Y184" s="81">
        <v>3745</v>
      </c>
      <c r="Z184" s="81">
        <v>6402</v>
      </c>
      <c r="AA184" s="81">
        <v>2274</v>
      </c>
      <c r="AB184" s="81">
        <v>10656</v>
      </c>
      <c r="AC184" s="81">
        <v>0</v>
      </c>
      <c r="AD184" s="81">
        <v>1.5271945775666704</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1907</v>
      </c>
      <c r="B185" s="80">
        <v>227</v>
      </c>
      <c r="C185" s="80">
        <v>6</v>
      </c>
      <c r="D185" s="80">
        <v>14</v>
      </c>
      <c r="E185" s="80">
        <v>2009</v>
      </c>
      <c r="F185" s="80" t="s">
        <v>85</v>
      </c>
      <c r="G185" s="80" t="s">
        <v>1902</v>
      </c>
      <c r="H185" s="80" t="s">
        <v>1686</v>
      </c>
      <c r="I185" s="177"/>
      <c r="J185" s="81">
        <v>8.4101357849498282</v>
      </c>
      <c r="K185" s="81">
        <v>0.79080646015926481</v>
      </c>
      <c r="L185" s="81">
        <v>2.0024242644577273</v>
      </c>
      <c r="M185" s="81">
        <v>13.550898219395505</v>
      </c>
      <c r="N185" s="81">
        <v>16.260115141896886</v>
      </c>
      <c r="O185" s="81">
        <v>12.772874449439131</v>
      </c>
      <c r="P185" s="81">
        <v>11.218775631379721</v>
      </c>
      <c r="Q185" s="81">
        <v>0.61679514281893499</v>
      </c>
      <c r="R185" s="81">
        <v>0</v>
      </c>
      <c r="S185" s="81">
        <v>0.96594135189790753</v>
      </c>
      <c r="T185" s="82"/>
      <c r="U185" s="81">
        <v>1336389</v>
      </c>
      <c r="V185" s="81">
        <v>382</v>
      </c>
      <c r="W185" s="81">
        <v>50</v>
      </c>
      <c r="X185" s="81">
        <v>2735</v>
      </c>
      <c r="Y185" s="81">
        <v>3779</v>
      </c>
      <c r="Z185" s="81">
        <v>6457</v>
      </c>
      <c r="AA185" s="81">
        <v>2258</v>
      </c>
      <c r="AB185" s="81">
        <v>10580</v>
      </c>
      <c r="AC185" s="81">
        <v>0</v>
      </c>
      <c r="AD185" s="81">
        <v>0.96594135189790753</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1908</v>
      </c>
      <c r="B186" s="80">
        <v>228</v>
      </c>
      <c r="C186" s="80">
        <v>7</v>
      </c>
      <c r="D186" s="80">
        <v>14</v>
      </c>
      <c r="E186" s="80">
        <v>2010</v>
      </c>
      <c r="F186" s="80" t="s">
        <v>86</v>
      </c>
      <c r="G186" s="80" t="s">
        <v>1902</v>
      </c>
      <c r="H186" s="80" t="s">
        <v>1686</v>
      </c>
      <c r="I186" s="177"/>
      <c r="J186" s="81">
        <v>8.9827367647906584</v>
      </c>
      <c r="K186" s="81">
        <v>0.84718203974362827</v>
      </c>
      <c r="L186" s="81">
        <v>2.0391571861416815</v>
      </c>
      <c r="M186" s="81">
        <v>14.00075157935717</v>
      </c>
      <c r="N186" s="81">
        <v>17.451615870658028</v>
      </c>
      <c r="O186" s="81">
        <v>12.761051850610084</v>
      </c>
      <c r="P186" s="81">
        <v>11.28191455998301</v>
      </c>
      <c r="Q186" s="81">
        <v>0.64157122990640392</v>
      </c>
      <c r="R186" s="81">
        <v>0</v>
      </c>
      <c r="S186" s="81">
        <v>1.0139529657993025</v>
      </c>
      <c r="T186" s="82"/>
      <c r="U186" s="81">
        <v>1666818</v>
      </c>
      <c r="V186" s="81">
        <v>382</v>
      </c>
      <c r="W186" s="81">
        <v>50</v>
      </c>
      <c r="X186" s="81">
        <v>2735</v>
      </c>
      <c r="Y186" s="81">
        <v>3811</v>
      </c>
      <c r="Z186" s="81">
        <v>6481</v>
      </c>
      <c r="AA186" s="81">
        <v>2214</v>
      </c>
      <c r="AB186" s="81">
        <v>10545</v>
      </c>
      <c r="AC186" s="81">
        <v>0</v>
      </c>
      <c r="AD186" s="81">
        <v>1.0139529657993025</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1909</v>
      </c>
      <c r="B187" s="80">
        <v>229</v>
      </c>
      <c r="C187" s="80">
        <v>8</v>
      </c>
      <c r="D187" s="80">
        <v>14</v>
      </c>
      <c r="E187" s="80">
        <v>2011</v>
      </c>
      <c r="F187" s="80" t="s">
        <v>87</v>
      </c>
      <c r="G187" s="80" t="s">
        <v>1902</v>
      </c>
      <c r="H187" s="80" t="s">
        <v>1686</v>
      </c>
      <c r="I187" s="177"/>
      <c r="J187" s="81">
        <v>7.7284208017620157</v>
      </c>
      <c r="K187" s="81">
        <v>1.0633236389037799</v>
      </c>
      <c r="L187" s="81">
        <v>1.8194612417730824</v>
      </c>
      <c r="M187" s="81">
        <v>15.407995719680695</v>
      </c>
      <c r="N187" s="81">
        <v>16.611814068386735</v>
      </c>
      <c r="O187" s="81">
        <v>12.701696808076688</v>
      </c>
      <c r="P187" s="81">
        <v>10.941039495967583</v>
      </c>
      <c r="Q187" s="81">
        <v>0.73750392043841639</v>
      </c>
      <c r="R187" s="81">
        <v>0</v>
      </c>
      <c r="S187" s="81">
        <v>1.1529038990531586</v>
      </c>
      <c r="T187" s="82"/>
      <c r="U187" s="81">
        <v>1359860</v>
      </c>
      <c r="V187" s="81">
        <v>382</v>
      </c>
      <c r="W187" s="81">
        <v>50</v>
      </c>
      <c r="X187" s="81">
        <v>2735</v>
      </c>
      <c r="Y187" s="81">
        <v>3863</v>
      </c>
      <c r="Z187" s="81">
        <v>6591</v>
      </c>
      <c r="AA187" s="81">
        <v>2211</v>
      </c>
      <c r="AB187" s="81">
        <v>10509</v>
      </c>
      <c r="AC187" s="81">
        <v>0</v>
      </c>
      <c r="AD187" s="81">
        <v>1.1529038990531586</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v>
      </c>
      <c r="BK187" s="81">
        <v>0</v>
      </c>
      <c r="BL187" s="81">
        <v>0</v>
      </c>
      <c r="BM187" s="82"/>
      <c r="BN187" s="81">
        <v>0</v>
      </c>
      <c r="BO187" s="81">
        <v>0</v>
      </c>
      <c r="BP187" s="81">
        <v>0</v>
      </c>
      <c r="BQ187" s="81">
        <v>0</v>
      </c>
      <c r="BR187" s="81">
        <v>0</v>
      </c>
      <c r="BS187" s="81">
        <v>0</v>
      </c>
      <c r="BT187"/>
      <c r="BU187" s="80">
        <v>0</v>
      </c>
      <c r="BV187" s="80">
        <v>0</v>
      </c>
      <c r="BW187" s="80">
        <v>0</v>
      </c>
      <c r="BX187" s="80">
        <v>0</v>
      </c>
      <c r="BY187" s="80">
        <v>0</v>
      </c>
      <c r="BZ187" s="80">
        <v>0</v>
      </c>
      <c r="CA187" s="80">
        <v>0</v>
      </c>
      <c r="CB187" s="80">
        <v>0</v>
      </c>
      <c r="CC187" s="80">
        <v>0</v>
      </c>
    </row>
    <row r="188" spans="1:81">
      <c r="A188" s="80" t="s">
        <v>1910</v>
      </c>
      <c r="B188" s="80">
        <v>230</v>
      </c>
      <c r="C188" s="80">
        <v>9</v>
      </c>
      <c r="D188" s="80">
        <v>14</v>
      </c>
      <c r="E188" s="80">
        <v>2012</v>
      </c>
      <c r="F188" s="80" t="s">
        <v>88</v>
      </c>
      <c r="G188" s="80" t="s">
        <v>1902</v>
      </c>
      <c r="H188" s="80" t="s">
        <v>1686</v>
      </c>
      <c r="I188" s="177"/>
      <c r="J188" s="81">
        <v>11.006939524132589</v>
      </c>
      <c r="K188" s="81">
        <v>0.95978411339428238</v>
      </c>
      <c r="L188" s="81">
        <v>1.8499604326794774</v>
      </c>
      <c r="M188" s="81">
        <v>13.871954998559545</v>
      </c>
      <c r="N188" s="81">
        <v>16.244298565284808</v>
      </c>
      <c r="O188" s="81">
        <v>12.697342839720335</v>
      </c>
      <c r="P188" s="81">
        <v>10.993336681346536</v>
      </c>
      <c r="Q188" s="81">
        <v>0.79845924048986194</v>
      </c>
      <c r="R188" s="81">
        <v>0</v>
      </c>
      <c r="S188" s="81">
        <v>1.0363460988495612</v>
      </c>
      <c r="T188" s="82"/>
      <c r="U188" s="81">
        <v>1987248</v>
      </c>
      <c r="V188" s="81">
        <v>382</v>
      </c>
      <c r="W188" s="81">
        <v>50</v>
      </c>
      <c r="X188" s="81">
        <v>2735</v>
      </c>
      <c r="Y188" s="81">
        <v>3900</v>
      </c>
      <c r="Z188" s="81">
        <v>6641</v>
      </c>
      <c r="AA188" s="81">
        <v>2209</v>
      </c>
      <c r="AB188" s="81">
        <v>10472</v>
      </c>
      <c r="AC188" s="81">
        <v>0</v>
      </c>
      <c r="AD188" s="81">
        <v>1.0363460988495612</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0</v>
      </c>
      <c r="BL188" s="81">
        <v>0</v>
      </c>
      <c r="BM188" s="82"/>
      <c r="BN188" s="81">
        <v>0</v>
      </c>
      <c r="BO188" s="81">
        <v>0</v>
      </c>
      <c r="BP188" s="81">
        <v>0</v>
      </c>
      <c r="BQ188" s="81">
        <v>0</v>
      </c>
      <c r="BR188" s="81">
        <v>0</v>
      </c>
      <c r="BS188" s="81">
        <v>0</v>
      </c>
      <c r="BT188"/>
      <c r="BU188" s="80">
        <v>0</v>
      </c>
      <c r="BV188" s="80">
        <v>0</v>
      </c>
      <c r="BW188" s="80">
        <v>0</v>
      </c>
      <c r="BX188" s="80">
        <v>0</v>
      </c>
      <c r="BY188" s="80">
        <v>0</v>
      </c>
      <c r="BZ188" s="80">
        <v>0</v>
      </c>
      <c r="CA188" s="80">
        <v>0</v>
      </c>
      <c r="CB188" s="80">
        <v>0</v>
      </c>
      <c r="CC188" s="80">
        <v>0</v>
      </c>
    </row>
    <row r="189" spans="1:81">
      <c r="A189" s="80" t="s">
        <v>1911</v>
      </c>
      <c r="B189" s="80">
        <v>231</v>
      </c>
      <c r="C189" s="80">
        <v>10</v>
      </c>
      <c r="D189" s="80">
        <v>14</v>
      </c>
      <c r="E189" s="80">
        <v>2013</v>
      </c>
      <c r="F189" s="80" t="s">
        <v>89</v>
      </c>
      <c r="G189" s="80" t="s">
        <v>1902</v>
      </c>
      <c r="H189" s="80" t="s">
        <v>1686</v>
      </c>
      <c r="I189" s="177"/>
      <c r="J189" s="81">
        <v>9.0045183973031797</v>
      </c>
      <c r="K189" s="81">
        <v>0.78950415146117614</v>
      </c>
      <c r="L189" s="81">
        <v>1.8805519703360336</v>
      </c>
      <c r="M189" s="81">
        <v>13.372823710137792</v>
      </c>
      <c r="N189" s="81">
        <v>17.479292590303892</v>
      </c>
      <c r="O189" s="81">
        <v>12.207736756445856</v>
      </c>
      <c r="P189" s="81">
        <v>11.049744482617539</v>
      </c>
      <c r="Q189" s="81">
        <v>0.80713475389210265</v>
      </c>
      <c r="R189" s="81">
        <v>0</v>
      </c>
      <c r="S189" s="81">
        <v>0.88961454629073244</v>
      </c>
      <c r="T189" s="82"/>
      <c r="U189" s="81">
        <v>1614405</v>
      </c>
      <c r="V189" s="81">
        <v>382</v>
      </c>
      <c r="W189" s="81">
        <v>50</v>
      </c>
      <c r="X189" s="81">
        <v>2735</v>
      </c>
      <c r="Y189" s="81">
        <v>3921</v>
      </c>
      <c r="Z189" s="81">
        <v>6670</v>
      </c>
      <c r="AA189" s="81">
        <v>2212</v>
      </c>
      <c r="AB189" s="81">
        <v>10434</v>
      </c>
      <c r="AC189" s="81">
        <v>0</v>
      </c>
      <c r="AD189" s="81">
        <v>0.88961454629073244</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v>
      </c>
      <c r="BK189" s="81">
        <v>0</v>
      </c>
      <c r="BL189" s="81">
        <v>0</v>
      </c>
      <c r="BM189" s="82"/>
      <c r="BN189" s="81">
        <v>0</v>
      </c>
      <c r="BO189" s="81">
        <v>0</v>
      </c>
      <c r="BP189" s="81">
        <v>0</v>
      </c>
      <c r="BQ189" s="81">
        <v>0</v>
      </c>
      <c r="BR189" s="81">
        <v>0</v>
      </c>
      <c r="BS189" s="81">
        <v>0</v>
      </c>
      <c r="BT189"/>
      <c r="BU189" s="80">
        <v>0</v>
      </c>
      <c r="BV189" s="80">
        <v>0</v>
      </c>
      <c r="BW189" s="80">
        <v>0</v>
      </c>
      <c r="BX189" s="80">
        <v>0</v>
      </c>
      <c r="BY189" s="80">
        <v>0</v>
      </c>
      <c r="BZ189" s="80">
        <v>0</v>
      </c>
      <c r="CA189" s="80">
        <v>0</v>
      </c>
      <c r="CB189" s="80">
        <v>0</v>
      </c>
      <c r="CC189" s="80">
        <v>0</v>
      </c>
    </row>
    <row r="190" spans="1:81">
      <c r="A190" s="80" t="s">
        <v>1912</v>
      </c>
      <c r="B190" s="80">
        <v>232</v>
      </c>
      <c r="C190" s="80">
        <v>11</v>
      </c>
      <c r="D190" s="80">
        <v>14</v>
      </c>
      <c r="E190" s="80">
        <v>2014</v>
      </c>
      <c r="F190" s="80" t="s">
        <v>90</v>
      </c>
      <c r="G190" s="80" t="s">
        <v>1902</v>
      </c>
      <c r="H190" s="80" t="s">
        <v>1686</v>
      </c>
      <c r="I190" s="177"/>
      <c r="J190" s="81">
        <v>9.2339737105349133</v>
      </c>
      <c r="K190" s="81">
        <v>0.66743026525830784</v>
      </c>
      <c r="L190" s="81">
        <v>0.86674867336149708</v>
      </c>
      <c r="M190" s="81">
        <v>12.422235618077158</v>
      </c>
      <c r="N190" s="81">
        <v>17.399465336862502</v>
      </c>
      <c r="O190" s="81">
        <v>11.804713710237039</v>
      </c>
      <c r="P190" s="81">
        <v>11.14738590145638</v>
      </c>
      <c r="Q190" s="81">
        <v>0.76899130447563813</v>
      </c>
      <c r="R190" s="81">
        <v>0</v>
      </c>
      <c r="S190" s="81">
        <v>0.9263370718379994</v>
      </c>
      <c r="T190" s="82"/>
      <c r="U190" s="81">
        <v>1812259</v>
      </c>
      <c r="V190" s="81">
        <v>275</v>
      </c>
      <c r="W190" s="81">
        <v>32</v>
      </c>
      <c r="X190" s="81">
        <v>2552</v>
      </c>
      <c r="Y190" s="81">
        <v>3937</v>
      </c>
      <c r="Z190" s="81">
        <v>6793</v>
      </c>
      <c r="AA190" s="81">
        <v>2220</v>
      </c>
      <c r="AB190" s="81">
        <v>10361</v>
      </c>
      <c r="AC190" s="81">
        <v>0</v>
      </c>
      <c r="AD190" s="81">
        <v>0.9263370718379994</v>
      </c>
      <c r="AE190" s="82"/>
      <c r="AF190" s="81">
        <v>12874148.975698089</v>
      </c>
      <c r="AG190" s="81">
        <v>550098.08225159661</v>
      </c>
      <c r="AH190" s="81">
        <v>221610.59543295734</v>
      </c>
      <c r="AI190" s="81">
        <v>15444102.027324069</v>
      </c>
      <c r="AJ190" s="81">
        <v>21611896.427219495</v>
      </c>
      <c r="AK190" s="81">
        <v>0</v>
      </c>
      <c r="AL190" s="81">
        <v>0</v>
      </c>
      <c r="AM190" s="81">
        <v>1422410.4733497214</v>
      </c>
      <c r="AN190" s="81">
        <v>0</v>
      </c>
      <c r="AO190" s="81">
        <v>0</v>
      </c>
      <c r="AP190" s="82"/>
      <c r="AQ190" s="81">
        <v>302</v>
      </c>
      <c r="AR190" s="81">
        <v>49</v>
      </c>
      <c r="AS190" s="81">
        <v>0</v>
      </c>
      <c r="AT190" s="81">
        <v>0</v>
      </c>
      <c r="AU190" s="81">
        <v>0</v>
      </c>
      <c r="AV190" s="81">
        <v>0</v>
      </c>
      <c r="AW190" s="81" t="s">
        <v>564</v>
      </c>
      <c r="AX190" s="82"/>
      <c r="AY190" s="81">
        <v>1317.5</v>
      </c>
      <c r="AZ190" s="81">
        <v>2780.7</v>
      </c>
      <c r="BA190" s="81">
        <v>0</v>
      </c>
      <c r="BB190" s="81">
        <v>0</v>
      </c>
      <c r="BC190" s="81">
        <v>0</v>
      </c>
      <c r="BD190" s="81">
        <v>0</v>
      </c>
      <c r="BE190" s="81" t="s">
        <v>564</v>
      </c>
      <c r="BF190" s="82"/>
      <c r="BG190" s="81">
        <v>0</v>
      </c>
      <c r="BH190" s="81">
        <v>0</v>
      </c>
      <c r="BI190" s="81">
        <v>0</v>
      </c>
      <c r="BJ190" s="81">
        <v>0</v>
      </c>
      <c r="BK190" s="81">
        <v>0</v>
      </c>
      <c r="BL190" s="81">
        <v>0</v>
      </c>
      <c r="BM190" s="82"/>
      <c r="BN190" s="81">
        <v>0</v>
      </c>
      <c r="BO190" s="81">
        <v>0</v>
      </c>
      <c r="BP190" s="81">
        <v>0</v>
      </c>
      <c r="BQ190" s="81">
        <v>0</v>
      </c>
      <c r="BR190" s="81">
        <v>0</v>
      </c>
      <c r="BS190" s="81">
        <v>0</v>
      </c>
      <c r="BT190"/>
      <c r="BU190" s="80">
        <v>0</v>
      </c>
      <c r="BV190" s="80">
        <v>0</v>
      </c>
      <c r="BW190" s="80">
        <v>0</v>
      </c>
      <c r="BX190" s="80">
        <v>0</v>
      </c>
      <c r="BY190" s="80">
        <v>0</v>
      </c>
      <c r="BZ190" s="80">
        <v>0</v>
      </c>
      <c r="CA190" s="80">
        <v>0</v>
      </c>
      <c r="CB190" s="80">
        <v>0</v>
      </c>
      <c r="CC190" s="80">
        <v>0</v>
      </c>
    </row>
    <row r="191" spans="1:81">
      <c r="A191" s="80" t="s">
        <v>1913</v>
      </c>
      <c r="B191" s="80">
        <v>233</v>
      </c>
      <c r="C191" s="80">
        <v>12</v>
      </c>
      <c r="D191" s="80">
        <v>14</v>
      </c>
      <c r="E191" s="80">
        <v>2015</v>
      </c>
      <c r="F191" s="80" t="s">
        <v>91</v>
      </c>
      <c r="G191" s="80" t="s">
        <v>1902</v>
      </c>
      <c r="H191" s="80" t="s">
        <v>1686</v>
      </c>
      <c r="I191" s="177"/>
      <c r="J191" s="81">
        <v>9.689550829532072</v>
      </c>
      <c r="K191" s="81">
        <v>0.62110967066989675</v>
      </c>
      <c r="L191" s="81">
        <v>0.93509055960789367</v>
      </c>
      <c r="M191" s="81">
        <v>13.242712336809456</v>
      </c>
      <c r="N191" s="81">
        <v>14.924295810315604</v>
      </c>
      <c r="O191" s="81">
        <v>11.588791901352744</v>
      </c>
      <c r="P191" s="81">
        <v>10.950119720712223</v>
      </c>
      <c r="Q191" s="81">
        <v>0.74604716460727771</v>
      </c>
      <c r="R191" s="81">
        <v>0</v>
      </c>
      <c r="S191" s="81">
        <v>1.1602249046736639</v>
      </c>
      <c r="T191" s="82"/>
      <c r="U191" s="81">
        <v>2052741</v>
      </c>
      <c r="V191" s="81">
        <v>275</v>
      </c>
      <c r="W191" s="81">
        <v>32</v>
      </c>
      <c r="X191" s="81">
        <v>2552</v>
      </c>
      <c r="Y191" s="81">
        <v>3940</v>
      </c>
      <c r="Z191" s="81">
        <v>6733</v>
      </c>
      <c r="AA191" s="81">
        <v>2179</v>
      </c>
      <c r="AB191" s="81">
        <v>10268</v>
      </c>
      <c r="AC191" s="81">
        <v>0</v>
      </c>
      <c r="AD191" s="81">
        <v>1.1602249046736639</v>
      </c>
      <c r="AE191" s="82"/>
      <c r="AF191" s="81">
        <v>13941985.869276242</v>
      </c>
      <c r="AG191" s="81">
        <v>477521.14105234121</v>
      </c>
      <c r="AH191" s="81">
        <v>196643.65040980646</v>
      </c>
      <c r="AI191" s="81">
        <v>16572757.202429267</v>
      </c>
      <c r="AJ191" s="81">
        <v>18708084.904492527</v>
      </c>
      <c r="AK191" s="81">
        <v>0</v>
      </c>
      <c r="AL191" s="81">
        <v>0</v>
      </c>
      <c r="AM191" s="81">
        <v>1407186.327359993</v>
      </c>
      <c r="AN191" s="81">
        <v>0</v>
      </c>
      <c r="AO191" s="81">
        <v>0</v>
      </c>
      <c r="AP191" s="82"/>
      <c r="AQ191" s="81">
        <v>319</v>
      </c>
      <c r="AR191" s="81">
        <v>71</v>
      </c>
      <c r="AS191" s="81">
        <v>0</v>
      </c>
      <c r="AT191" s="81">
        <v>0</v>
      </c>
      <c r="AU191" s="81">
        <v>0</v>
      </c>
      <c r="AV191" s="81">
        <v>0</v>
      </c>
      <c r="AW191" s="81" t="s">
        <v>564</v>
      </c>
      <c r="AX191" s="82"/>
      <c r="AY191" s="81">
        <v>1410.9</v>
      </c>
      <c r="AZ191" s="81">
        <v>3234.5</v>
      </c>
      <c r="BA191" s="81">
        <v>0</v>
      </c>
      <c r="BB191" s="81">
        <v>0</v>
      </c>
      <c r="BC191" s="81">
        <v>0</v>
      </c>
      <c r="BD191" s="81">
        <v>0</v>
      </c>
      <c r="BE191" s="81" t="s">
        <v>564</v>
      </c>
      <c r="BF191" s="82"/>
      <c r="BG191" s="81">
        <v>0</v>
      </c>
      <c r="BH191" s="81">
        <v>0</v>
      </c>
      <c r="BI191" s="81">
        <v>0</v>
      </c>
      <c r="BJ191" s="81">
        <v>0</v>
      </c>
      <c r="BK191" s="81">
        <v>0</v>
      </c>
      <c r="BL191" s="81">
        <v>0</v>
      </c>
      <c r="BM191" s="82"/>
      <c r="BN191" s="81">
        <v>0</v>
      </c>
      <c r="BO191" s="81">
        <v>0</v>
      </c>
      <c r="BP191" s="81">
        <v>0</v>
      </c>
      <c r="BQ191" s="81">
        <v>0</v>
      </c>
      <c r="BR191" s="81">
        <v>0</v>
      </c>
      <c r="BS191" s="81">
        <v>0</v>
      </c>
      <c r="BT191"/>
      <c r="BU191" s="80">
        <v>0</v>
      </c>
      <c r="BV191" s="80">
        <v>0</v>
      </c>
      <c r="BW191" s="80">
        <v>0</v>
      </c>
      <c r="BX191" s="80">
        <v>0</v>
      </c>
      <c r="BY191" s="80">
        <v>0</v>
      </c>
      <c r="BZ191" s="80">
        <v>0</v>
      </c>
      <c r="CA191" s="80">
        <v>0</v>
      </c>
      <c r="CB191" s="80">
        <v>0</v>
      </c>
      <c r="CC191" s="80">
        <v>0</v>
      </c>
    </row>
    <row r="192" spans="1:81">
      <c r="A192" s="80" t="s">
        <v>1914</v>
      </c>
      <c r="B192" s="80">
        <v>234</v>
      </c>
      <c r="C192" s="80">
        <v>13</v>
      </c>
      <c r="D192" s="80">
        <v>14</v>
      </c>
      <c r="E192" s="80">
        <v>2016</v>
      </c>
      <c r="F192" s="80" t="s">
        <v>92</v>
      </c>
      <c r="G192" s="80" t="s">
        <v>1902</v>
      </c>
      <c r="H192" s="80" t="s">
        <v>1686</v>
      </c>
      <c r="I192" s="177"/>
      <c r="J192" s="81">
        <v>8.4632862523294037</v>
      </c>
      <c r="K192" s="81">
        <v>0.62484203000844041</v>
      </c>
      <c r="L192" s="81">
        <v>0.89864781866471866</v>
      </c>
      <c r="M192" s="81">
        <v>10.705228037779086</v>
      </c>
      <c r="N192" s="81">
        <v>15.957630013348723</v>
      </c>
      <c r="O192" s="81">
        <v>11.412357897904599</v>
      </c>
      <c r="P192" s="81">
        <v>10.611448703988609</v>
      </c>
      <c r="Q192" s="81">
        <v>0.71705634674645924</v>
      </c>
      <c r="R192" s="81">
        <v>0</v>
      </c>
      <c r="S192" s="81">
        <v>1.3259672065689465</v>
      </c>
      <c r="T192" s="82"/>
      <c r="U192" s="81">
        <v>1779315</v>
      </c>
      <c r="V192" s="81">
        <v>275</v>
      </c>
      <c r="W192" s="81">
        <v>32</v>
      </c>
      <c r="X192" s="81">
        <v>2552</v>
      </c>
      <c r="Y192" s="81">
        <v>3957</v>
      </c>
      <c r="Z192" s="81">
        <v>6712</v>
      </c>
      <c r="AA192" s="81">
        <v>2184</v>
      </c>
      <c r="AB192" s="81">
        <v>10152</v>
      </c>
      <c r="AC192" s="81">
        <v>0</v>
      </c>
      <c r="AD192" s="81">
        <v>1.325967206568947</v>
      </c>
      <c r="AE192" s="82"/>
      <c r="AF192" s="81">
        <v>12431834.66921439</v>
      </c>
      <c r="AG192" s="81">
        <v>461740.53614150482</v>
      </c>
      <c r="AH192" s="81">
        <v>146760.77153905889</v>
      </c>
      <c r="AI192" s="81">
        <v>16122561.4237283</v>
      </c>
      <c r="AJ192" s="81">
        <v>19670176.608402468</v>
      </c>
      <c r="AK192" s="81">
        <v>0</v>
      </c>
      <c r="AL192" s="81">
        <v>0</v>
      </c>
      <c r="AM192" s="81">
        <v>1392369.9090134851</v>
      </c>
      <c r="AN192" s="81">
        <v>0</v>
      </c>
      <c r="AO192" s="81">
        <v>0</v>
      </c>
      <c r="AP192" s="82"/>
      <c r="AQ192" s="81">
        <v>338</v>
      </c>
      <c r="AR192" s="81">
        <v>82</v>
      </c>
      <c r="AS192" s="81">
        <v>0</v>
      </c>
      <c r="AT192" s="81">
        <v>0</v>
      </c>
      <c r="AU192" s="81">
        <v>0</v>
      </c>
      <c r="AV192" s="81">
        <v>0</v>
      </c>
      <c r="AW192" s="81" t="s">
        <v>564</v>
      </c>
      <c r="AX192" s="82"/>
      <c r="AY192" s="81">
        <v>1521.4</v>
      </c>
      <c r="AZ192" s="81">
        <v>3525.9</v>
      </c>
      <c r="BA192" s="81">
        <v>0</v>
      </c>
      <c r="BB192" s="81">
        <v>0</v>
      </c>
      <c r="BC192" s="81">
        <v>0</v>
      </c>
      <c r="BD192" s="81">
        <v>0</v>
      </c>
      <c r="BE192" s="81" t="s">
        <v>564</v>
      </c>
      <c r="BF192" s="82"/>
      <c r="BG192" s="81">
        <v>0</v>
      </c>
      <c r="BH192" s="81">
        <v>0</v>
      </c>
      <c r="BI192" s="81">
        <v>0</v>
      </c>
      <c r="BJ192" s="81">
        <v>0</v>
      </c>
      <c r="BK192" s="81">
        <v>3.7469999999999999</v>
      </c>
      <c r="BL192" s="81">
        <v>0</v>
      </c>
      <c r="BM192" s="82"/>
      <c r="BN192" s="81">
        <v>0</v>
      </c>
      <c r="BO192" s="81">
        <v>0</v>
      </c>
      <c r="BP192" s="81">
        <v>0</v>
      </c>
      <c r="BQ192" s="81">
        <v>0</v>
      </c>
      <c r="BR192" s="81">
        <v>1</v>
      </c>
      <c r="BS192" s="81">
        <v>0</v>
      </c>
      <c r="BT192"/>
      <c r="BU192" s="80">
        <v>3.7469999999999999</v>
      </c>
      <c r="BV192" s="80">
        <v>0</v>
      </c>
      <c r="BW192" s="80">
        <v>0</v>
      </c>
      <c r="BX192" s="80">
        <v>0</v>
      </c>
      <c r="BY192" s="80">
        <v>0</v>
      </c>
      <c r="BZ192" s="80">
        <v>0</v>
      </c>
      <c r="CA192" s="80">
        <v>0</v>
      </c>
      <c r="CB192" s="80">
        <v>0</v>
      </c>
      <c r="CC192" s="80">
        <v>0</v>
      </c>
    </row>
    <row r="193" spans="1:81">
      <c r="A193" s="80" t="s">
        <v>1915</v>
      </c>
      <c r="B193" s="80">
        <v>235</v>
      </c>
      <c r="C193" s="80">
        <v>14</v>
      </c>
      <c r="D193" s="80">
        <v>14</v>
      </c>
      <c r="E193" s="80">
        <v>2017</v>
      </c>
      <c r="F193" s="80" t="s">
        <v>71</v>
      </c>
      <c r="G193" s="80" t="s">
        <v>1902</v>
      </c>
      <c r="H193" s="80" t="s">
        <v>1686</v>
      </c>
      <c r="I193" s="177"/>
      <c r="J193" s="81">
        <v>6.7613475112543124</v>
      </c>
      <c r="K193" s="81">
        <v>0.61620546245131369</v>
      </c>
      <c r="L193" s="81">
        <v>0.88371663593481664</v>
      </c>
      <c r="M193" s="81">
        <v>10.169941731072869</v>
      </c>
      <c r="N193" s="81">
        <v>16.432377748089696</v>
      </c>
      <c r="O193" s="81">
        <v>11.212755033800757</v>
      </c>
      <c r="P193" s="81">
        <v>10.384906824695589</v>
      </c>
      <c r="Q193" s="81">
        <v>0.68532881105592225</v>
      </c>
      <c r="R193" s="81">
        <v>0</v>
      </c>
      <c r="S193" s="81">
        <v>1.1459244785328995</v>
      </c>
      <c r="T193" s="82"/>
      <c r="U193" s="81">
        <v>1509100</v>
      </c>
      <c r="V193" s="81">
        <v>275</v>
      </c>
      <c r="W193" s="81">
        <v>32</v>
      </c>
      <c r="X193" s="81">
        <v>2552</v>
      </c>
      <c r="Y193" s="81">
        <v>3955</v>
      </c>
      <c r="Z193" s="81">
        <v>6704</v>
      </c>
      <c r="AA193" s="81">
        <v>2151</v>
      </c>
      <c r="AB193" s="81">
        <v>10034</v>
      </c>
      <c r="AC193" s="81">
        <v>0</v>
      </c>
      <c r="AD193" s="81">
        <v>1.145924478532899</v>
      </c>
      <c r="AE193" s="82"/>
      <c r="AF193" s="81">
        <v>10067204.4051717</v>
      </c>
      <c r="AG193" s="81">
        <v>460502.61396817601</v>
      </c>
      <c r="AH193" s="81">
        <v>189276.3012082527</v>
      </c>
      <c r="AI193" s="81">
        <v>15969166.66717249</v>
      </c>
      <c r="AJ193" s="81">
        <v>19407892.85787034</v>
      </c>
      <c r="AK193" s="81">
        <v>0</v>
      </c>
      <c r="AL193" s="81">
        <v>0</v>
      </c>
      <c r="AM193" s="81">
        <v>1378339.295748255</v>
      </c>
      <c r="AN193" s="81">
        <v>0</v>
      </c>
      <c r="AO193" s="81">
        <v>0</v>
      </c>
      <c r="AP193" s="82"/>
      <c r="AQ193" s="81">
        <v>360</v>
      </c>
      <c r="AR193" s="81">
        <v>90</v>
      </c>
      <c r="AS193" s="81">
        <v>0</v>
      </c>
      <c r="AT193" s="81">
        <v>0</v>
      </c>
      <c r="AU193" s="81">
        <v>0</v>
      </c>
      <c r="AV193" s="81">
        <v>0</v>
      </c>
      <c r="AW193" s="81" t="s">
        <v>564</v>
      </c>
      <c r="AX193" s="82"/>
      <c r="AY193" s="81">
        <v>1631.2</v>
      </c>
      <c r="AZ193" s="81">
        <v>3783.1</v>
      </c>
      <c r="BA193" s="81">
        <v>0</v>
      </c>
      <c r="BB193" s="81">
        <v>0</v>
      </c>
      <c r="BC193" s="81">
        <v>0</v>
      </c>
      <c r="BD193" s="81">
        <v>0</v>
      </c>
      <c r="BE193" s="81" t="s">
        <v>564</v>
      </c>
      <c r="BF193" s="82"/>
      <c r="BG193" s="81">
        <v>0</v>
      </c>
      <c r="BH193" s="81">
        <v>0</v>
      </c>
      <c r="BI193" s="81">
        <v>0</v>
      </c>
      <c r="BJ193" s="81">
        <v>0</v>
      </c>
      <c r="BK193" s="81">
        <v>3.5009999999999999</v>
      </c>
      <c r="BL193" s="81">
        <v>0</v>
      </c>
      <c r="BM193" s="82"/>
      <c r="BN193" s="81">
        <v>0</v>
      </c>
      <c r="BO193" s="81">
        <v>0</v>
      </c>
      <c r="BP193" s="81">
        <v>0</v>
      </c>
      <c r="BQ193" s="81">
        <v>0</v>
      </c>
      <c r="BR193" s="81">
        <v>1</v>
      </c>
      <c r="BS193" s="81">
        <v>0</v>
      </c>
      <c r="BT193"/>
      <c r="BU193" s="80">
        <v>3.5009999999999999</v>
      </c>
      <c r="BV193" s="80">
        <v>0</v>
      </c>
      <c r="BW193" s="80">
        <v>0</v>
      </c>
      <c r="BX193" s="80">
        <v>0</v>
      </c>
      <c r="BY193" s="80">
        <v>0</v>
      </c>
      <c r="BZ193" s="80">
        <v>0</v>
      </c>
      <c r="CA193" s="80">
        <v>0</v>
      </c>
      <c r="CB193" s="80">
        <v>0</v>
      </c>
      <c r="CC193" s="80">
        <v>0</v>
      </c>
    </row>
    <row r="194" spans="1:81">
      <c r="A194" s="80" t="s">
        <v>1916</v>
      </c>
      <c r="B194" s="80">
        <v>236</v>
      </c>
      <c r="C194" s="80">
        <v>15</v>
      </c>
      <c r="D194" s="80">
        <v>14</v>
      </c>
      <c r="E194" s="80">
        <v>2018</v>
      </c>
      <c r="F194" s="80" t="s">
        <v>93</v>
      </c>
      <c r="G194" s="80" t="s">
        <v>1902</v>
      </c>
      <c r="H194" s="80" t="s">
        <v>1686</v>
      </c>
      <c r="I194" s="177"/>
      <c r="J194" s="81">
        <v>6.5433231411035502</v>
      </c>
      <c r="K194" s="81">
        <v>0.57822044829265307</v>
      </c>
      <c r="L194" s="81">
        <v>0.79225146054166307</v>
      </c>
      <c r="M194" s="81">
        <v>9.8975665591005288</v>
      </c>
      <c r="N194" s="81">
        <v>15.870157307390802</v>
      </c>
      <c r="O194" s="81">
        <v>10.903624428868998</v>
      </c>
      <c r="P194" s="81">
        <v>10.267193341728099</v>
      </c>
      <c r="Q194" s="81">
        <v>0.62359153584592741</v>
      </c>
      <c r="R194" s="81">
        <v>0</v>
      </c>
      <c r="S194" s="81">
        <v>1.3855860819504582</v>
      </c>
      <c r="T194" s="82"/>
      <c r="U194" s="81">
        <v>1570099</v>
      </c>
      <c r="V194" s="81">
        <v>275</v>
      </c>
      <c r="W194" s="81">
        <v>32</v>
      </c>
      <c r="X194" s="81">
        <v>2552</v>
      </c>
      <c r="Y194" s="81">
        <v>3941</v>
      </c>
      <c r="Z194" s="81">
        <v>6644</v>
      </c>
      <c r="AA194" s="81">
        <v>2148</v>
      </c>
      <c r="AB194" s="81">
        <v>9839</v>
      </c>
      <c r="AC194" s="81">
        <v>0</v>
      </c>
      <c r="AD194" s="81">
        <v>1.385586081950458</v>
      </c>
      <c r="AE194" s="82"/>
      <c r="AF194" s="81">
        <v>10015083.514148241</v>
      </c>
      <c r="AG194" s="81">
        <v>409061.69951914612</v>
      </c>
      <c r="AH194" s="81">
        <v>178852.27723103101</v>
      </c>
      <c r="AI194" s="81">
        <v>15253431.02958408</v>
      </c>
      <c r="AJ194" s="81">
        <v>19294651.416143231</v>
      </c>
      <c r="AK194" s="81">
        <v>0</v>
      </c>
      <c r="AL194" s="81">
        <v>0</v>
      </c>
      <c r="AM194" s="81">
        <v>1354349.278291913</v>
      </c>
      <c r="AN194" s="81">
        <v>0</v>
      </c>
      <c r="AO194" s="81">
        <v>0</v>
      </c>
      <c r="AP194" s="82"/>
      <c r="AQ194" s="81">
        <v>382</v>
      </c>
      <c r="AR194" s="81">
        <v>101</v>
      </c>
      <c r="AS194" s="81">
        <v>0</v>
      </c>
      <c r="AT194" s="81">
        <v>0</v>
      </c>
      <c r="AU194" s="81">
        <v>0</v>
      </c>
      <c r="AV194" s="81">
        <v>0</v>
      </c>
      <c r="AW194" s="81" t="s">
        <v>564</v>
      </c>
      <c r="AX194" s="82"/>
      <c r="AY194" s="81">
        <v>1736.3</v>
      </c>
      <c r="AZ194" s="81">
        <v>3968</v>
      </c>
      <c r="BA194" s="81">
        <v>0</v>
      </c>
      <c r="BB194" s="81">
        <v>0</v>
      </c>
      <c r="BC194" s="81">
        <v>0</v>
      </c>
      <c r="BD194" s="81">
        <v>0</v>
      </c>
      <c r="BE194" s="81" t="s">
        <v>564</v>
      </c>
      <c r="BF194" s="82"/>
      <c r="BG194" s="81">
        <v>0</v>
      </c>
      <c r="BH194" s="81">
        <v>0</v>
      </c>
      <c r="BI194" s="81">
        <v>0</v>
      </c>
      <c r="BJ194" s="81">
        <v>0</v>
      </c>
      <c r="BK194" s="81">
        <v>3.4929999999999999</v>
      </c>
      <c r="BL194" s="81">
        <v>0</v>
      </c>
      <c r="BM194" s="82"/>
      <c r="BN194" s="81">
        <v>0</v>
      </c>
      <c r="BO194" s="81">
        <v>0</v>
      </c>
      <c r="BP194" s="81">
        <v>0</v>
      </c>
      <c r="BQ194" s="81">
        <v>0</v>
      </c>
      <c r="BR194" s="81">
        <v>1</v>
      </c>
      <c r="BS194" s="81">
        <v>0</v>
      </c>
      <c r="BT194"/>
      <c r="BU194" s="80">
        <v>3.4929999999999999</v>
      </c>
      <c r="BV194" s="80">
        <v>0</v>
      </c>
      <c r="BW194" s="80">
        <v>0</v>
      </c>
      <c r="BX194" s="80">
        <v>0</v>
      </c>
      <c r="BY194" s="80">
        <v>0</v>
      </c>
      <c r="BZ194" s="80">
        <v>0</v>
      </c>
      <c r="CA194" s="80">
        <v>0</v>
      </c>
      <c r="CB194" s="80">
        <v>0</v>
      </c>
      <c r="CC194" s="80">
        <v>0</v>
      </c>
    </row>
    <row r="195" spans="1:81">
      <c r="A195" s="80" t="s">
        <v>1917</v>
      </c>
      <c r="B195" s="80">
        <v>237</v>
      </c>
      <c r="C195" s="80">
        <v>16</v>
      </c>
      <c r="D195" s="80">
        <v>14</v>
      </c>
      <c r="E195" s="80">
        <v>2019</v>
      </c>
      <c r="F195" s="80" t="s">
        <v>73</v>
      </c>
      <c r="G195" s="80" t="s">
        <v>1902</v>
      </c>
      <c r="H195" s="80" t="s">
        <v>1686</v>
      </c>
      <c r="I195" s="177"/>
      <c r="J195" s="81">
        <v>5.8401947952848712</v>
      </c>
      <c r="K195" s="81">
        <v>0.52486153779642519</v>
      </c>
      <c r="L195" s="81">
        <v>0.7965638705677669</v>
      </c>
      <c r="M195" s="81">
        <v>9.4779722371096025</v>
      </c>
      <c r="N195" s="81">
        <v>14.271910532988963</v>
      </c>
      <c r="O195" s="81">
        <v>10.583506062546119</v>
      </c>
      <c r="P195" s="81">
        <v>10.089372817961676</v>
      </c>
      <c r="Q195" s="81">
        <v>0.60382050937494625</v>
      </c>
      <c r="R195" s="81">
        <v>0</v>
      </c>
      <c r="S195" s="81">
        <v>1.3888665775991536</v>
      </c>
      <c r="T195" s="82"/>
      <c r="U195" s="81">
        <v>1420528</v>
      </c>
      <c r="V195" s="81">
        <v>275</v>
      </c>
      <c r="W195" s="81">
        <v>32</v>
      </c>
      <c r="X195" s="81">
        <v>2552</v>
      </c>
      <c r="Y195" s="81">
        <v>3993</v>
      </c>
      <c r="Z195" s="81">
        <v>6626</v>
      </c>
      <c r="AA195" s="81">
        <v>2095</v>
      </c>
      <c r="AB195" s="81">
        <v>9785</v>
      </c>
      <c r="AC195" s="81">
        <v>0</v>
      </c>
      <c r="AD195" s="81">
        <v>1.388866577599154</v>
      </c>
      <c r="AE195" s="82"/>
      <c r="AF195" s="81">
        <v>9486392.1026377082</v>
      </c>
      <c r="AG195" s="81">
        <v>396080.08289196889</v>
      </c>
      <c r="AH195" s="81">
        <v>188913.13307996461</v>
      </c>
      <c r="AI195" s="81">
        <v>15630947.67438722</v>
      </c>
      <c r="AJ195" s="81">
        <v>18030059.89240237</v>
      </c>
      <c r="AK195" s="81">
        <v>0</v>
      </c>
      <c r="AL195" s="81">
        <v>0</v>
      </c>
      <c r="AM195" s="81">
        <v>1332643.338559438</v>
      </c>
      <c r="AN195" s="81">
        <v>0</v>
      </c>
      <c r="AO195" s="81">
        <v>0</v>
      </c>
      <c r="AP195" s="82"/>
      <c r="AQ195" s="81">
        <v>407</v>
      </c>
      <c r="AR195" s="81">
        <v>108</v>
      </c>
      <c r="AS195" s="81">
        <v>0</v>
      </c>
      <c r="AT195" s="81">
        <v>0</v>
      </c>
      <c r="AU195" s="81">
        <v>0</v>
      </c>
      <c r="AV195" s="81">
        <v>0</v>
      </c>
      <c r="AW195" s="81" t="s">
        <v>564</v>
      </c>
      <c r="AX195" s="82"/>
      <c r="AY195" s="81">
        <v>1860.6</v>
      </c>
      <c r="AZ195" s="81">
        <v>4122.4999999999991</v>
      </c>
      <c r="BA195" s="81">
        <v>0</v>
      </c>
      <c r="BB195" s="81">
        <v>0</v>
      </c>
      <c r="BC195" s="81">
        <v>0</v>
      </c>
      <c r="BD195" s="81">
        <v>0</v>
      </c>
      <c r="BE195" s="81" t="s">
        <v>564</v>
      </c>
      <c r="BF195" s="82"/>
      <c r="BG195" s="81">
        <v>0</v>
      </c>
      <c r="BH195" s="81">
        <v>0</v>
      </c>
      <c r="BI195" s="81">
        <v>0</v>
      </c>
      <c r="BJ195" s="81">
        <v>0</v>
      </c>
      <c r="BK195" s="81">
        <v>3.5019999999999998</v>
      </c>
      <c r="BL195" s="81">
        <v>0</v>
      </c>
      <c r="BM195" s="82"/>
      <c r="BN195" s="81">
        <v>0</v>
      </c>
      <c r="BO195" s="81">
        <v>0</v>
      </c>
      <c r="BP195" s="81">
        <v>0</v>
      </c>
      <c r="BQ195" s="81">
        <v>0</v>
      </c>
      <c r="BR195" s="81">
        <v>1</v>
      </c>
      <c r="BS195" s="81">
        <v>0</v>
      </c>
      <c r="BT195"/>
      <c r="BU195" s="80">
        <v>3.5019999999999998</v>
      </c>
      <c r="BV195" s="80">
        <v>0</v>
      </c>
      <c r="BW195" s="80">
        <v>0</v>
      </c>
      <c r="BX195" s="80">
        <v>0</v>
      </c>
      <c r="BY195" s="80">
        <v>0</v>
      </c>
      <c r="BZ195" s="80">
        <v>0</v>
      </c>
      <c r="CA195" s="80">
        <v>0</v>
      </c>
      <c r="CB195" s="80">
        <v>0</v>
      </c>
      <c r="CC195" s="80">
        <v>0</v>
      </c>
    </row>
    <row r="196" spans="1:81">
      <c r="A196" s="80" t="s">
        <v>1918</v>
      </c>
      <c r="B196" s="80">
        <v>238</v>
      </c>
      <c r="C196" s="80">
        <v>17</v>
      </c>
      <c r="D196" s="80">
        <v>14</v>
      </c>
      <c r="E196" s="80">
        <v>2020</v>
      </c>
      <c r="F196" s="80" t="s">
        <v>218</v>
      </c>
      <c r="G196" s="80" t="s">
        <v>1902</v>
      </c>
      <c r="H196" s="80" t="s">
        <v>1686</v>
      </c>
      <c r="I196" s="177"/>
      <c r="J196" s="81">
        <v>5.3891641863852593</v>
      </c>
      <c r="K196" s="81">
        <v>0.56499137295165203</v>
      </c>
      <c r="L196" s="81">
        <v>1.3566511622538437</v>
      </c>
      <c r="M196" s="81">
        <v>10.388691712897039</v>
      </c>
      <c r="N196" s="81">
        <v>14.1491903080829</v>
      </c>
      <c r="O196" s="81">
        <v>9.3090341738304669</v>
      </c>
      <c r="P196" s="81">
        <v>9.3660542755952321</v>
      </c>
      <c r="Q196" s="81">
        <v>0.57135312749579903</v>
      </c>
      <c r="R196" s="81">
        <v>0</v>
      </c>
      <c r="S196" s="81">
        <v>1.1937156847158781</v>
      </c>
      <c r="T196" s="82"/>
      <c r="U196" s="81">
        <v>1333641</v>
      </c>
      <c r="V196" s="81">
        <v>259</v>
      </c>
      <c r="W196" s="81">
        <v>61</v>
      </c>
      <c r="X196" s="81">
        <v>3108</v>
      </c>
      <c r="Y196" s="81">
        <v>4038</v>
      </c>
      <c r="Z196" s="81">
        <v>6652</v>
      </c>
      <c r="AA196" s="81">
        <v>2113</v>
      </c>
      <c r="AB196" s="81">
        <v>9690</v>
      </c>
      <c r="AC196" s="81">
        <v>0</v>
      </c>
      <c r="AD196" s="81">
        <v>1.1937156847158781</v>
      </c>
      <c r="AE196" s="82"/>
      <c r="AF196" s="81">
        <v>8990855.2438566815</v>
      </c>
      <c r="AG196" s="81">
        <v>407403.66293559677</v>
      </c>
      <c r="AH196" s="81">
        <v>349082.76090414845</v>
      </c>
      <c r="AI196" s="81">
        <v>17958861.057855789</v>
      </c>
      <c r="AJ196" s="81">
        <v>18424417.283714663</v>
      </c>
      <c r="AK196" s="81"/>
      <c r="AL196" s="81"/>
      <c r="AM196" s="81">
        <v>1264652.658145431</v>
      </c>
      <c r="AN196" s="81"/>
      <c r="AO196" s="81"/>
      <c r="AP196" s="82"/>
      <c r="AQ196" s="81">
        <v>424</v>
      </c>
      <c r="AR196" s="81">
        <v>113</v>
      </c>
      <c r="AS196" s="81">
        <v>0</v>
      </c>
      <c r="AT196" s="81">
        <v>0</v>
      </c>
      <c r="AU196" s="81">
        <v>0</v>
      </c>
      <c r="AV196" s="81">
        <v>0</v>
      </c>
      <c r="AW196" s="81">
        <v>0</v>
      </c>
      <c r="AX196" s="82"/>
      <c r="AY196" s="81">
        <v>1962.1</v>
      </c>
      <c r="AZ196" s="81">
        <v>4353.5</v>
      </c>
      <c r="BA196" s="81">
        <v>0</v>
      </c>
      <c r="BB196" s="81">
        <v>0</v>
      </c>
      <c r="BC196" s="81">
        <v>0</v>
      </c>
      <c r="BD196" s="81">
        <v>0</v>
      </c>
      <c r="BE196" s="81">
        <v>0</v>
      </c>
      <c r="BF196" s="82"/>
      <c r="BG196" s="81">
        <v>0</v>
      </c>
      <c r="BH196" s="81">
        <v>0</v>
      </c>
      <c r="BI196" s="81">
        <v>0</v>
      </c>
      <c r="BJ196" s="81">
        <v>0</v>
      </c>
      <c r="BK196" s="81">
        <v>3.4489999999999998</v>
      </c>
      <c r="BL196" s="81">
        <v>0</v>
      </c>
      <c r="BM196" s="82"/>
      <c r="BN196" s="81">
        <v>0</v>
      </c>
      <c r="BO196" s="81">
        <v>0</v>
      </c>
      <c r="BP196" s="81">
        <v>0</v>
      </c>
      <c r="BQ196" s="81">
        <v>0</v>
      </c>
      <c r="BR196" s="81">
        <v>1</v>
      </c>
      <c r="BS196" s="81">
        <v>0</v>
      </c>
      <c r="BT196"/>
      <c r="BU196" s="80">
        <v>3.4489999999999998</v>
      </c>
      <c r="BV196" s="80">
        <v>0</v>
      </c>
      <c r="BW196" s="80">
        <v>0</v>
      </c>
      <c r="BX196" s="80">
        <v>0</v>
      </c>
      <c r="BY196" s="80">
        <v>0</v>
      </c>
      <c r="BZ196" s="80">
        <v>0</v>
      </c>
      <c r="CA196" s="80">
        <v>0</v>
      </c>
      <c r="CB196" s="80">
        <v>0</v>
      </c>
      <c r="CC196" s="80">
        <v>0</v>
      </c>
    </row>
    <row r="197" spans="1:81">
      <c r="A197" s="80" t="s">
        <v>1919</v>
      </c>
      <c r="B197" s="80">
        <v>238</v>
      </c>
      <c r="C197" s="80">
        <v>18</v>
      </c>
      <c r="D197" s="80">
        <v>14</v>
      </c>
      <c r="E197" s="80">
        <v>2021</v>
      </c>
      <c r="F197" s="80" t="s">
        <v>75</v>
      </c>
      <c r="G197" s="174" t="s">
        <v>1902</v>
      </c>
      <c r="H197" s="80" t="s">
        <v>1686</v>
      </c>
      <c r="I197" s="177"/>
      <c r="J197" s="81">
        <v>6.2999177485558944</v>
      </c>
      <c r="K197" s="81">
        <v>0.60584803005512622</v>
      </c>
      <c r="L197" s="81">
        <v>1.7798191656784099</v>
      </c>
      <c r="M197" s="81">
        <v>12.904557926463207</v>
      </c>
      <c r="N197" s="81">
        <v>15.102260949821742</v>
      </c>
      <c r="O197" s="81">
        <v>8.9088278855904584</v>
      </c>
      <c r="P197" s="81">
        <v>9.6132923934160033</v>
      </c>
      <c r="Q197" s="81">
        <v>0.57027361500461271</v>
      </c>
      <c r="R197" s="81">
        <v>0</v>
      </c>
      <c r="S197" s="81">
        <v>1.2784327138042499</v>
      </c>
      <c r="T197" s="82"/>
      <c r="U197" s="81">
        <v>1648982</v>
      </c>
      <c r="V197" s="81">
        <v>259</v>
      </c>
      <c r="W197" s="81">
        <v>61</v>
      </c>
      <c r="X197" s="81">
        <v>3108</v>
      </c>
      <c r="Y197" s="81">
        <v>4052</v>
      </c>
      <c r="Z197" s="81">
        <v>6555</v>
      </c>
      <c r="AA197" s="81">
        <v>2115</v>
      </c>
      <c r="AB197" s="81">
        <v>9557</v>
      </c>
      <c r="AC197" s="81">
        <v>0</v>
      </c>
      <c r="AD197" s="81">
        <v>1.2784327138042499</v>
      </c>
      <c r="AE197" s="82"/>
      <c r="AF197" s="81">
        <v>9950373.2011456396</v>
      </c>
      <c r="AG197" s="81">
        <v>419541.48015174875</v>
      </c>
      <c r="AH197" s="81">
        <v>418152.93748581433</v>
      </c>
      <c r="AI197" s="81">
        <v>20937255.670348026</v>
      </c>
      <c r="AJ197" s="81">
        <v>18744101.185532775</v>
      </c>
      <c r="AK197" s="81">
        <v>0</v>
      </c>
      <c r="AL197" s="81">
        <v>0</v>
      </c>
      <c r="AM197" s="81">
        <v>1254488.9757791727</v>
      </c>
      <c r="AN197" s="81">
        <v>0</v>
      </c>
      <c r="AO197" s="81">
        <v>0</v>
      </c>
      <c r="AP197" s="82"/>
      <c r="AQ197" s="81">
        <v>440</v>
      </c>
      <c r="AR197" s="81">
        <v>114</v>
      </c>
      <c r="AS197" s="81">
        <v>0</v>
      </c>
      <c r="AT197" s="81">
        <v>0</v>
      </c>
      <c r="AU197" s="81">
        <v>0</v>
      </c>
      <c r="AV197" s="81">
        <v>0</v>
      </c>
      <c r="AW197" s="81"/>
      <c r="AX197" s="82"/>
      <c r="AY197" s="81">
        <v>2055.4</v>
      </c>
      <c r="AZ197" s="81">
        <v>4403</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1920</v>
      </c>
      <c r="B198" s="80">
        <v>238</v>
      </c>
      <c r="C198" s="80">
        <v>19</v>
      </c>
      <c r="D198" s="80">
        <v>14</v>
      </c>
      <c r="E198" s="80">
        <v>2022</v>
      </c>
      <c r="F198" s="80" t="s">
        <v>568</v>
      </c>
      <c r="G198" s="174" t="s">
        <v>1902</v>
      </c>
      <c r="H198" s="80" t="s">
        <v>1686</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464</v>
      </c>
      <c r="AR198" s="81">
        <v>114</v>
      </c>
      <c r="AS198" s="81">
        <v>0</v>
      </c>
      <c r="AT198" s="81">
        <v>0</v>
      </c>
      <c r="AU198" s="81">
        <v>0</v>
      </c>
      <c r="AV198" s="81">
        <v>0</v>
      </c>
      <c r="AW198" s="81"/>
      <c r="AX198" s="82"/>
      <c r="AY198" s="81">
        <v>2194.2000000000007</v>
      </c>
      <c r="AZ198" s="81">
        <v>4403</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1921</v>
      </c>
      <c r="B199" s="80">
        <v>86</v>
      </c>
      <c r="C199" s="80">
        <v>1</v>
      </c>
      <c r="D199" s="80">
        <v>6</v>
      </c>
      <c r="E199" s="80">
        <v>1990</v>
      </c>
      <c r="F199" s="80" t="s">
        <v>562</v>
      </c>
      <c r="G199" s="80" t="s">
        <v>1922</v>
      </c>
      <c r="H199" s="80" t="s">
        <v>1923</v>
      </c>
      <c r="I199" s="177"/>
      <c r="J199" s="81">
        <v>10.873347015893497</v>
      </c>
      <c r="K199" s="81">
        <v>1.0663654533458888</v>
      </c>
      <c r="L199" s="81">
        <v>5.3184346324031191</v>
      </c>
      <c r="M199" s="81">
        <v>7.3335503039126957</v>
      </c>
      <c r="N199" s="81">
        <v>12.366735781365705</v>
      </c>
      <c r="O199" s="81">
        <v>9.6374600097977563</v>
      </c>
      <c r="P199" s="81">
        <v>12.079349253514703</v>
      </c>
      <c r="Q199" s="81">
        <v>0.56446535568373035</v>
      </c>
      <c r="R199" s="81">
        <v>9.2148695969033554</v>
      </c>
      <c r="S199" s="81">
        <v>0.57728648034437235</v>
      </c>
      <c r="T199" s="82"/>
      <c r="U199" s="81">
        <v>513723</v>
      </c>
      <c r="V199" s="81">
        <v>249</v>
      </c>
      <c r="W199" s="81">
        <v>56</v>
      </c>
      <c r="X199" s="81">
        <v>1590</v>
      </c>
      <c r="Y199" s="81">
        <v>2843</v>
      </c>
      <c r="Z199" s="81">
        <v>3964</v>
      </c>
      <c r="AA199" s="81">
        <v>2933</v>
      </c>
      <c r="AB199" s="81">
        <v>9165</v>
      </c>
      <c r="AC199" s="81">
        <v>1596032</v>
      </c>
      <c r="AD199" s="81">
        <v>0.57728648034437235</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1924</v>
      </c>
      <c r="B200" s="80">
        <v>87</v>
      </c>
      <c r="C200" s="80">
        <v>2</v>
      </c>
      <c r="D200" s="80">
        <v>6</v>
      </c>
      <c r="E200" s="80">
        <v>2005</v>
      </c>
      <c r="F200" s="80" t="s">
        <v>565</v>
      </c>
      <c r="G200" s="80" t="s">
        <v>1922</v>
      </c>
      <c r="H200" s="80" t="s">
        <v>1923</v>
      </c>
      <c r="I200" s="177"/>
      <c r="J200" s="81">
        <v>5.3699767356961479</v>
      </c>
      <c r="K200" s="81">
        <v>1.0407240558587629</v>
      </c>
      <c r="L200" s="81">
        <v>0.36800970926568832</v>
      </c>
      <c r="M200" s="81">
        <v>15.727591681471656</v>
      </c>
      <c r="N200" s="81">
        <v>18.002589946508792</v>
      </c>
      <c r="O200" s="81">
        <v>11.668899382602444</v>
      </c>
      <c r="P200" s="81">
        <v>16.39344303619156</v>
      </c>
      <c r="Q200" s="81">
        <v>0.56634800021584497</v>
      </c>
      <c r="R200" s="81">
        <v>2.4954999804176454</v>
      </c>
      <c r="S200" s="81">
        <v>1.6345951461683557</v>
      </c>
      <c r="T200" s="82"/>
      <c r="U200" s="81">
        <v>219066</v>
      </c>
      <c r="V200" s="81">
        <v>276</v>
      </c>
      <c r="W200" s="81">
        <v>4</v>
      </c>
      <c r="X200" s="81">
        <v>1466</v>
      </c>
      <c r="Y200" s="81">
        <v>3631</v>
      </c>
      <c r="Z200" s="81">
        <v>5554</v>
      </c>
      <c r="AA200" s="81">
        <v>3260</v>
      </c>
      <c r="AB200" s="81">
        <v>9613</v>
      </c>
      <c r="AC200" s="81">
        <v>441277.5</v>
      </c>
      <c r="AD200" s="81">
        <v>1.6345951461683557</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1925</v>
      </c>
      <c r="B201" s="80">
        <v>88</v>
      </c>
      <c r="C201" s="80">
        <v>3</v>
      </c>
      <c r="D201" s="80">
        <v>6</v>
      </c>
      <c r="E201" s="80">
        <v>2006</v>
      </c>
      <c r="F201" s="80" t="s">
        <v>566</v>
      </c>
      <c r="G201" s="80" t="s">
        <v>1922</v>
      </c>
      <c r="H201" s="80" t="s">
        <v>1923</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1926</v>
      </c>
      <c r="B202" s="80">
        <v>89</v>
      </c>
      <c r="C202" s="80">
        <v>4</v>
      </c>
      <c r="D202" s="80">
        <v>6</v>
      </c>
      <c r="E202" s="80">
        <v>2007</v>
      </c>
      <c r="F202" s="80" t="s">
        <v>567</v>
      </c>
      <c r="G202" s="80" t="s">
        <v>1922</v>
      </c>
      <c r="H202" s="80" t="s">
        <v>1923</v>
      </c>
      <c r="I202" s="177"/>
      <c r="J202" s="81">
        <v>5.0512953313295688</v>
      </c>
      <c r="K202" s="81">
        <v>0.99324006306422885</v>
      </c>
      <c r="L202" s="81">
        <v>2.184298846290083</v>
      </c>
      <c r="M202" s="81">
        <v>15.07245660599521</v>
      </c>
      <c r="N202" s="81">
        <v>16.31579794209496</v>
      </c>
      <c r="O202" s="81">
        <v>10.483208193957033</v>
      </c>
      <c r="P202" s="81">
        <v>16.943371679666669</v>
      </c>
      <c r="Q202" s="81">
        <v>0.59000974555835517</v>
      </c>
      <c r="R202" s="81">
        <v>2.5493314970581551</v>
      </c>
      <c r="S202" s="81">
        <v>1.1568486715434765</v>
      </c>
      <c r="T202" s="82"/>
      <c r="U202" s="81">
        <v>226519</v>
      </c>
      <c r="V202" s="81">
        <v>267</v>
      </c>
      <c r="W202" s="81">
        <v>29</v>
      </c>
      <c r="X202" s="81">
        <v>1951</v>
      </c>
      <c r="Y202" s="81">
        <v>3706</v>
      </c>
      <c r="Z202" s="81">
        <v>5187</v>
      </c>
      <c r="AA202" s="81">
        <v>3318</v>
      </c>
      <c r="AB202" s="81">
        <v>9485</v>
      </c>
      <c r="AC202" s="81">
        <v>463731</v>
      </c>
      <c r="AD202" s="81">
        <v>1.1568486715434765</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1927</v>
      </c>
      <c r="B203" s="80">
        <v>90</v>
      </c>
      <c r="C203" s="80">
        <v>5</v>
      </c>
      <c r="D203" s="80">
        <v>6</v>
      </c>
      <c r="E203" s="80">
        <v>2008</v>
      </c>
      <c r="F203" s="80" t="s">
        <v>84</v>
      </c>
      <c r="G203" s="80" t="s">
        <v>1922</v>
      </c>
      <c r="H203" s="80" t="s">
        <v>1923</v>
      </c>
      <c r="I203" s="177"/>
      <c r="J203" s="81">
        <v>5.4347039284201948</v>
      </c>
      <c r="K203" s="81">
        <v>0.76892269037526539</v>
      </c>
      <c r="L203" s="81">
        <v>1.9843916926689886</v>
      </c>
      <c r="M203" s="81">
        <v>16.847534155016707</v>
      </c>
      <c r="N203" s="81">
        <v>17.550781713414871</v>
      </c>
      <c r="O203" s="81">
        <v>10.219510821564644</v>
      </c>
      <c r="P203" s="81">
        <v>16.097751748685994</v>
      </c>
      <c r="Q203" s="81">
        <v>0.5807773391368084</v>
      </c>
      <c r="R203" s="81">
        <v>2.2582666575819061</v>
      </c>
      <c r="S203" s="81">
        <v>2.1339555408286457</v>
      </c>
      <c r="T203" s="82"/>
      <c r="U203" s="81">
        <v>282183</v>
      </c>
      <c r="V203" s="81">
        <v>267</v>
      </c>
      <c r="W203" s="81">
        <v>29</v>
      </c>
      <c r="X203" s="81">
        <v>1951</v>
      </c>
      <c r="Y203" s="81">
        <v>3772</v>
      </c>
      <c r="Z203" s="81">
        <v>5234</v>
      </c>
      <c r="AA203" s="81">
        <v>3156</v>
      </c>
      <c r="AB203" s="81">
        <v>9490</v>
      </c>
      <c r="AC203" s="81">
        <v>426555.5</v>
      </c>
      <c r="AD203" s="81">
        <v>2.1339555408286457</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1928</v>
      </c>
      <c r="B204" s="80">
        <v>91</v>
      </c>
      <c r="C204" s="80">
        <v>6</v>
      </c>
      <c r="D204" s="80">
        <v>6</v>
      </c>
      <c r="E204" s="80">
        <v>2009</v>
      </c>
      <c r="F204" s="80" t="s">
        <v>85</v>
      </c>
      <c r="G204" s="80" t="s">
        <v>1922</v>
      </c>
      <c r="H204" s="80" t="s">
        <v>1923</v>
      </c>
      <c r="I204" s="177"/>
      <c r="J204" s="81">
        <v>5.6565153234448662</v>
      </c>
      <c r="K204" s="81">
        <v>0.79351649208695874</v>
      </c>
      <c r="L204" s="81">
        <v>2.6145337570257134</v>
      </c>
      <c r="M204" s="81">
        <v>15.793720676655159</v>
      </c>
      <c r="N204" s="81">
        <v>15.995554475626568</v>
      </c>
      <c r="O204" s="81">
        <v>10.468336934556588</v>
      </c>
      <c r="P204" s="81">
        <v>16.018304975893805</v>
      </c>
      <c r="Q204" s="81">
        <v>0.55733096080803568</v>
      </c>
      <c r="R204" s="81">
        <v>2.2713066065040048</v>
      </c>
      <c r="S204" s="81">
        <v>2.4626546545321015</v>
      </c>
      <c r="T204" s="82"/>
      <c r="U204" s="81">
        <v>262903</v>
      </c>
      <c r="V204" s="81">
        <v>275</v>
      </c>
      <c r="W204" s="81">
        <v>58</v>
      </c>
      <c r="X204" s="81">
        <v>2041</v>
      </c>
      <c r="Y204" s="81">
        <v>3856</v>
      </c>
      <c r="Z204" s="81">
        <v>5292</v>
      </c>
      <c r="AA204" s="81">
        <v>3224</v>
      </c>
      <c r="AB204" s="81">
        <v>9560</v>
      </c>
      <c r="AC204" s="81">
        <v>418542</v>
      </c>
      <c r="AD204" s="81">
        <v>2.4626546545321015</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0</v>
      </c>
      <c r="BJ204" s="81">
        <v>0</v>
      </c>
      <c r="BK204" s="81">
        <v>0</v>
      </c>
      <c r="BL204" s="81">
        <v>0</v>
      </c>
      <c r="BM204" s="82"/>
      <c r="BN204" s="81">
        <v>0</v>
      </c>
      <c r="BO204" s="81">
        <v>0</v>
      </c>
      <c r="BP204" s="81">
        <v>0</v>
      </c>
      <c r="BQ204" s="81">
        <v>0</v>
      </c>
      <c r="BR204" s="81">
        <v>0</v>
      </c>
      <c r="BS204" s="81">
        <v>0</v>
      </c>
      <c r="BT204"/>
      <c r="BU204" s="80"/>
      <c r="BV204" s="80"/>
      <c r="BW204" s="80"/>
      <c r="BX204" s="80"/>
      <c r="BY204" s="80"/>
      <c r="BZ204" s="80"/>
      <c r="CA204" s="80"/>
      <c r="CB204" s="80"/>
      <c r="CC204" s="80"/>
    </row>
    <row r="205" spans="1:81">
      <c r="A205" s="80" t="s">
        <v>1929</v>
      </c>
      <c r="B205" s="80">
        <v>92</v>
      </c>
      <c r="C205" s="80">
        <v>7</v>
      </c>
      <c r="D205" s="80">
        <v>6</v>
      </c>
      <c r="E205" s="80">
        <v>2010</v>
      </c>
      <c r="F205" s="80" t="s">
        <v>86</v>
      </c>
      <c r="G205" s="80" t="s">
        <v>1922</v>
      </c>
      <c r="H205" s="80" t="s">
        <v>1923</v>
      </c>
      <c r="I205" s="177"/>
      <c r="J205" s="81">
        <v>4.7485778601095507</v>
      </c>
      <c r="K205" s="81">
        <v>0.84127307576991794</v>
      </c>
      <c r="L205" s="81">
        <v>2.5490799147775824</v>
      </c>
      <c r="M205" s="81">
        <v>16.37366026546276</v>
      </c>
      <c r="N205" s="81">
        <v>17.053623683747524</v>
      </c>
      <c r="O205" s="81">
        <v>10.591220167324739</v>
      </c>
      <c r="P205" s="81">
        <v>16.311385955964596</v>
      </c>
      <c r="Q205" s="81">
        <v>0.57908724193922734</v>
      </c>
      <c r="R205" s="81">
        <v>2.3435283792708108</v>
      </c>
      <c r="S205" s="81">
        <v>1.4192624859913334</v>
      </c>
      <c r="T205" s="82"/>
      <c r="U205" s="81">
        <v>250257</v>
      </c>
      <c r="V205" s="81">
        <v>275</v>
      </c>
      <c r="W205" s="81">
        <v>58</v>
      </c>
      <c r="X205" s="81">
        <v>2041</v>
      </c>
      <c r="Y205" s="81">
        <v>3895</v>
      </c>
      <c r="Z205" s="81">
        <v>5379</v>
      </c>
      <c r="AA205" s="81">
        <v>3201</v>
      </c>
      <c r="AB205" s="81">
        <v>9518</v>
      </c>
      <c r="AC205" s="81">
        <v>409247</v>
      </c>
      <c r="AD205" s="81">
        <v>1.4192624859913334</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0</v>
      </c>
      <c r="BJ205" s="81">
        <v>0</v>
      </c>
      <c r="BK205" s="81">
        <v>0</v>
      </c>
      <c r="BL205" s="81">
        <v>0</v>
      </c>
      <c r="BM205" s="82"/>
      <c r="BN205" s="81">
        <v>0</v>
      </c>
      <c r="BO205" s="81">
        <v>0</v>
      </c>
      <c r="BP205" s="81">
        <v>0</v>
      </c>
      <c r="BQ205" s="81">
        <v>0</v>
      </c>
      <c r="BR205" s="81">
        <v>0</v>
      </c>
      <c r="BS205" s="81">
        <v>0</v>
      </c>
      <c r="BT205"/>
      <c r="BU205" s="80">
        <v>0</v>
      </c>
      <c r="BV205" s="80">
        <v>0</v>
      </c>
      <c r="BW205" s="80">
        <v>0</v>
      </c>
      <c r="BX205" s="80">
        <v>0</v>
      </c>
      <c r="BY205" s="80">
        <v>0</v>
      </c>
      <c r="BZ205" s="80">
        <v>0</v>
      </c>
      <c r="CA205" s="80">
        <v>0</v>
      </c>
      <c r="CB205" s="80">
        <v>0</v>
      </c>
      <c r="CC205" s="80">
        <v>0</v>
      </c>
    </row>
    <row r="206" spans="1:81">
      <c r="A206" s="80" t="s">
        <v>1930</v>
      </c>
      <c r="B206" s="80">
        <v>93</v>
      </c>
      <c r="C206" s="80">
        <v>8</v>
      </c>
      <c r="D206" s="80">
        <v>6</v>
      </c>
      <c r="E206" s="80">
        <v>2011</v>
      </c>
      <c r="F206" s="80" t="s">
        <v>87</v>
      </c>
      <c r="G206" s="80" t="s">
        <v>1922</v>
      </c>
      <c r="H206" s="80" t="s">
        <v>1923</v>
      </c>
      <c r="I206" s="177"/>
      <c r="J206" s="81">
        <v>4.3405664422782086</v>
      </c>
      <c r="K206" s="81">
        <v>0.95048302283743691</v>
      </c>
      <c r="L206" s="81">
        <v>2.8617419368034658</v>
      </c>
      <c r="M206" s="81">
        <v>15.938438315003582</v>
      </c>
      <c r="N206" s="81">
        <v>18.009644964696946</v>
      </c>
      <c r="O206" s="81">
        <v>10.537532718337633</v>
      </c>
      <c r="P206" s="81">
        <v>15.513414210700306</v>
      </c>
      <c r="Q206" s="81">
        <v>0.67048362887702251</v>
      </c>
      <c r="R206" s="81">
        <v>2.4969176287798733</v>
      </c>
      <c r="S206" s="81">
        <v>1.388061704090902</v>
      </c>
      <c r="T206" s="82"/>
      <c r="U206" s="81">
        <v>242731</v>
      </c>
      <c r="V206" s="81">
        <v>275</v>
      </c>
      <c r="W206" s="81">
        <v>58</v>
      </c>
      <c r="X206" s="81">
        <v>2041</v>
      </c>
      <c r="Y206" s="81">
        <v>3989</v>
      </c>
      <c r="Z206" s="81">
        <v>5468</v>
      </c>
      <c r="AA206" s="81">
        <v>3135</v>
      </c>
      <c r="AB206" s="81">
        <v>9554</v>
      </c>
      <c r="AC206" s="81">
        <v>435312</v>
      </c>
      <c r="AD206" s="81">
        <v>1.388061704090902</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v>
      </c>
      <c r="BK206" s="81">
        <v>0</v>
      </c>
      <c r="BL206" s="81">
        <v>0</v>
      </c>
      <c r="BM206" s="82"/>
      <c r="BN206" s="81">
        <v>0</v>
      </c>
      <c r="BO206" s="81">
        <v>0</v>
      </c>
      <c r="BP206" s="81">
        <v>0</v>
      </c>
      <c r="BQ206" s="81">
        <v>0</v>
      </c>
      <c r="BR206" s="81">
        <v>0</v>
      </c>
      <c r="BS206" s="81">
        <v>0</v>
      </c>
      <c r="BT206"/>
      <c r="BU206" s="80">
        <v>0</v>
      </c>
      <c r="BV206" s="80">
        <v>0</v>
      </c>
      <c r="BW206" s="80">
        <v>0</v>
      </c>
      <c r="BX206" s="80">
        <v>0</v>
      </c>
      <c r="BY206" s="80">
        <v>0</v>
      </c>
      <c r="BZ206" s="80">
        <v>0</v>
      </c>
      <c r="CA206" s="80">
        <v>0</v>
      </c>
      <c r="CB206" s="80">
        <v>0</v>
      </c>
      <c r="CC206" s="80">
        <v>0</v>
      </c>
    </row>
    <row r="207" spans="1:81">
      <c r="A207" s="80" t="s">
        <v>1931</v>
      </c>
      <c r="B207" s="80">
        <v>94</v>
      </c>
      <c r="C207" s="80">
        <v>9</v>
      </c>
      <c r="D207" s="80">
        <v>6</v>
      </c>
      <c r="E207" s="80">
        <v>2012</v>
      </c>
      <c r="F207" s="80" t="s">
        <v>88</v>
      </c>
      <c r="G207" s="80" t="s">
        <v>1922</v>
      </c>
      <c r="H207" s="80" t="s">
        <v>1923</v>
      </c>
      <c r="I207" s="177"/>
      <c r="J207" s="81">
        <v>3.5857863415919193</v>
      </c>
      <c r="K207" s="81">
        <v>0.84120518825694413</v>
      </c>
      <c r="L207" s="81">
        <v>2.7610832303753852</v>
      </c>
      <c r="M207" s="81">
        <v>16.520658303261051</v>
      </c>
      <c r="N207" s="81">
        <v>15.844794194428157</v>
      </c>
      <c r="O207" s="81">
        <v>10.886714369728594</v>
      </c>
      <c r="P207" s="81">
        <v>15.502147470527145</v>
      </c>
      <c r="Q207" s="81">
        <v>0.7267107544985556</v>
      </c>
      <c r="R207" s="81">
        <v>2.5293448834025867</v>
      </c>
      <c r="S207" s="81">
        <v>1.40057863382489</v>
      </c>
      <c r="T207" s="82"/>
      <c r="U207" s="81">
        <v>225795</v>
      </c>
      <c r="V207" s="81">
        <v>275</v>
      </c>
      <c r="W207" s="81">
        <v>58</v>
      </c>
      <c r="X207" s="81">
        <v>2041</v>
      </c>
      <c r="Y207" s="81">
        <v>4032</v>
      </c>
      <c r="Z207" s="81">
        <v>5694</v>
      </c>
      <c r="AA207" s="81">
        <v>3115</v>
      </c>
      <c r="AB207" s="81">
        <v>9531</v>
      </c>
      <c r="AC207" s="81">
        <v>429544</v>
      </c>
      <c r="AD207" s="81">
        <v>1.40057863382489</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v>
      </c>
      <c r="BK207" s="81">
        <v>0</v>
      </c>
      <c r="BL207" s="81">
        <v>0</v>
      </c>
      <c r="BM207" s="82"/>
      <c r="BN207" s="81">
        <v>0</v>
      </c>
      <c r="BO207" s="81">
        <v>0</v>
      </c>
      <c r="BP207" s="81">
        <v>0</v>
      </c>
      <c r="BQ207" s="81">
        <v>0</v>
      </c>
      <c r="BR207" s="81">
        <v>0</v>
      </c>
      <c r="BS207" s="81">
        <v>0</v>
      </c>
      <c r="BT207"/>
      <c r="BU207" s="80">
        <v>0</v>
      </c>
      <c r="BV207" s="80">
        <v>0</v>
      </c>
      <c r="BW207" s="80">
        <v>0</v>
      </c>
      <c r="BX207" s="80">
        <v>0</v>
      </c>
      <c r="BY207" s="80">
        <v>0</v>
      </c>
      <c r="BZ207" s="80">
        <v>0</v>
      </c>
      <c r="CA207" s="80">
        <v>0</v>
      </c>
      <c r="CB207" s="80">
        <v>0</v>
      </c>
      <c r="CC207" s="80">
        <v>0</v>
      </c>
    </row>
    <row r="208" spans="1:81">
      <c r="A208" s="80" t="s">
        <v>1932</v>
      </c>
      <c r="B208" s="80">
        <v>95</v>
      </c>
      <c r="C208" s="80">
        <v>10</v>
      </c>
      <c r="D208" s="80">
        <v>6</v>
      </c>
      <c r="E208" s="80">
        <v>2013</v>
      </c>
      <c r="F208" s="80" t="s">
        <v>89</v>
      </c>
      <c r="G208" s="80" t="s">
        <v>1922</v>
      </c>
      <c r="H208" s="80" t="s">
        <v>1923</v>
      </c>
      <c r="I208" s="177"/>
      <c r="J208" s="81">
        <v>3.2428740165634036</v>
      </c>
      <c r="K208" s="81">
        <v>0.78152856011189409</v>
      </c>
      <c r="L208" s="81">
        <v>2.4747765733126879</v>
      </c>
      <c r="M208" s="81">
        <v>17.05277299130324</v>
      </c>
      <c r="N208" s="81">
        <v>16.138673365923104</v>
      </c>
      <c r="O208" s="81">
        <v>10.736219462265575</v>
      </c>
      <c r="P208" s="81">
        <v>15.380724801979836</v>
      </c>
      <c r="Q208" s="81">
        <v>0.7418461078996802</v>
      </c>
      <c r="R208" s="81">
        <v>2.5653999959277058</v>
      </c>
      <c r="S208" s="81">
        <v>1.3478150289196482</v>
      </c>
      <c r="T208" s="82"/>
      <c r="U208" s="81">
        <v>197140</v>
      </c>
      <c r="V208" s="81">
        <v>275</v>
      </c>
      <c r="W208" s="81">
        <v>58</v>
      </c>
      <c r="X208" s="81">
        <v>2041</v>
      </c>
      <c r="Y208" s="81">
        <v>4105</v>
      </c>
      <c r="Z208" s="81">
        <v>5866</v>
      </c>
      <c r="AA208" s="81">
        <v>3079</v>
      </c>
      <c r="AB208" s="81">
        <v>9590</v>
      </c>
      <c r="AC208" s="81">
        <v>425271</v>
      </c>
      <c r="AD208" s="81">
        <v>1.3478150289196482</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0</v>
      </c>
      <c r="BJ208" s="81">
        <v>0</v>
      </c>
      <c r="BK208" s="81">
        <v>0</v>
      </c>
      <c r="BL208" s="81">
        <v>0</v>
      </c>
      <c r="BM208" s="82"/>
      <c r="BN208" s="81">
        <v>0</v>
      </c>
      <c r="BO208" s="81">
        <v>0</v>
      </c>
      <c r="BP208" s="81">
        <v>0</v>
      </c>
      <c r="BQ208" s="81">
        <v>0</v>
      </c>
      <c r="BR208" s="81">
        <v>0</v>
      </c>
      <c r="BS208" s="81">
        <v>0</v>
      </c>
      <c r="BT208"/>
      <c r="BU208" s="80">
        <v>0</v>
      </c>
      <c r="BV208" s="80">
        <v>0</v>
      </c>
      <c r="BW208" s="80">
        <v>0</v>
      </c>
      <c r="BX208" s="80">
        <v>0</v>
      </c>
      <c r="BY208" s="80">
        <v>0</v>
      </c>
      <c r="BZ208" s="80">
        <v>0</v>
      </c>
      <c r="CA208" s="80">
        <v>0</v>
      </c>
      <c r="CB208" s="80">
        <v>0</v>
      </c>
      <c r="CC208" s="80">
        <v>0</v>
      </c>
    </row>
    <row r="209" spans="1:81">
      <c r="A209" s="80" t="s">
        <v>1933</v>
      </c>
      <c r="B209" s="80">
        <v>96</v>
      </c>
      <c r="C209" s="80">
        <v>11</v>
      </c>
      <c r="D209" s="80">
        <v>6</v>
      </c>
      <c r="E209" s="80">
        <v>2014</v>
      </c>
      <c r="F209" s="80" t="s">
        <v>90</v>
      </c>
      <c r="G209" s="80" t="s">
        <v>1922</v>
      </c>
      <c r="H209" s="80" t="s">
        <v>1923</v>
      </c>
      <c r="I209" s="177"/>
      <c r="J209" s="81">
        <v>3.6833138194713992</v>
      </c>
      <c r="K209" s="81">
        <v>0.79641615502081731</v>
      </c>
      <c r="L209" s="81">
        <v>5.1813189401455553</v>
      </c>
      <c r="M209" s="81">
        <v>14.491065961108109</v>
      </c>
      <c r="N209" s="81">
        <v>16.512526846540837</v>
      </c>
      <c r="O209" s="81">
        <v>10.376261675817071</v>
      </c>
      <c r="P209" s="81">
        <v>15.621404297040899</v>
      </c>
      <c r="Q209" s="81">
        <v>0.71458819414066632</v>
      </c>
      <c r="R209" s="81">
        <v>2.8808388305125581</v>
      </c>
      <c r="S209" s="81">
        <v>1.4960752160261426</v>
      </c>
      <c r="T209" s="82"/>
      <c r="U209" s="81">
        <v>220847</v>
      </c>
      <c r="V209" s="81">
        <v>257</v>
      </c>
      <c r="W209" s="81">
        <v>108</v>
      </c>
      <c r="X209" s="81">
        <v>1963</v>
      </c>
      <c r="Y209" s="81">
        <v>4189</v>
      </c>
      <c r="Z209" s="81">
        <v>5971</v>
      </c>
      <c r="AA209" s="81">
        <v>3111</v>
      </c>
      <c r="AB209" s="81">
        <v>9628</v>
      </c>
      <c r="AC209" s="81">
        <v>479063.5</v>
      </c>
      <c r="AD209" s="81">
        <v>1.4960752160261426</v>
      </c>
      <c r="AE209" s="82"/>
      <c r="AF209" s="81">
        <v>2294498.486637922</v>
      </c>
      <c r="AG209" s="81">
        <v>501906.8100062724</v>
      </c>
      <c r="AH209" s="81">
        <v>1240291.0371066723</v>
      </c>
      <c r="AI209" s="81">
        <v>13624524.1423245</v>
      </c>
      <c r="AJ209" s="81">
        <v>17232809.390611086</v>
      </c>
      <c r="AK209" s="81">
        <v>0</v>
      </c>
      <c r="AL209" s="81">
        <v>0</v>
      </c>
      <c r="AM209" s="81">
        <v>1321780.5267262927</v>
      </c>
      <c r="AN209" s="81">
        <v>0</v>
      </c>
      <c r="AO209" s="81">
        <v>0</v>
      </c>
      <c r="AP209" s="82"/>
      <c r="AQ209" s="81">
        <v>38</v>
      </c>
      <c r="AR209" s="81">
        <v>130</v>
      </c>
      <c r="AS209" s="81">
        <v>1</v>
      </c>
      <c r="AT209" s="81">
        <v>0</v>
      </c>
      <c r="AU209" s="81">
        <v>0</v>
      </c>
      <c r="AV209" s="81">
        <v>0</v>
      </c>
      <c r="AW209" s="81" t="s">
        <v>564</v>
      </c>
      <c r="AX209" s="82"/>
      <c r="AY209" s="81">
        <v>216.3</v>
      </c>
      <c r="AZ209" s="81">
        <v>4001.5</v>
      </c>
      <c r="BA209" s="81">
        <v>1995</v>
      </c>
      <c r="BB209" s="81">
        <v>0</v>
      </c>
      <c r="BC209" s="81">
        <v>0</v>
      </c>
      <c r="BD209" s="81">
        <v>0</v>
      </c>
      <c r="BE209" s="81" t="s">
        <v>564</v>
      </c>
      <c r="BF209" s="82"/>
      <c r="BG209" s="81">
        <v>0</v>
      </c>
      <c r="BH209" s="81">
        <v>0</v>
      </c>
      <c r="BI209" s="81">
        <v>0</v>
      </c>
      <c r="BJ209" s="81">
        <v>0</v>
      </c>
      <c r="BK209" s="81">
        <v>0</v>
      </c>
      <c r="BL209" s="81">
        <v>0</v>
      </c>
      <c r="BM209" s="82"/>
      <c r="BN209" s="81">
        <v>0</v>
      </c>
      <c r="BO209" s="81">
        <v>0</v>
      </c>
      <c r="BP209" s="81">
        <v>0</v>
      </c>
      <c r="BQ209" s="81">
        <v>0</v>
      </c>
      <c r="BR209" s="81">
        <v>0</v>
      </c>
      <c r="BS209" s="81">
        <v>0</v>
      </c>
      <c r="BT209"/>
      <c r="BU209" s="80">
        <v>0</v>
      </c>
      <c r="BV209" s="80">
        <v>0</v>
      </c>
      <c r="BW209" s="80">
        <v>0</v>
      </c>
      <c r="BX209" s="80">
        <v>0</v>
      </c>
      <c r="BY209" s="80">
        <v>0</v>
      </c>
      <c r="BZ209" s="80">
        <v>0</v>
      </c>
      <c r="CA209" s="80">
        <v>0</v>
      </c>
      <c r="CB209" s="80">
        <v>0</v>
      </c>
      <c r="CC209" s="80">
        <v>0</v>
      </c>
    </row>
    <row r="210" spans="1:81">
      <c r="A210" s="80" t="s">
        <v>1934</v>
      </c>
      <c r="B210" s="80">
        <v>97</v>
      </c>
      <c r="C210" s="80">
        <v>12</v>
      </c>
      <c r="D210" s="80">
        <v>6</v>
      </c>
      <c r="E210" s="80">
        <v>2015</v>
      </c>
      <c r="F210" s="80" t="s">
        <v>91</v>
      </c>
      <c r="G210" s="80" t="s">
        <v>1922</v>
      </c>
      <c r="H210" s="80" t="s">
        <v>1923</v>
      </c>
      <c r="I210" s="177"/>
      <c r="J210" s="81">
        <v>4.4385633831817319</v>
      </c>
      <c r="K210" s="81">
        <v>0.79206616943378305</v>
      </c>
      <c r="L210" s="81">
        <v>5.9509793070299688</v>
      </c>
      <c r="M210" s="81">
        <v>13.119216305497876</v>
      </c>
      <c r="N210" s="81">
        <v>15.849885344166374</v>
      </c>
      <c r="O210" s="81">
        <v>10.509603943213998</v>
      </c>
      <c r="P210" s="81">
        <v>15.658821959494855</v>
      </c>
      <c r="Q210" s="81">
        <v>0.69831119001174002</v>
      </c>
      <c r="R210" s="81">
        <v>3.3609346593865412</v>
      </c>
      <c r="S210" s="81">
        <v>1.9526691651447887</v>
      </c>
      <c r="T210" s="82"/>
      <c r="U210" s="81">
        <v>258267</v>
      </c>
      <c r="V210" s="81">
        <v>257</v>
      </c>
      <c r="W210" s="81">
        <v>108</v>
      </c>
      <c r="X210" s="81">
        <v>1963</v>
      </c>
      <c r="Y210" s="81">
        <v>4246</v>
      </c>
      <c r="Z210" s="81">
        <v>6106</v>
      </c>
      <c r="AA210" s="81">
        <v>3116</v>
      </c>
      <c r="AB210" s="81">
        <v>9611</v>
      </c>
      <c r="AC210" s="81">
        <v>575737.5</v>
      </c>
      <c r="AD210" s="81">
        <v>1.9526691651447887</v>
      </c>
      <c r="AE210" s="82"/>
      <c r="AF210" s="81">
        <v>3351639.2276745839</v>
      </c>
      <c r="AG210" s="81">
        <v>507269.31920177577</v>
      </c>
      <c r="AH210" s="81">
        <v>1196620.1621051908</v>
      </c>
      <c r="AI210" s="81">
        <v>13222470.84300841</v>
      </c>
      <c r="AJ210" s="81">
        <v>16442687.960144158</v>
      </c>
      <c r="AK210" s="81">
        <v>0</v>
      </c>
      <c r="AL210" s="81">
        <v>0</v>
      </c>
      <c r="AM210" s="81">
        <v>1317147.2333713374</v>
      </c>
      <c r="AN210" s="81">
        <v>0</v>
      </c>
      <c r="AO210" s="81">
        <v>0</v>
      </c>
      <c r="AP210" s="82"/>
      <c r="AQ210" s="81">
        <v>46</v>
      </c>
      <c r="AR210" s="81">
        <v>191</v>
      </c>
      <c r="AS210" s="81">
        <v>1</v>
      </c>
      <c r="AT210" s="81">
        <v>0</v>
      </c>
      <c r="AU210" s="81">
        <v>0</v>
      </c>
      <c r="AV210" s="81">
        <v>0</v>
      </c>
      <c r="AW210" s="81" t="s">
        <v>564</v>
      </c>
      <c r="AX210" s="82"/>
      <c r="AY210" s="81">
        <v>254.6</v>
      </c>
      <c r="AZ210" s="81">
        <v>6118.8</v>
      </c>
      <c r="BA210" s="81">
        <v>1995</v>
      </c>
      <c r="BB210" s="81">
        <v>0</v>
      </c>
      <c r="BC210" s="81">
        <v>0</v>
      </c>
      <c r="BD210" s="81">
        <v>0</v>
      </c>
      <c r="BE210" s="81" t="s">
        <v>564</v>
      </c>
      <c r="BF210" s="82"/>
      <c r="BG210" s="81">
        <v>0</v>
      </c>
      <c r="BH210" s="81">
        <v>0</v>
      </c>
      <c r="BI210" s="81">
        <v>0</v>
      </c>
      <c r="BJ210" s="81">
        <v>0</v>
      </c>
      <c r="BK210" s="81">
        <v>0</v>
      </c>
      <c r="BL210" s="81">
        <v>0</v>
      </c>
      <c r="BM210" s="82"/>
      <c r="BN210" s="81">
        <v>0</v>
      </c>
      <c r="BO210" s="81">
        <v>0</v>
      </c>
      <c r="BP210" s="81">
        <v>0</v>
      </c>
      <c r="BQ210" s="81">
        <v>0</v>
      </c>
      <c r="BR210" s="81">
        <v>0</v>
      </c>
      <c r="BS210" s="81">
        <v>0</v>
      </c>
      <c r="BT210"/>
      <c r="BU210" s="80">
        <v>0</v>
      </c>
      <c r="BV210" s="80">
        <v>0</v>
      </c>
      <c r="BW210" s="80">
        <v>0</v>
      </c>
      <c r="BX210" s="80">
        <v>0</v>
      </c>
      <c r="BY210" s="80">
        <v>0</v>
      </c>
      <c r="BZ210" s="80">
        <v>0</v>
      </c>
      <c r="CA210" s="80">
        <v>0</v>
      </c>
      <c r="CB210" s="80">
        <v>0</v>
      </c>
      <c r="CC210" s="80">
        <v>0</v>
      </c>
    </row>
    <row r="211" spans="1:81">
      <c r="A211" s="80" t="s">
        <v>1935</v>
      </c>
      <c r="B211" s="80">
        <v>98</v>
      </c>
      <c r="C211" s="80">
        <v>13</v>
      </c>
      <c r="D211" s="80">
        <v>6</v>
      </c>
      <c r="E211" s="80">
        <v>2016</v>
      </c>
      <c r="F211" s="80" t="s">
        <v>92</v>
      </c>
      <c r="G211" s="80" t="s">
        <v>1922</v>
      </c>
      <c r="H211" s="80" t="s">
        <v>1923</v>
      </c>
      <c r="I211" s="177"/>
      <c r="J211" s="81">
        <v>4.2759450445541169</v>
      </c>
      <c r="K211" s="81">
        <v>0.75529558311712497</v>
      </c>
      <c r="L211" s="81">
        <v>5.6794220453773026</v>
      </c>
      <c r="M211" s="81">
        <v>13.597176628958616</v>
      </c>
      <c r="N211" s="81">
        <v>16.063725679371775</v>
      </c>
      <c r="O211" s="81">
        <v>10.592817297965682</v>
      </c>
      <c r="P211" s="81">
        <v>15.28068048262096</v>
      </c>
      <c r="Q211" s="81">
        <v>0.67834999548394348</v>
      </c>
      <c r="R211" s="81">
        <v>3.8248030321002267</v>
      </c>
      <c r="S211" s="81">
        <v>1.6751217846272164</v>
      </c>
      <c r="T211" s="82"/>
      <c r="U211" s="81">
        <v>205574</v>
      </c>
      <c r="V211" s="81">
        <v>257</v>
      </c>
      <c r="W211" s="81">
        <v>108</v>
      </c>
      <c r="X211" s="81">
        <v>1963</v>
      </c>
      <c r="Y211" s="81">
        <v>4323</v>
      </c>
      <c r="Z211" s="81">
        <v>6230</v>
      </c>
      <c r="AA211" s="81">
        <v>3145</v>
      </c>
      <c r="AB211" s="81">
        <v>9604</v>
      </c>
      <c r="AC211" s="81">
        <v>653238.70851038687</v>
      </c>
      <c r="AD211" s="81">
        <v>1.6751217846272159</v>
      </c>
      <c r="AE211" s="82"/>
      <c r="AF211" s="81">
        <v>3549851.291741698</v>
      </c>
      <c r="AG211" s="81">
        <v>442233.46924959001</v>
      </c>
      <c r="AH211" s="81">
        <v>899381.53300742561</v>
      </c>
      <c r="AI211" s="81">
        <v>14194106.39385465</v>
      </c>
      <c r="AJ211" s="81">
        <v>17736439.302438889</v>
      </c>
      <c r="AK211" s="81">
        <v>0</v>
      </c>
      <c r="AL211" s="81">
        <v>0</v>
      </c>
      <c r="AM211" s="81">
        <v>1317210.461600228</v>
      </c>
      <c r="AN211" s="81">
        <v>0</v>
      </c>
      <c r="AO211" s="81">
        <v>0</v>
      </c>
      <c r="AP211" s="82"/>
      <c r="AQ211" s="81">
        <v>60</v>
      </c>
      <c r="AR211" s="81">
        <v>234</v>
      </c>
      <c r="AS211" s="81">
        <v>1</v>
      </c>
      <c r="AT211" s="81">
        <v>0</v>
      </c>
      <c r="AU211" s="81">
        <v>0</v>
      </c>
      <c r="AV211" s="81">
        <v>0</v>
      </c>
      <c r="AW211" s="81" t="s">
        <v>564</v>
      </c>
      <c r="AX211" s="82"/>
      <c r="AY211" s="81">
        <v>357.04</v>
      </c>
      <c r="AZ211" s="81">
        <v>8212.1</v>
      </c>
      <c r="BA211" s="81">
        <v>1995</v>
      </c>
      <c r="BB211" s="81">
        <v>0</v>
      </c>
      <c r="BC211" s="81">
        <v>0</v>
      </c>
      <c r="BD211" s="81">
        <v>0</v>
      </c>
      <c r="BE211" s="81" t="s">
        <v>564</v>
      </c>
      <c r="BF211" s="82"/>
      <c r="BG211" s="81">
        <v>0</v>
      </c>
      <c r="BH211" s="81">
        <v>0</v>
      </c>
      <c r="BI211" s="81">
        <v>0</v>
      </c>
      <c r="BJ211" s="81">
        <v>0</v>
      </c>
      <c r="BK211" s="81">
        <v>0</v>
      </c>
      <c r="BL211" s="81">
        <v>0</v>
      </c>
      <c r="BM211" s="82"/>
      <c r="BN211" s="81">
        <v>0</v>
      </c>
      <c r="BO211" s="81">
        <v>0</v>
      </c>
      <c r="BP211" s="81">
        <v>0</v>
      </c>
      <c r="BQ211" s="81">
        <v>0</v>
      </c>
      <c r="BR211" s="81">
        <v>0</v>
      </c>
      <c r="BS211" s="81">
        <v>0</v>
      </c>
      <c r="BT211"/>
      <c r="BU211" s="80">
        <v>0</v>
      </c>
      <c r="BV211" s="80">
        <v>0</v>
      </c>
      <c r="BW211" s="80">
        <v>0</v>
      </c>
      <c r="BX211" s="80">
        <v>0</v>
      </c>
      <c r="BY211" s="80">
        <v>0</v>
      </c>
      <c r="BZ211" s="80">
        <v>0</v>
      </c>
      <c r="CA211" s="80">
        <v>0</v>
      </c>
      <c r="CB211" s="80">
        <v>0</v>
      </c>
      <c r="CC211" s="80">
        <v>0</v>
      </c>
    </row>
    <row r="212" spans="1:81">
      <c r="A212" s="80" t="s">
        <v>1936</v>
      </c>
      <c r="B212" s="80">
        <v>99</v>
      </c>
      <c r="C212" s="80">
        <v>14</v>
      </c>
      <c r="D212" s="80">
        <v>6</v>
      </c>
      <c r="E212" s="80">
        <v>2017</v>
      </c>
      <c r="F212" s="80" t="s">
        <v>71</v>
      </c>
      <c r="G212" s="80" t="s">
        <v>1922</v>
      </c>
      <c r="H212" s="80" t="s">
        <v>1923</v>
      </c>
      <c r="I212" s="177"/>
      <c r="J212" s="81">
        <v>3.617324115157126</v>
      </c>
      <c r="K212" s="81">
        <v>0.81309766149669749</v>
      </c>
      <c r="L212" s="81">
        <v>4.4094521230427075</v>
      </c>
      <c r="M212" s="81">
        <v>13.653274717244225</v>
      </c>
      <c r="N212" s="81">
        <v>16.494096471831377</v>
      </c>
      <c r="O212" s="81">
        <v>10.496904921260972</v>
      </c>
      <c r="P212" s="81">
        <v>15.381828518586772</v>
      </c>
      <c r="Q212" s="81">
        <v>0.64844645526857947</v>
      </c>
      <c r="R212" s="81">
        <v>3.6669491783318859</v>
      </c>
      <c r="S212" s="81">
        <v>2.1254638444258322</v>
      </c>
      <c r="T212" s="82"/>
      <c r="U212" s="81">
        <v>191416</v>
      </c>
      <c r="V212" s="81">
        <v>257</v>
      </c>
      <c r="W212" s="81">
        <v>108</v>
      </c>
      <c r="X212" s="81">
        <v>1963</v>
      </c>
      <c r="Y212" s="81">
        <v>4316</v>
      </c>
      <c r="Z212" s="81">
        <v>6276</v>
      </c>
      <c r="AA212" s="81">
        <v>3186</v>
      </c>
      <c r="AB212" s="81">
        <v>9494</v>
      </c>
      <c r="AC212" s="81">
        <v>638705.49999999977</v>
      </c>
      <c r="AD212" s="81">
        <v>2.1254638444258318</v>
      </c>
      <c r="AE212" s="82"/>
      <c r="AF212" s="81">
        <v>2849051.1277692029</v>
      </c>
      <c r="AG212" s="81">
        <v>478398.26677917712</v>
      </c>
      <c r="AH212" s="81">
        <v>940276.05222879862</v>
      </c>
      <c r="AI212" s="81">
        <v>14554853.842398111</v>
      </c>
      <c r="AJ212" s="81">
        <v>18091629.108506531</v>
      </c>
      <c r="AK212" s="81">
        <v>0</v>
      </c>
      <c r="AL212" s="81">
        <v>0</v>
      </c>
      <c r="AM212" s="81">
        <v>1304161.1793735239</v>
      </c>
      <c r="AN212" s="81">
        <v>0</v>
      </c>
      <c r="AO212" s="81">
        <v>0</v>
      </c>
      <c r="AP212" s="82"/>
      <c r="AQ212" s="81">
        <v>66</v>
      </c>
      <c r="AR212" s="81">
        <v>259</v>
      </c>
      <c r="AS212" s="81">
        <v>1</v>
      </c>
      <c r="AT212" s="81">
        <v>0</v>
      </c>
      <c r="AU212" s="81">
        <v>0</v>
      </c>
      <c r="AV212" s="81">
        <v>0</v>
      </c>
      <c r="AW212" s="81" t="s">
        <v>564</v>
      </c>
      <c r="AX212" s="82"/>
      <c r="AY212" s="81">
        <v>387.24</v>
      </c>
      <c r="AZ212" s="81">
        <v>9372.7000000000062</v>
      </c>
      <c r="BA212" s="81">
        <v>1995</v>
      </c>
      <c r="BB212" s="81">
        <v>0</v>
      </c>
      <c r="BC212" s="81">
        <v>0</v>
      </c>
      <c r="BD212" s="81">
        <v>0</v>
      </c>
      <c r="BE212" s="81" t="s">
        <v>564</v>
      </c>
      <c r="BF212" s="82"/>
      <c r="BG212" s="81">
        <v>0</v>
      </c>
      <c r="BH212" s="81">
        <v>0</v>
      </c>
      <c r="BI212" s="81">
        <v>0</v>
      </c>
      <c r="BJ212" s="81">
        <v>0</v>
      </c>
      <c r="BK212" s="81">
        <v>0</v>
      </c>
      <c r="BL212" s="81">
        <v>0</v>
      </c>
      <c r="BM212" s="82"/>
      <c r="BN212" s="81">
        <v>0</v>
      </c>
      <c r="BO212" s="81">
        <v>0</v>
      </c>
      <c r="BP212" s="81">
        <v>0</v>
      </c>
      <c r="BQ212" s="81">
        <v>0</v>
      </c>
      <c r="BR212" s="81">
        <v>0</v>
      </c>
      <c r="BS212" s="81">
        <v>0</v>
      </c>
      <c r="BT212"/>
      <c r="BU212" s="80">
        <v>0</v>
      </c>
      <c r="BV212" s="80">
        <v>0</v>
      </c>
      <c r="BW212" s="80">
        <v>0</v>
      </c>
      <c r="BX212" s="80">
        <v>0</v>
      </c>
      <c r="BY212" s="80">
        <v>0</v>
      </c>
      <c r="BZ212" s="80">
        <v>0</v>
      </c>
      <c r="CA212" s="80">
        <v>0</v>
      </c>
      <c r="CB212" s="80">
        <v>0</v>
      </c>
      <c r="CC212" s="80">
        <v>0</v>
      </c>
    </row>
    <row r="213" spans="1:81">
      <c r="A213" s="80" t="s">
        <v>1937</v>
      </c>
      <c r="B213" s="80">
        <v>100</v>
      </c>
      <c r="C213" s="80">
        <v>15</v>
      </c>
      <c r="D213" s="80">
        <v>6</v>
      </c>
      <c r="E213" s="80">
        <v>2018</v>
      </c>
      <c r="F213" s="80" t="s">
        <v>93</v>
      </c>
      <c r="G213" s="80" t="s">
        <v>1922</v>
      </c>
      <c r="H213" s="80" t="s">
        <v>1923</v>
      </c>
      <c r="I213" s="177"/>
      <c r="J213" s="81">
        <v>7.6879433691234045</v>
      </c>
      <c r="K213" s="81">
        <v>0.77575620067086382</v>
      </c>
      <c r="L213" s="81">
        <v>4.1509516000809086</v>
      </c>
      <c r="M213" s="81">
        <v>15.797082198486454</v>
      </c>
      <c r="N213" s="81">
        <v>14.86305527177795</v>
      </c>
      <c r="O213" s="81">
        <v>10.321025591986324</v>
      </c>
      <c r="P213" s="81">
        <v>15.223934261361267</v>
      </c>
      <c r="Q213" s="81">
        <v>0.59646508220815342</v>
      </c>
      <c r="R213" s="81">
        <v>3.7060547571026423</v>
      </c>
      <c r="S213" s="81">
        <v>2.7448116305427854</v>
      </c>
      <c r="T213" s="82"/>
      <c r="U213" s="81">
        <v>419329</v>
      </c>
      <c r="V213" s="81">
        <v>257</v>
      </c>
      <c r="W213" s="81">
        <v>108</v>
      </c>
      <c r="X213" s="81">
        <v>1963</v>
      </c>
      <c r="Y213" s="81">
        <v>4332</v>
      </c>
      <c r="Z213" s="81">
        <v>6289</v>
      </c>
      <c r="AA213" s="81">
        <v>3185</v>
      </c>
      <c r="AB213" s="81">
        <v>9411</v>
      </c>
      <c r="AC213" s="81">
        <v>642987</v>
      </c>
      <c r="AD213" s="81">
        <v>2.744811630542785</v>
      </c>
      <c r="AE213" s="82"/>
      <c r="AF213" s="81">
        <v>4922692.4576700144</v>
      </c>
      <c r="AG213" s="81">
        <v>428384.7924145069</v>
      </c>
      <c r="AH213" s="81">
        <v>868576.52899588831</v>
      </c>
      <c r="AI213" s="81">
        <v>17068107.079203259</v>
      </c>
      <c r="AJ213" s="81">
        <v>16026883.3725965</v>
      </c>
      <c r="AK213" s="81">
        <v>0</v>
      </c>
      <c r="AL213" s="81">
        <v>0</v>
      </c>
      <c r="AM213" s="81">
        <v>1295434.602907327</v>
      </c>
      <c r="AN213" s="81">
        <v>0</v>
      </c>
      <c r="AO213" s="81">
        <v>0</v>
      </c>
      <c r="AP213" s="82"/>
      <c r="AQ213" s="81">
        <v>83</v>
      </c>
      <c r="AR213" s="81">
        <v>271</v>
      </c>
      <c r="AS213" s="81">
        <v>1</v>
      </c>
      <c r="AT213" s="81">
        <v>0</v>
      </c>
      <c r="AU213" s="81">
        <v>0</v>
      </c>
      <c r="AV213" s="81">
        <v>0</v>
      </c>
      <c r="AW213" s="81" t="s">
        <v>564</v>
      </c>
      <c r="AX213" s="82"/>
      <c r="AY213" s="81">
        <v>498.84</v>
      </c>
      <c r="AZ213" s="81">
        <v>12072.6</v>
      </c>
      <c r="BA213" s="81">
        <v>1995</v>
      </c>
      <c r="BB213" s="81">
        <v>0</v>
      </c>
      <c r="BC213" s="81">
        <v>0</v>
      </c>
      <c r="BD213" s="81">
        <v>0</v>
      </c>
      <c r="BE213" s="81" t="s">
        <v>564</v>
      </c>
      <c r="BF213" s="82"/>
      <c r="BG213" s="81">
        <v>0</v>
      </c>
      <c r="BH213" s="81">
        <v>0</v>
      </c>
      <c r="BI213" s="81">
        <v>0</v>
      </c>
      <c r="BJ213" s="81">
        <v>0</v>
      </c>
      <c r="BK213" s="81">
        <v>0</v>
      </c>
      <c r="BL213" s="81">
        <v>0</v>
      </c>
      <c r="BM213" s="82"/>
      <c r="BN213" s="81">
        <v>0</v>
      </c>
      <c r="BO213" s="81">
        <v>0</v>
      </c>
      <c r="BP213" s="81">
        <v>0</v>
      </c>
      <c r="BQ213" s="81">
        <v>0</v>
      </c>
      <c r="BR213" s="81">
        <v>0</v>
      </c>
      <c r="BS213" s="81">
        <v>0</v>
      </c>
      <c r="BT213"/>
      <c r="BU213" s="80">
        <v>0</v>
      </c>
      <c r="BV213" s="80">
        <v>0</v>
      </c>
      <c r="BW213" s="80">
        <v>0</v>
      </c>
      <c r="BX213" s="80">
        <v>0</v>
      </c>
      <c r="BY213" s="80">
        <v>0</v>
      </c>
      <c r="BZ213" s="80">
        <v>0</v>
      </c>
      <c r="CA213" s="80">
        <v>0</v>
      </c>
      <c r="CB213" s="80">
        <v>0</v>
      </c>
      <c r="CC213" s="80">
        <v>0</v>
      </c>
    </row>
    <row r="214" spans="1:81">
      <c r="A214" s="80" t="s">
        <v>1938</v>
      </c>
      <c r="B214" s="80">
        <v>101</v>
      </c>
      <c r="C214" s="80">
        <v>16</v>
      </c>
      <c r="D214" s="80">
        <v>6</v>
      </c>
      <c r="E214" s="80">
        <v>2019</v>
      </c>
      <c r="F214" s="80" t="s">
        <v>73</v>
      </c>
      <c r="G214" s="80" t="s">
        <v>1922</v>
      </c>
      <c r="H214" s="80" t="s">
        <v>1923</v>
      </c>
      <c r="I214" s="177"/>
      <c r="J214" s="81">
        <v>4.0568929844347545</v>
      </c>
      <c r="K214" s="81">
        <v>0.72585773649885654</v>
      </c>
      <c r="L214" s="81">
        <v>4.2212831668297239</v>
      </c>
      <c r="M214" s="81">
        <v>13.001198571079048</v>
      </c>
      <c r="N214" s="81">
        <v>14.744939901056997</v>
      </c>
      <c r="O214" s="81">
        <v>10.107519825504355</v>
      </c>
      <c r="P214" s="81">
        <v>15.184626489275972</v>
      </c>
      <c r="Q214" s="81">
        <v>0.57759427365860982</v>
      </c>
      <c r="R214" s="81">
        <v>3.6590946076868183</v>
      </c>
      <c r="S214" s="81">
        <v>2.1264694620864577</v>
      </c>
      <c r="T214" s="82"/>
      <c r="U214" s="81">
        <v>222396</v>
      </c>
      <c r="V214" s="81">
        <v>257</v>
      </c>
      <c r="W214" s="81">
        <v>108</v>
      </c>
      <c r="X214" s="81">
        <v>1963</v>
      </c>
      <c r="Y214" s="81">
        <v>4377</v>
      </c>
      <c r="Z214" s="81">
        <v>6328</v>
      </c>
      <c r="AA214" s="81">
        <v>3153</v>
      </c>
      <c r="AB214" s="81">
        <v>9360</v>
      </c>
      <c r="AC214" s="81">
        <v>645237.5</v>
      </c>
      <c r="AD214" s="81">
        <v>2.1264694620864582</v>
      </c>
      <c r="AE214" s="82"/>
      <c r="AF214" s="81">
        <v>3306939.819313854</v>
      </c>
      <c r="AG214" s="81">
        <v>416445.11250426539</v>
      </c>
      <c r="AH214" s="81">
        <v>959574.00009220315</v>
      </c>
      <c r="AI214" s="81">
        <v>13476930.17831311</v>
      </c>
      <c r="AJ214" s="81">
        <v>15634533.311222991</v>
      </c>
      <c r="AK214" s="81">
        <v>0</v>
      </c>
      <c r="AL214" s="81">
        <v>0</v>
      </c>
      <c r="AM214" s="81">
        <v>1274761.5379577251</v>
      </c>
      <c r="AN214" s="81">
        <v>0</v>
      </c>
      <c r="AO214" s="81">
        <v>0</v>
      </c>
      <c r="AP214" s="82"/>
      <c r="AQ214" s="81">
        <v>93</v>
      </c>
      <c r="AR214" s="81">
        <v>279</v>
      </c>
      <c r="AS214" s="81">
        <v>1</v>
      </c>
      <c r="AT214" s="81">
        <v>0</v>
      </c>
      <c r="AU214" s="81">
        <v>0</v>
      </c>
      <c r="AV214" s="81">
        <v>0</v>
      </c>
      <c r="AW214" s="81" t="s">
        <v>564</v>
      </c>
      <c r="AX214" s="82"/>
      <c r="AY214" s="81">
        <v>564.83999999999992</v>
      </c>
      <c r="AZ214" s="81">
        <v>12717.7</v>
      </c>
      <c r="BA214" s="81">
        <v>1995</v>
      </c>
      <c r="BB214" s="81">
        <v>0</v>
      </c>
      <c r="BC214" s="81">
        <v>0</v>
      </c>
      <c r="BD214" s="81">
        <v>0</v>
      </c>
      <c r="BE214" s="81" t="s">
        <v>564</v>
      </c>
      <c r="BF214" s="82"/>
      <c r="BG214" s="81">
        <v>0</v>
      </c>
      <c r="BH214" s="81">
        <v>0</v>
      </c>
      <c r="BI214" s="81">
        <v>0</v>
      </c>
      <c r="BJ214" s="81">
        <v>0</v>
      </c>
      <c r="BK214" s="81">
        <v>0</v>
      </c>
      <c r="BL214" s="81">
        <v>0</v>
      </c>
      <c r="BM214" s="82"/>
      <c r="BN214" s="81">
        <v>0</v>
      </c>
      <c r="BO214" s="81">
        <v>0</v>
      </c>
      <c r="BP214" s="81">
        <v>0</v>
      </c>
      <c r="BQ214" s="81">
        <v>0</v>
      </c>
      <c r="BR214" s="81">
        <v>0</v>
      </c>
      <c r="BS214" s="81">
        <v>0</v>
      </c>
      <c r="BT214"/>
      <c r="BU214" s="80">
        <v>0</v>
      </c>
      <c r="BV214" s="80">
        <v>0</v>
      </c>
      <c r="BW214" s="80">
        <v>0</v>
      </c>
      <c r="BX214" s="80">
        <v>0</v>
      </c>
      <c r="BY214" s="80">
        <v>0</v>
      </c>
      <c r="BZ214" s="80">
        <v>0</v>
      </c>
      <c r="CA214" s="80">
        <v>0</v>
      </c>
      <c r="CB214" s="80">
        <v>0</v>
      </c>
      <c r="CC214" s="80">
        <v>0</v>
      </c>
    </row>
    <row r="215" spans="1:81">
      <c r="A215" s="80" t="s">
        <v>1939</v>
      </c>
      <c r="B215" s="80">
        <v>102</v>
      </c>
      <c r="C215" s="80">
        <v>17</v>
      </c>
      <c r="D215" s="80">
        <v>6</v>
      </c>
      <c r="E215" s="80">
        <v>2020</v>
      </c>
      <c r="F215" s="80" t="s">
        <v>218</v>
      </c>
      <c r="G215" s="80" t="s">
        <v>1922</v>
      </c>
      <c r="H215" s="80" t="s">
        <v>1923</v>
      </c>
      <c r="I215" s="177"/>
      <c r="J215" s="81">
        <v>5.5171634621170584</v>
      </c>
      <c r="K215" s="81">
        <v>0.53360036041504155</v>
      </c>
      <c r="L215" s="81">
        <v>3.4531427622717201</v>
      </c>
      <c r="M215" s="81">
        <v>11.188516724725529</v>
      </c>
      <c r="N215" s="81">
        <v>13.829378735705218</v>
      </c>
      <c r="O215" s="81">
        <v>8.8136345800938471</v>
      </c>
      <c r="P215" s="81">
        <v>14.308387695987417</v>
      </c>
      <c r="Q215" s="81">
        <v>0.54965468054859024</v>
      </c>
      <c r="R215" s="81">
        <v>3.3681674368488426</v>
      </c>
      <c r="S215" s="81">
        <v>2.6819246220761932</v>
      </c>
      <c r="T215" s="82"/>
      <c r="U215" s="81">
        <v>353423</v>
      </c>
      <c r="V215" s="81">
        <v>223</v>
      </c>
      <c r="W215" s="81">
        <v>87</v>
      </c>
      <c r="X215" s="81">
        <v>2186</v>
      </c>
      <c r="Y215" s="81">
        <v>4403</v>
      </c>
      <c r="Z215" s="81">
        <v>6298</v>
      </c>
      <c r="AA215" s="81">
        <v>3228</v>
      </c>
      <c r="AB215" s="81">
        <v>9322</v>
      </c>
      <c r="AC215" s="81">
        <v>597034.5</v>
      </c>
      <c r="AD215" s="81">
        <v>2.6819246220761932</v>
      </c>
      <c r="AE215" s="82"/>
      <c r="AF215" s="81">
        <v>4706832.4153473526</v>
      </c>
      <c r="AG215" s="81">
        <v>305355.53930009232</v>
      </c>
      <c r="AH215" s="81">
        <v>865711.3644675829</v>
      </c>
      <c r="AI215" s="81">
        <v>12566438.345269252</v>
      </c>
      <c r="AJ215" s="81">
        <v>16428715.789071975</v>
      </c>
      <c r="AK215" s="81"/>
      <c r="AL215" s="81"/>
      <c r="AM215" s="81">
        <v>1216624.5695801557</v>
      </c>
      <c r="AN215" s="81"/>
      <c r="AO215" s="81"/>
      <c r="AP215" s="82"/>
      <c r="AQ215" s="81">
        <v>105</v>
      </c>
      <c r="AR215" s="81">
        <v>289</v>
      </c>
      <c r="AS215" s="81">
        <v>1</v>
      </c>
      <c r="AT215" s="81">
        <v>0</v>
      </c>
      <c r="AU215" s="81">
        <v>0</v>
      </c>
      <c r="AV215" s="81">
        <v>0</v>
      </c>
      <c r="AW215" s="81">
        <v>1</v>
      </c>
      <c r="AX215" s="82"/>
      <c r="AY215" s="81">
        <v>634.04000000000008</v>
      </c>
      <c r="AZ215" s="81">
        <v>13457.7</v>
      </c>
      <c r="BA215" s="81">
        <v>1995</v>
      </c>
      <c r="BB215" s="81">
        <v>0</v>
      </c>
      <c r="BC215" s="81">
        <v>0</v>
      </c>
      <c r="BD215" s="81">
        <v>0</v>
      </c>
      <c r="BE215" s="81">
        <v>1995</v>
      </c>
      <c r="BF215" s="82"/>
      <c r="BG215" s="81">
        <v>0</v>
      </c>
      <c r="BH215" s="81">
        <v>0</v>
      </c>
      <c r="BI215" s="81">
        <v>0</v>
      </c>
      <c r="BJ215" s="81">
        <v>0</v>
      </c>
      <c r="BK215" s="81">
        <v>0</v>
      </c>
      <c r="BL215" s="81">
        <v>0</v>
      </c>
      <c r="BM215" s="82"/>
      <c r="BN215" s="81">
        <v>0</v>
      </c>
      <c r="BO215" s="81">
        <v>0</v>
      </c>
      <c r="BP215" s="81">
        <v>0</v>
      </c>
      <c r="BQ215" s="81">
        <v>0</v>
      </c>
      <c r="BR215" s="81">
        <v>0</v>
      </c>
      <c r="BS215" s="81">
        <v>0</v>
      </c>
      <c r="BT215"/>
      <c r="BU215" s="80">
        <v>0</v>
      </c>
      <c r="BV215" s="80">
        <v>0</v>
      </c>
      <c r="BW215" s="80">
        <v>0</v>
      </c>
      <c r="BX215" s="80">
        <v>0</v>
      </c>
      <c r="BY215" s="80">
        <v>0</v>
      </c>
      <c r="BZ215" s="80">
        <v>0</v>
      </c>
      <c r="CA215" s="80">
        <v>0</v>
      </c>
      <c r="CB215" s="80">
        <v>0</v>
      </c>
      <c r="CC215" s="80">
        <v>0</v>
      </c>
    </row>
    <row r="216" spans="1:81">
      <c r="A216" s="80" t="s">
        <v>1940</v>
      </c>
      <c r="B216" s="80">
        <v>102</v>
      </c>
      <c r="C216" s="80">
        <v>18</v>
      </c>
      <c r="D216" s="80">
        <v>6</v>
      </c>
      <c r="E216" s="80">
        <v>2021</v>
      </c>
      <c r="F216" s="80" t="s">
        <v>75</v>
      </c>
      <c r="G216" s="174" t="s">
        <v>1922</v>
      </c>
      <c r="H216" s="80" t="s">
        <v>1923</v>
      </c>
      <c r="I216" s="177"/>
      <c r="J216" s="81">
        <v>5.8779300905178005</v>
      </c>
      <c r="K216" s="81">
        <v>0.56506744054896119</v>
      </c>
      <c r="L216" s="81">
        <v>3.7223925441291521</v>
      </c>
      <c r="M216" s="81">
        <v>12.044414379388293</v>
      </c>
      <c r="N216" s="81">
        <v>13.881408129241505</v>
      </c>
      <c r="O216" s="81">
        <v>8.6397282789776586</v>
      </c>
      <c r="P216" s="81">
        <v>14.563115285345091</v>
      </c>
      <c r="Q216" s="81">
        <v>0.5591151797209607</v>
      </c>
      <c r="R216" s="81">
        <v>3.3086893260183192</v>
      </c>
      <c r="S216" s="81">
        <v>2.0858021672705309</v>
      </c>
      <c r="T216" s="82"/>
      <c r="U216" s="81">
        <v>398825</v>
      </c>
      <c r="V216" s="81">
        <v>223</v>
      </c>
      <c r="W216" s="81">
        <v>87</v>
      </c>
      <c r="X216" s="81">
        <v>2186</v>
      </c>
      <c r="Y216" s="81">
        <v>4470</v>
      </c>
      <c r="Z216" s="81">
        <v>6357</v>
      </c>
      <c r="AA216" s="81">
        <v>3204</v>
      </c>
      <c r="AB216" s="81">
        <v>9370</v>
      </c>
      <c r="AC216" s="81">
        <v>568464.99999999988</v>
      </c>
      <c r="AD216" s="81">
        <v>2.0858021672705309</v>
      </c>
      <c r="AE216" s="82"/>
      <c r="AF216" s="81">
        <v>4966559.2348405011</v>
      </c>
      <c r="AG216" s="81">
        <v>327236.69482726033</v>
      </c>
      <c r="AH216" s="81">
        <v>915364.57023368485</v>
      </c>
      <c r="AI216" s="81">
        <v>13769221.659652816</v>
      </c>
      <c r="AJ216" s="81">
        <v>16541861.474024745</v>
      </c>
      <c r="AK216" s="81">
        <v>0</v>
      </c>
      <c r="AL216" s="81">
        <v>0</v>
      </c>
      <c r="AM216" s="81">
        <v>1229942.6287591134</v>
      </c>
      <c r="AN216" s="81">
        <v>0</v>
      </c>
      <c r="AO216" s="81">
        <v>0</v>
      </c>
      <c r="AP216" s="82"/>
      <c r="AQ216" s="81">
        <v>114</v>
      </c>
      <c r="AR216" s="81">
        <v>295</v>
      </c>
      <c r="AS216" s="81">
        <v>1</v>
      </c>
      <c r="AT216" s="81">
        <v>0</v>
      </c>
      <c r="AU216" s="81">
        <v>0</v>
      </c>
      <c r="AV216" s="81">
        <v>0</v>
      </c>
      <c r="AW216" s="81"/>
      <c r="AX216" s="82"/>
      <c r="AY216" s="81">
        <v>683.43999999999994</v>
      </c>
      <c r="AZ216" s="81">
        <v>13655.900000000011</v>
      </c>
      <c r="BA216" s="81">
        <v>1995</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1941</v>
      </c>
      <c r="B217" s="80">
        <v>102</v>
      </c>
      <c r="C217" s="80">
        <v>19</v>
      </c>
      <c r="D217" s="80">
        <v>6</v>
      </c>
      <c r="E217" s="80">
        <v>2022</v>
      </c>
      <c r="F217" s="80" t="s">
        <v>568</v>
      </c>
      <c r="G217" s="174" t="s">
        <v>1922</v>
      </c>
      <c r="H217" s="80" t="s">
        <v>1923</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133</v>
      </c>
      <c r="AR217" s="81">
        <v>296</v>
      </c>
      <c r="AS217" s="81">
        <v>1</v>
      </c>
      <c r="AT217" s="81">
        <v>0</v>
      </c>
      <c r="AU217" s="81">
        <v>0</v>
      </c>
      <c r="AV217" s="81">
        <v>0</v>
      </c>
      <c r="AW217" s="81"/>
      <c r="AX217" s="82"/>
      <c r="AY217" s="81">
        <v>793.03999999999974</v>
      </c>
      <c r="AZ217" s="81">
        <v>13705.400000000005</v>
      </c>
      <c r="BA217" s="81">
        <v>1995</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1942</v>
      </c>
      <c r="B218" s="80">
        <v>188</v>
      </c>
      <c r="C218" s="80">
        <v>1</v>
      </c>
      <c r="D218" s="80">
        <v>12</v>
      </c>
      <c r="E218" s="80">
        <v>1990</v>
      </c>
      <c r="F218" s="80" t="s">
        <v>562</v>
      </c>
      <c r="G218" s="80" t="s">
        <v>1943</v>
      </c>
      <c r="H218" s="80" t="s">
        <v>1944</v>
      </c>
      <c r="I218" s="177"/>
      <c r="J218" s="81">
        <v>32.977626690145378</v>
      </c>
      <c r="K218" s="81">
        <v>1.4144345162201803</v>
      </c>
      <c r="L218" s="81">
        <v>19.737391911502129</v>
      </c>
      <c r="M218" s="81">
        <v>4.5840542051016264</v>
      </c>
      <c r="N218" s="81">
        <v>9.3514264928391668</v>
      </c>
      <c r="O218" s="81">
        <v>7.2183700224746552</v>
      </c>
      <c r="P218" s="81">
        <v>17.989293399029059</v>
      </c>
      <c r="Q218" s="81">
        <v>0.72342717598047979</v>
      </c>
      <c r="R218" s="81">
        <v>0</v>
      </c>
      <c r="S218" s="81">
        <v>0.87020156129662829</v>
      </c>
      <c r="T218" s="82"/>
      <c r="U218" s="81">
        <v>693198</v>
      </c>
      <c r="V218" s="81">
        <v>574</v>
      </c>
      <c r="W218" s="81">
        <v>208</v>
      </c>
      <c r="X218" s="81">
        <v>1855</v>
      </c>
      <c r="Y218" s="81">
        <v>3496</v>
      </c>
      <c r="Z218" s="81">
        <v>2969</v>
      </c>
      <c r="AA218" s="81">
        <v>4368</v>
      </c>
      <c r="AB218" s="81">
        <v>11746</v>
      </c>
      <c r="AC218" s="81">
        <v>0</v>
      </c>
      <c r="AD218" s="81">
        <v>0.87020156129662829</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1945</v>
      </c>
      <c r="B219" s="80">
        <v>189</v>
      </c>
      <c r="C219" s="80">
        <v>2</v>
      </c>
      <c r="D219" s="80">
        <v>12</v>
      </c>
      <c r="E219" s="80">
        <v>2005</v>
      </c>
      <c r="F219" s="80" t="s">
        <v>565</v>
      </c>
      <c r="G219" s="80" t="s">
        <v>1943</v>
      </c>
      <c r="H219" s="80" t="s">
        <v>1944</v>
      </c>
      <c r="I219" s="177"/>
      <c r="J219" s="81">
        <v>61.059124439588281</v>
      </c>
      <c r="K219" s="81">
        <v>1.3747601950905635</v>
      </c>
      <c r="L219" s="81">
        <v>9.4496449000103659</v>
      </c>
      <c r="M219" s="81">
        <v>7.96043866315736</v>
      </c>
      <c r="N219" s="81">
        <v>14.664301375538077</v>
      </c>
      <c r="O219" s="81">
        <v>11.463002346323178</v>
      </c>
      <c r="P219" s="81">
        <v>20.124711359152951</v>
      </c>
      <c r="Q219" s="81">
        <v>0.67975899578595855</v>
      </c>
      <c r="R219" s="81">
        <v>0</v>
      </c>
      <c r="S219" s="81">
        <v>1.2545640446452144</v>
      </c>
      <c r="T219" s="82"/>
      <c r="U219" s="81">
        <v>1658184</v>
      </c>
      <c r="V219" s="81">
        <v>689</v>
      </c>
      <c r="W219" s="81">
        <v>92</v>
      </c>
      <c r="X219" s="81">
        <v>1574</v>
      </c>
      <c r="Y219" s="81">
        <v>4132</v>
      </c>
      <c r="Z219" s="81">
        <v>5456</v>
      </c>
      <c r="AA219" s="81">
        <v>4002</v>
      </c>
      <c r="AB219" s="81">
        <v>11538</v>
      </c>
      <c r="AC219" s="81">
        <v>0</v>
      </c>
      <c r="AD219" s="81">
        <v>1.2545640446452144</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1946</v>
      </c>
      <c r="B220" s="80">
        <v>190</v>
      </c>
      <c r="C220" s="80">
        <v>3</v>
      </c>
      <c r="D220" s="80">
        <v>12</v>
      </c>
      <c r="E220" s="80">
        <v>2006</v>
      </c>
      <c r="F220" s="80" t="s">
        <v>566</v>
      </c>
      <c r="G220" s="80" t="s">
        <v>1943</v>
      </c>
      <c r="H220" s="80" t="s">
        <v>1944</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1947</v>
      </c>
      <c r="B221" s="80">
        <v>191</v>
      </c>
      <c r="C221" s="80">
        <v>4</v>
      </c>
      <c r="D221" s="80">
        <v>12</v>
      </c>
      <c r="E221" s="80">
        <v>2007</v>
      </c>
      <c r="F221" s="80" t="s">
        <v>567</v>
      </c>
      <c r="G221" s="80" t="s">
        <v>1943</v>
      </c>
      <c r="H221" s="80" t="s">
        <v>1944</v>
      </c>
      <c r="I221" s="177"/>
      <c r="J221" s="81">
        <v>61.222006085676277</v>
      </c>
      <c r="K221" s="81">
        <v>1.3551120502386764</v>
      </c>
      <c r="L221" s="81">
        <v>9.4427982272758317</v>
      </c>
      <c r="M221" s="81">
        <v>7.8527982192280863</v>
      </c>
      <c r="N221" s="81">
        <v>16.019560003017936</v>
      </c>
      <c r="O221" s="81">
        <v>11.099629728400236</v>
      </c>
      <c r="P221" s="81">
        <v>20.283023602060283</v>
      </c>
      <c r="Q221" s="81">
        <v>0.70235108456503825</v>
      </c>
      <c r="R221" s="81">
        <v>0</v>
      </c>
      <c r="S221" s="81">
        <v>0.90896187574923248</v>
      </c>
      <c r="T221" s="82"/>
      <c r="U221" s="81">
        <v>1931674</v>
      </c>
      <c r="V221" s="81">
        <v>660</v>
      </c>
      <c r="W221" s="81">
        <v>96</v>
      </c>
      <c r="X221" s="81">
        <v>2088</v>
      </c>
      <c r="Y221" s="81">
        <v>4154</v>
      </c>
      <c r="Z221" s="81">
        <v>5492</v>
      </c>
      <c r="AA221" s="81">
        <v>3972</v>
      </c>
      <c r="AB221" s="81">
        <v>11291</v>
      </c>
      <c r="AC221" s="81">
        <v>0</v>
      </c>
      <c r="AD221" s="81">
        <v>0.90896187574923248</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1948</v>
      </c>
      <c r="B222" s="80">
        <v>192</v>
      </c>
      <c r="C222" s="80">
        <v>5</v>
      </c>
      <c r="D222" s="80">
        <v>12</v>
      </c>
      <c r="E222" s="80">
        <v>2008</v>
      </c>
      <c r="F222" s="80" t="s">
        <v>84</v>
      </c>
      <c r="G222" s="80" t="s">
        <v>1943</v>
      </c>
      <c r="H222" s="80" t="s">
        <v>1944</v>
      </c>
      <c r="I222" s="177"/>
      <c r="J222" s="81">
        <v>60.72261427369569</v>
      </c>
      <c r="K222" s="81">
        <v>0.98503798224140449</v>
      </c>
      <c r="L222" s="81">
        <v>8.3189275540768257</v>
      </c>
      <c r="M222" s="81">
        <v>8.6064380694914497</v>
      </c>
      <c r="N222" s="81">
        <v>14.532568102202392</v>
      </c>
      <c r="O222" s="81">
        <v>10.859938706446799</v>
      </c>
      <c r="P222" s="81">
        <v>19.749839914737695</v>
      </c>
      <c r="Q222" s="81">
        <v>0.6807151046595068</v>
      </c>
      <c r="R222" s="81">
        <v>0</v>
      </c>
      <c r="S222" s="81">
        <v>1.1533518351014442</v>
      </c>
      <c r="T222" s="82"/>
      <c r="U222" s="81">
        <v>2091993</v>
      </c>
      <c r="V222" s="81">
        <v>660</v>
      </c>
      <c r="W222" s="81">
        <v>96</v>
      </c>
      <c r="X222" s="81">
        <v>2088</v>
      </c>
      <c r="Y222" s="81">
        <v>4124</v>
      </c>
      <c r="Z222" s="81">
        <v>5562</v>
      </c>
      <c r="AA222" s="81">
        <v>3872</v>
      </c>
      <c r="AB222" s="81">
        <v>11123</v>
      </c>
      <c r="AC222" s="81">
        <v>0</v>
      </c>
      <c r="AD222" s="81">
        <v>1.1533518351014442</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1949</v>
      </c>
      <c r="B223" s="80">
        <v>193</v>
      </c>
      <c r="C223" s="80">
        <v>6</v>
      </c>
      <c r="D223" s="80">
        <v>12</v>
      </c>
      <c r="E223" s="80">
        <v>2009</v>
      </c>
      <c r="F223" s="80" t="s">
        <v>85</v>
      </c>
      <c r="G223" s="80" t="s">
        <v>1943</v>
      </c>
      <c r="H223" s="80" t="s">
        <v>1944</v>
      </c>
      <c r="I223" s="177"/>
      <c r="J223" s="81">
        <v>68.315688547283173</v>
      </c>
      <c r="K223" s="81">
        <v>0.75601119101830094</v>
      </c>
      <c r="L223" s="81">
        <v>11.935706961056264</v>
      </c>
      <c r="M223" s="81">
        <v>7.6277677610242209</v>
      </c>
      <c r="N223" s="81">
        <v>12.064748773838266</v>
      </c>
      <c r="O223" s="81">
        <v>11.150796541968157</v>
      </c>
      <c r="P223" s="81">
        <v>18.880136137840097</v>
      </c>
      <c r="Q223" s="81">
        <v>0.64308763898257759</v>
      </c>
      <c r="R223" s="81">
        <v>0</v>
      </c>
      <c r="S223" s="81">
        <v>0.83086038419090624</v>
      </c>
      <c r="T223" s="82"/>
      <c r="U223" s="81">
        <v>1784313</v>
      </c>
      <c r="V223" s="81">
        <v>553</v>
      </c>
      <c r="W223" s="81">
        <v>153</v>
      </c>
      <c r="X223" s="81">
        <v>2105</v>
      </c>
      <c r="Y223" s="81">
        <v>4115</v>
      </c>
      <c r="Z223" s="81">
        <v>5637</v>
      </c>
      <c r="AA223" s="81">
        <v>3800</v>
      </c>
      <c r="AB223" s="81">
        <v>11031</v>
      </c>
      <c r="AC223" s="81">
        <v>0</v>
      </c>
      <c r="AD223" s="81">
        <v>0.83086038419090624</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4.07</v>
      </c>
      <c r="BJ223" s="81">
        <v>0</v>
      </c>
      <c r="BK223" s="81">
        <v>0</v>
      </c>
      <c r="BL223" s="81">
        <v>0</v>
      </c>
      <c r="BM223" s="82"/>
      <c r="BN223" s="81">
        <v>0</v>
      </c>
      <c r="BO223" s="81">
        <v>0</v>
      </c>
      <c r="BP223" s="81">
        <v>1</v>
      </c>
      <c r="BQ223" s="81">
        <v>0</v>
      </c>
      <c r="BR223" s="81">
        <v>0</v>
      </c>
      <c r="BS223" s="81">
        <v>0</v>
      </c>
      <c r="BT223"/>
      <c r="BU223" s="80"/>
      <c r="BV223" s="80"/>
      <c r="BW223" s="80"/>
      <c r="BX223" s="80"/>
      <c r="BY223" s="80"/>
      <c r="BZ223" s="80"/>
      <c r="CA223" s="80"/>
      <c r="CB223" s="80"/>
      <c r="CC223" s="80"/>
    </row>
    <row r="224" spans="1:81">
      <c r="A224" s="80" t="s">
        <v>1950</v>
      </c>
      <c r="B224" s="80">
        <v>194</v>
      </c>
      <c r="C224" s="80">
        <v>7</v>
      </c>
      <c r="D224" s="80">
        <v>12</v>
      </c>
      <c r="E224" s="80">
        <v>2010</v>
      </c>
      <c r="F224" s="80" t="s">
        <v>86</v>
      </c>
      <c r="G224" s="80" t="s">
        <v>1943</v>
      </c>
      <c r="H224" s="80" t="s">
        <v>1944</v>
      </c>
      <c r="I224" s="177"/>
      <c r="J224" s="81">
        <v>67.559156118022045</v>
      </c>
      <c r="K224" s="81">
        <v>0.83943541915688669</v>
      </c>
      <c r="L224" s="81">
        <v>11.645045493027085</v>
      </c>
      <c r="M224" s="81">
        <v>8.3328372695385564</v>
      </c>
      <c r="N224" s="81">
        <v>12.961108375541908</v>
      </c>
      <c r="O224" s="81">
        <v>11.179949453442996</v>
      </c>
      <c r="P224" s="81">
        <v>18.935679541507167</v>
      </c>
      <c r="Q224" s="81">
        <v>0.66262231056525789</v>
      </c>
      <c r="R224" s="81">
        <v>0</v>
      </c>
      <c r="S224" s="81">
        <v>0.81970266594124419</v>
      </c>
      <c r="T224" s="82"/>
      <c r="U224" s="81">
        <v>1716320</v>
      </c>
      <c r="V224" s="81">
        <v>553</v>
      </c>
      <c r="W224" s="81">
        <v>153</v>
      </c>
      <c r="X224" s="81">
        <v>2105</v>
      </c>
      <c r="Y224" s="81">
        <v>4135</v>
      </c>
      <c r="Z224" s="81">
        <v>5678</v>
      </c>
      <c r="AA224" s="81">
        <v>3716</v>
      </c>
      <c r="AB224" s="81">
        <v>10891</v>
      </c>
      <c r="AC224" s="81">
        <v>0</v>
      </c>
      <c r="AD224" s="81">
        <v>0.81970266594124419</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11.776999999999999</v>
      </c>
      <c r="BJ224" s="81">
        <v>0</v>
      </c>
      <c r="BK224" s="81">
        <v>0</v>
      </c>
      <c r="BL224" s="81">
        <v>0</v>
      </c>
      <c r="BM224" s="82"/>
      <c r="BN224" s="81">
        <v>0</v>
      </c>
      <c r="BO224" s="81">
        <v>0</v>
      </c>
      <c r="BP224" s="81">
        <v>2</v>
      </c>
      <c r="BQ224" s="81">
        <v>0</v>
      </c>
      <c r="BR224" s="81">
        <v>0</v>
      </c>
      <c r="BS224" s="81">
        <v>0</v>
      </c>
      <c r="BT224"/>
      <c r="BU224" s="80">
        <v>11.776999999999999</v>
      </c>
      <c r="BV224" s="80">
        <v>0</v>
      </c>
      <c r="BW224" s="80">
        <v>0</v>
      </c>
      <c r="BX224" s="80">
        <v>0</v>
      </c>
      <c r="BY224" s="80">
        <v>0</v>
      </c>
      <c r="BZ224" s="80">
        <v>0</v>
      </c>
      <c r="CA224" s="80">
        <v>0</v>
      </c>
      <c r="CB224" s="80">
        <v>0</v>
      </c>
      <c r="CC224" s="80">
        <v>0</v>
      </c>
    </row>
    <row r="225" spans="1:81">
      <c r="A225" s="80" t="s">
        <v>1951</v>
      </c>
      <c r="B225" s="80">
        <v>195</v>
      </c>
      <c r="C225" s="80">
        <v>8</v>
      </c>
      <c r="D225" s="80">
        <v>12</v>
      </c>
      <c r="E225" s="80">
        <v>2011</v>
      </c>
      <c r="F225" s="80" t="s">
        <v>87</v>
      </c>
      <c r="G225" s="80" t="s">
        <v>1943</v>
      </c>
      <c r="H225" s="80" t="s">
        <v>1944</v>
      </c>
      <c r="I225" s="177"/>
      <c r="J225" s="81">
        <v>60.589372606845657</v>
      </c>
      <c r="K225" s="81">
        <v>1.2091908545293513</v>
      </c>
      <c r="L225" s="81">
        <v>6.3493882077199624</v>
      </c>
      <c r="M225" s="81">
        <v>10.937278005288182</v>
      </c>
      <c r="N225" s="81">
        <v>16.670245701449137</v>
      </c>
      <c r="O225" s="81">
        <v>10.967282132417605</v>
      </c>
      <c r="P225" s="81">
        <v>18.086612102108329</v>
      </c>
      <c r="Q225" s="81">
        <v>0.75750474043317784</v>
      </c>
      <c r="R225" s="81">
        <v>0</v>
      </c>
      <c r="S225" s="81">
        <v>1.3829658101821394</v>
      </c>
      <c r="T225" s="82"/>
      <c r="U225" s="81">
        <v>1616181</v>
      </c>
      <c r="V225" s="81">
        <v>553</v>
      </c>
      <c r="W225" s="81">
        <v>153</v>
      </c>
      <c r="X225" s="81">
        <v>2105</v>
      </c>
      <c r="Y225" s="81">
        <v>4157</v>
      </c>
      <c r="Z225" s="81">
        <v>5691</v>
      </c>
      <c r="AA225" s="81">
        <v>3655</v>
      </c>
      <c r="AB225" s="81">
        <v>10794</v>
      </c>
      <c r="AC225" s="81">
        <v>0</v>
      </c>
      <c r="AD225" s="81">
        <v>1.3829658101821394</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11.284000000000001</v>
      </c>
      <c r="BJ225" s="81">
        <v>0</v>
      </c>
      <c r="BK225" s="81">
        <v>0</v>
      </c>
      <c r="BL225" s="81">
        <v>0</v>
      </c>
      <c r="BM225" s="82"/>
      <c r="BN225" s="81">
        <v>0</v>
      </c>
      <c r="BO225" s="81">
        <v>0</v>
      </c>
      <c r="BP225" s="81">
        <v>2</v>
      </c>
      <c r="BQ225" s="81">
        <v>0</v>
      </c>
      <c r="BR225" s="81">
        <v>0</v>
      </c>
      <c r="BS225" s="81">
        <v>0</v>
      </c>
      <c r="BT225"/>
      <c r="BU225" s="80">
        <v>11.284000000000001</v>
      </c>
      <c r="BV225" s="80">
        <v>0</v>
      </c>
      <c r="BW225" s="80">
        <v>0</v>
      </c>
      <c r="BX225" s="80">
        <v>0</v>
      </c>
      <c r="BY225" s="80">
        <v>0</v>
      </c>
      <c r="BZ225" s="80">
        <v>0</v>
      </c>
      <c r="CA225" s="80">
        <v>0</v>
      </c>
      <c r="CB225" s="80">
        <v>0</v>
      </c>
      <c r="CC225" s="80">
        <v>0</v>
      </c>
    </row>
    <row r="226" spans="1:81">
      <c r="A226" s="80" t="s">
        <v>1952</v>
      </c>
      <c r="B226" s="80">
        <v>196</v>
      </c>
      <c r="C226" s="80">
        <v>9</v>
      </c>
      <c r="D226" s="80">
        <v>12</v>
      </c>
      <c r="E226" s="80">
        <v>2012</v>
      </c>
      <c r="F226" s="80" t="s">
        <v>88</v>
      </c>
      <c r="G226" s="80" t="s">
        <v>1943</v>
      </c>
      <c r="H226" s="80" t="s">
        <v>1944</v>
      </c>
      <c r="I226" s="177"/>
      <c r="J226" s="81">
        <v>57.192880179186737</v>
      </c>
      <c r="K226" s="81">
        <v>1.1711136147288603</v>
      </c>
      <c r="L226" s="81">
        <v>6.5388202477594168</v>
      </c>
      <c r="M226" s="81">
        <v>11.43347620855859</v>
      </c>
      <c r="N226" s="81">
        <v>18.135541184444307</v>
      </c>
      <c r="O226" s="81">
        <v>10.936425394247902</v>
      </c>
      <c r="P226" s="81">
        <v>18.189518139575188</v>
      </c>
      <c r="Q226" s="81">
        <v>0.81599606490856591</v>
      </c>
      <c r="R226" s="81">
        <v>0</v>
      </c>
      <c r="S226" s="81">
        <v>0.82332049808687358</v>
      </c>
      <c r="T226" s="82"/>
      <c r="U226" s="81">
        <v>1555274</v>
      </c>
      <c r="V226" s="81">
        <v>553</v>
      </c>
      <c r="W226" s="81">
        <v>153</v>
      </c>
      <c r="X226" s="81">
        <v>2105</v>
      </c>
      <c r="Y226" s="81">
        <v>4172</v>
      </c>
      <c r="Z226" s="81">
        <v>5720</v>
      </c>
      <c r="AA226" s="81">
        <v>3655</v>
      </c>
      <c r="AB226" s="81">
        <v>10702</v>
      </c>
      <c r="AC226" s="81">
        <v>0</v>
      </c>
      <c r="AD226" s="81">
        <v>0.82332049808687358</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12.608000000000001</v>
      </c>
      <c r="BJ226" s="81">
        <v>0</v>
      </c>
      <c r="BK226" s="81">
        <v>0</v>
      </c>
      <c r="BL226" s="81">
        <v>0</v>
      </c>
      <c r="BM226" s="82"/>
      <c r="BN226" s="81">
        <v>0</v>
      </c>
      <c r="BO226" s="81">
        <v>0</v>
      </c>
      <c r="BP226" s="81">
        <v>2</v>
      </c>
      <c r="BQ226" s="81">
        <v>0</v>
      </c>
      <c r="BR226" s="81">
        <v>0</v>
      </c>
      <c r="BS226" s="81">
        <v>0</v>
      </c>
      <c r="BT226"/>
      <c r="BU226" s="80">
        <v>12.608000000000001</v>
      </c>
      <c r="BV226" s="80">
        <v>0</v>
      </c>
      <c r="BW226" s="80">
        <v>0</v>
      </c>
      <c r="BX226" s="80">
        <v>0</v>
      </c>
      <c r="BY226" s="80">
        <v>0</v>
      </c>
      <c r="BZ226" s="80">
        <v>0</v>
      </c>
      <c r="CA226" s="80">
        <v>0</v>
      </c>
      <c r="CB226" s="80">
        <v>0</v>
      </c>
      <c r="CC226" s="80">
        <v>0</v>
      </c>
    </row>
    <row r="227" spans="1:81">
      <c r="A227" s="80" t="s">
        <v>1953</v>
      </c>
      <c r="B227" s="80">
        <v>197</v>
      </c>
      <c r="C227" s="80">
        <v>10</v>
      </c>
      <c r="D227" s="80">
        <v>12</v>
      </c>
      <c r="E227" s="80">
        <v>2013</v>
      </c>
      <c r="F227" s="80" t="s">
        <v>89</v>
      </c>
      <c r="G227" s="80" t="s">
        <v>1943</v>
      </c>
      <c r="H227" s="80" t="s">
        <v>1944</v>
      </c>
      <c r="I227" s="177"/>
      <c r="J227" s="81">
        <v>62.410620952979571</v>
      </c>
      <c r="K227" s="81">
        <v>1.1189765903046307</v>
      </c>
      <c r="L227" s="81">
        <v>5.8429397102396061</v>
      </c>
      <c r="M227" s="81">
        <v>11.75883699995882</v>
      </c>
      <c r="N227" s="81">
        <v>17.122981780800441</v>
      </c>
      <c r="O227" s="81">
        <v>10.624574493428515</v>
      </c>
      <c r="P227" s="81">
        <v>18.218091377986514</v>
      </c>
      <c r="Q227" s="81">
        <v>0.82167772243069903</v>
      </c>
      <c r="R227" s="81">
        <v>0</v>
      </c>
      <c r="S227" s="81">
        <v>0.87954889603556186</v>
      </c>
      <c r="T227" s="82"/>
      <c r="U227" s="81">
        <v>1604988</v>
      </c>
      <c r="V227" s="81">
        <v>553</v>
      </c>
      <c r="W227" s="81">
        <v>153</v>
      </c>
      <c r="X227" s="81">
        <v>2105</v>
      </c>
      <c r="Y227" s="81">
        <v>4180</v>
      </c>
      <c r="Z227" s="81">
        <v>5805</v>
      </c>
      <c r="AA227" s="81">
        <v>3647</v>
      </c>
      <c r="AB227" s="81">
        <v>10622</v>
      </c>
      <c r="AC227" s="81">
        <v>0</v>
      </c>
      <c r="AD227" s="81">
        <v>0.87954889603556186</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12.913</v>
      </c>
      <c r="BJ227" s="81">
        <v>0</v>
      </c>
      <c r="BK227" s="81">
        <v>0</v>
      </c>
      <c r="BL227" s="81">
        <v>0</v>
      </c>
      <c r="BM227" s="82"/>
      <c r="BN227" s="81">
        <v>0</v>
      </c>
      <c r="BO227" s="81">
        <v>0</v>
      </c>
      <c r="BP227" s="81">
        <v>2</v>
      </c>
      <c r="BQ227" s="81">
        <v>0</v>
      </c>
      <c r="BR227" s="81">
        <v>0</v>
      </c>
      <c r="BS227" s="81">
        <v>0</v>
      </c>
      <c r="BT227"/>
      <c r="BU227" s="80">
        <v>12.913</v>
      </c>
      <c r="BV227" s="80">
        <v>0</v>
      </c>
      <c r="BW227" s="80">
        <v>0</v>
      </c>
      <c r="BX227" s="80">
        <v>0</v>
      </c>
      <c r="BY227" s="80">
        <v>0</v>
      </c>
      <c r="BZ227" s="80">
        <v>0</v>
      </c>
      <c r="CA227" s="80">
        <v>0</v>
      </c>
      <c r="CB227" s="80">
        <v>0</v>
      </c>
      <c r="CC227" s="80">
        <v>0</v>
      </c>
    </row>
    <row r="228" spans="1:81">
      <c r="A228" s="80" t="s">
        <v>1954</v>
      </c>
      <c r="B228" s="80">
        <v>198</v>
      </c>
      <c r="C228" s="80">
        <v>11</v>
      </c>
      <c r="D228" s="80">
        <v>12</v>
      </c>
      <c r="E228" s="80">
        <v>2014</v>
      </c>
      <c r="F228" s="80" t="s">
        <v>90</v>
      </c>
      <c r="G228" s="80" t="s">
        <v>1943</v>
      </c>
      <c r="H228" s="80" t="s">
        <v>1944</v>
      </c>
      <c r="I228" s="177"/>
      <c r="J228" s="81">
        <v>59.077891178113873</v>
      </c>
      <c r="K228" s="81">
        <v>1.3729710632119629</v>
      </c>
      <c r="L228" s="81">
        <v>6.3626833093256128</v>
      </c>
      <c r="M228" s="81">
        <v>10.644968012904547</v>
      </c>
      <c r="N228" s="81">
        <v>17.372724367431903</v>
      </c>
      <c r="O228" s="81">
        <v>10.136448560549484</v>
      </c>
      <c r="P228" s="81">
        <v>18.076842002361698</v>
      </c>
      <c r="Q228" s="81">
        <v>0.77537420691603043</v>
      </c>
      <c r="R228" s="81">
        <v>0</v>
      </c>
      <c r="S228" s="81">
        <v>0.68963884758612959</v>
      </c>
      <c r="T228" s="82"/>
      <c r="U228" s="81">
        <v>1554975</v>
      </c>
      <c r="V228" s="81">
        <v>601</v>
      </c>
      <c r="W228" s="81">
        <v>130</v>
      </c>
      <c r="X228" s="81">
        <v>1845</v>
      </c>
      <c r="Y228" s="81">
        <v>4151</v>
      </c>
      <c r="Z228" s="81">
        <v>5833</v>
      </c>
      <c r="AA228" s="81">
        <v>3600</v>
      </c>
      <c r="AB228" s="81">
        <v>10447</v>
      </c>
      <c r="AC228" s="81">
        <v>0</v>
      </c>
      <c r="AD228" s="81">
        <v>0.68963884758612959</v>
      </c>
      <c r="AE228" s="82"/>
      <c r="AF228" s="81">
        <v>13103354.70853545</v>
      </c>
      <c r="AG228" s="81">
        <v>1163270.4378907604</v>
      </c>
      <c r="AH228" s="81">
        <v>1402336.5753128049</v>
      </c>
      <c r="AI228" s="81">
        <v>13349255.31673567</v>
      </c>
      <c r="AJ228" s="81">
        <v>24891548.099856187</v>
      </c>
      <c r="AK228" s="81">
        <v>0</v>
      </c>
      <c r="AL228" s="81">
        <v>0</v>
      </c>
      <c r="AM228" s="81">
        <v>1434216.988233234</v>
      </c>
      <c r="AN228" s="81">
        <v>0</v>
      </c>
      <c r="AO228" s="81">
        <v>0</v>
      </c>
      <c r="AP228" s="82"/>
      <c r="AQ228" s="81">
        <v>231</v>
      </c>
      <c r="AR228" s="81">
        <v>79</v>
      </c>
      <c r="AS228" s="81">
        <v>2</v>
      </c>
      <c r="AT228" s="81">
        <v>0</v>
      </c>
      <c r="AU228" s="81">
        <v>0</v>
      </c>
      <c r="AV228" s="81">
        <v>0</v>
      </c>
      <c r="AW228" s="81" t="s">
        <v>564</v>
      </c>
      <c r="AX228" s="82"/>
      <c r="AY228" s="81">
        <v>978.2</v>
      </c>
      <c r="AZ228" s="81">
        <v>2931.3999999999996</v>
      </c>
      <c r="BA228" s="81">
        <v>40000</v>
      </c>
      <c r="BB228" s="81">
        <v>0</v>
      </c>
      <c r="BC228" s="81">
        <v>0</v>
      </c>
      <c r="BD228" s="81">
        <v>0</v>
      </c>
      <c r="BE228" s="81" t="s">
        <v>564</v>
      </c>
      <c r="BF228" s="82"/>
      <c r="BG228" s="81">
        <v>0</v>
      </c>
      <c r="BH228" s="81">
        <v>0</v>
      </c>
      <c r="BI228" s="81">
        <v>12.202999999999999</v>
      </c>
      <c r="BJ228" s="81">
        <v>0</v>
      </c>
      <c r="BK228" s="81">
        <v>0</v>
      </c>
      <c r="BL228" s="81">
        <v>0</v>
      </c>
      <c r="BM228" s="82"/>
      <c r="BN228" s="81">
        <v>0</v>
      </c>
      <c r="BO228" s="81">
        <v>0</v>
      </c>
      <c r="BP228" s="81">
        <v>2</v>
      </c>
      <c r="BQ228" s="81">
        <v>0</v>
      </c>
      <c r="BR228" s="81">
        <v>0</v>
      </c>
      <c r="BS228" s="81">
        <v>0</v>
      </c>
      <c r="BT228"/>
      <c r="BU228" s="80">
        <v>12.202999999999999</v>
      </c>
      <c r="BV228" s="80">
        <v>0</v>
      </c>
      <c r="BW228" s="80">
        <v>0</v>
      </c>
      <c r="BX228" s="80">
        <v>0</v>
      </c>
      <c r="BY228" s="80">
        <v>0</v>
      </c>
      <c r="BZ228" s="80">
        <v>0</v>
      </c>
      <c r="CA228" s="80">
        <v>0</v>
      </c>
      <c r="CB228" s="80">
        <v>0</v>
      </c>
      <c r="CC228" s="80">
        <v>0</v>
      </c>
    </row>
    <row r="229" spans="1:81">
      <c r="A229" s="80" t="s">
        <v>1955</v>
      </c>
      <c r="B229" s="80">
        <v>199</v>
      </c>
      <c r="C229" s="80">
        <v>12</v>
      </c>
      <c r="D229" s="80">
        <v>12</v>
      </c>
      <c r="E229" s="80">
        <v>2015</v>
      </c>
      <c r="F229" s="80" t="s">
        <v>91</v>
      </c>
      <c r="G229" s="80" t="s">
        <v>1943</v>
      </c>
      <c r="H229" s="80" t="s">
        <v>1944</v>
      </c>
      <c r="I229" s="177"/>
      <c r="J229" s="81">
        <v>70.557954511426374</v>
      </c>
      <c r="K229" s="81">
        <v>1.2421812690323841</v>
      </c>
      <c r="L229" s="81">
        <v>7.3173575592859823</v>
      </c>
      <c r="M229" s="81">
        <v>8.8538801434054459</v>
      </c>
      <c r="N229" s="81">
        <v>14.819070095076343</v>
      </c>
      <c r="O229" s="81">
        <v>10.053487820555675</v>
      </c>
      <c r="P229" s="81">
        <v>17.935280992759033</v>
      </c>
      <c r="Q229" s="81">
        <v>0.74684639705864897</v>
      </c>
      <c r="R229" s="81">
        <v>0</v>
      </c>
      <c r="S229" s="81">
        <v>0.54861603933280889</v>
      </c>
      <c r="T229" s="82"/>
      <c r="U229" s="81">
        <v>1817418</v>
      </c>
      <c r="V229" s="81">
        <v>601</v>
      </c>
      <c r="W229" s="81">
        <v>130</v>
      </c>
      <c r="X229" s="81">
        <v>1845</v>
      </c>
      <c r="Y229" s="81">
        <v>4152</v>
      </c>
      <c r="Z229" s="81">
        <v>5841</v>
      </c>
      <c r="AA229" s="81">
        <v>3569</v>
      </c>
      <c r="AB229" s="81">
        <v>10279</v>
      </c>
      <c r="AC229" s="81">
        <v>0</v>
      </c>
      <c r="AD229" s="81">
        <v>0.54861603933280889</v>
      </c>
      <c r="AE229" s="82"/>
      <c r="AF229" s="81">
        <v>16980789.22593819</v>
      </c>
      <c r="AG229" s="81">
        <v>951824.21965638851</v>
      </c>
      <c r="AH229" s="81">
        <v>1324143.9941924608</v>
      </c>
      <c r="AI229" s="81">
        <v>11619161.076292204</v>
      </c>
      <c r="AJ229" s="81">
        <v>22721858.140877876</v>
      </c>
      <c r="AK229" s="81">
        <v>0</v>
      </c>
      <c r="AL229" s="81">
        <v>0</v>
      </c>
      <c r="AM229" s="81">
        <v>1408693.8312167285</v>
      </c>
      <c r="AN229" s="81">
        <v>0</v>
      </c>
      <c r="AO229" s="81">
        <v>0</v>
      </c>
      <c r="AP229" s="82"/>
      <c r="AQ229" s="81">
        <v>246</v>
      </c>
      <c r="AR229" s="81">
        <v>123</v>
      </c>
      <c r="AS229" s="81">
        <v>2</v>
      </c>
      <c r="AT229" s="81">
        <v>0</v>
      </c>
      <c r="AU229" s="81">
        <v>0</v>
      </c>
      <c r="AV229" s="81">
        <v>0</v>
      </c>
      <c r="AW229" s="81" t="s">
        <v>564</v>
      </c>
      <c r="AX229" s="82"/>
      <c r="AY229" s="81">
        <v>1064</v>
      </c>
      <c r="AZ229" s="81">
        <v>16355.1</v>
      </c>
      <c r="BA229" s="81">
        <v>40000</v>
      </c>
      <c r="BB229" s="81">
        <v>0</v>
      </c>
      <c r="BC229" s="81">
        <v>0</v>
      </c>
      <c r="BD229" s="81">
        <v>0</v>
      </c>
      <c r="BE229" s="81" t="s">
        <v>564</v>
      </c>
      <c r="BF229" s="82"/>
      <c r="BG229" s="81">
        <v>0</v>
      </c>
      <c r="BH229" s="81">
        <v>0</v>
      </c>
      <c r="BI229" s="81">
        <v>12.026</v>
      </c>
      <c r="BJ229" s="81">
        <v>0</v>
      </c>
      <c r="BK229" s="81">
        <v>0</v>
      </c>
      <c r="BL229" s="81">
        <v>0</v>
      </c>
      <c r="BM229" s="82"/>
      <c r="BN229" s="81">
        <v>0</v>
      </c>
      <c r="BO229" s="81">
        <v>0</v>
      </c>
      <c r="BP229" s="81">
        <v>2</v>
      </c>
      <c r="BQ229" s="81">
        <v>0</v>
      </c>
      <c r="BR229" s="81">
        <v>0</v>
      </c>
      <c r="BS229" s="81">
        <v>0</v>
      </c>
      <c r="BT229"/>
      <c r="BU229" s="80">
        <v>12.026</v>
      </c>
      <c r="BV229" s="80">
        <v>0</v>
      </c>
      <c r="BW229" s="80">
        <v>0</v>
      </c>
      <c r="BX229" s="80">
        <v>0</v>
      </c>
      <c r="BY229" s="80">
        <v>0</v>
      </c>
      <c r="BZ229" s="80">
        <v>0</v>
      </c>
      <c r="CA229" s="80">
        <v>0</v>
      </c>
      <c r="CB229" s="80">
        <v>0</v>
      </c>
      <c r="CC229" s="80">
        <v>0</v>
      </c>
    </row>
    <row r="230" spans="1:81">
      <c r="A230" s="80" t="s">
        <v>1956</v>
      </c>
      <c r="B230" s="80">
        <v>200</v>
      </c>
      <c r="C230" s="80">
        <v>13</v>
      </c>
      <c r="D230" s="80">
        <v>12</v>
      </c>
      <c r="E230" s="80">
        <v>2016</v>
      </c>
      <c r="F230" s="80" t="s">
        <v>92</v>
      </c>
      <c r="G230" s="80" t="s">
        <v>1943</v>
      </c>
      <c r="H230" s="80" t="s">
        <v>1944</v>
      </c>
      <c r="I230" s="177"/>
      <c r="J230" s="81">
        <v>68.270086127086444</v>
      </c>
      <c r="K230" s="81">
        <v>1.2608089680590531</v>
      </c>
      <c r="L230" s="81">
        <v>10.19636444549832</v>
      </c>
      <c r="M230" s="81">
        <v>9.0945516195485965</v>
      </c>
      <c r="N230" s="81">
        <v>15.023511196070265</v>
      </c>
      <c r="O230" s="81">
        <v>9.9348044096329833</v>
      </c>
      <c r="P230" s="81">
        <v>17.471964074882344</v>
      </c>
      <c r="Q230" s="81">
        <v>0.71592623430083846</v>
      </c>
      <c r="R230" s="81">
        <v>0</v>
      </c>
      <c r="S230" s="81">
        <v>0.74768197570521988</v>
      </c>
      <c r="T230" s="82"/>
      <c r="U230" s="81">
        <v>1627199</v>
      </c>
      <c r="V230" s="81">
        <v>601</v>
      </c>
      <c r="W230" s="81">
        <v>130</v>
      </c>
      <c r="X230" s="81">
        <v>1845</v>
      </c>
      <c r="Y230" s="81">
        <v>4147</v>
      </c>
      <c r="Z230" s="81">
        <v>5843</v>
      </c>
      <c r="AA230" s="81">
        <v>3596</v>
      </c>
      <c r="AB230" s="81">
        <v>10136</v>
      </c>
      <c r="AC230" s="81">
        <v>0</v>
      </c>
      <c r="AD230" s="81">
        <v>0.74768197570521988</v>
      </c>
      <c r="AE230" s="82"/>
      <c r="AF230" s="81">
        <v>15317236.6955382</v>
      </c>
      <c r="AG230" s="81">
        <v>922221.60928467242</v>
      </c>
      <c r="AH230" s="81">
        <v>1564660.0784097849</v>
      </c>
      <c r="AI230" s="81">
        <v>13780003.351019811</v>
      </c>
      <c r="AJ230" s="81">
        <v>21694301.585419979</v>
      </c>
      <c r="AK230" s="81">
        <v>0</v>
      </c>
      <c r="AL230" s="81">
        <v>0</v>
      </c>
      <c r="AM230" s="81">
        <v>1390175.47259266</v>
      </c>
      <c r="AN230" s="81">
        <v>0</v>
      </c>
      <c r="AO230" s="81">
        <v>0</v>
      </c>
      <c r="AP230" s="82"/>
      <c r="AQ230" s="81">
        <v>257</v>
      </c>
      <c r="AR230" s="81">
        <v>146</v>
      </c>
      <c r="AS230" s="81">
        <v>2</v>
      </c>
      <c r="AT230" s="81">
        <v>0</v>
      </c>
      <c r="AU230" s="81">
        <v>0</v>
      </c>
      <c r="AV230" s="81">
        <v>0</v>
      </c>
      <c r="AW230" s="81" t="s">
        <v>564</v>
      </c>
      <c r="AX230" s="82"/>
      <c r="AY230" s="81">
        <v>1135.9000000000001</v>
      </c>
      <c r="AZ230" s="81">
        <v>17134.099999999999</v>
      </c>
      <c r="BA230" s="81">
        <v>40000</v>
      </c>
      <c r="BB230" s="81">
        <v>0</v>
      </c>
      <c r="BC230" s="81">
        <v>0</v>
      </c>
      <c r="BD230" s="81">
        <v>0</v>
      </c>
      <c r="BE230" s="81" t="s">
        <v>564</v>
      </c>
      <c r="BF230" s="82"/>
      <c r="BG230" s="81">
        <v>0</v>
      </c>
      <c r="BH230" s="81">
        <v>0</v>
      </c>
      <c r="BI230" s="81">
        <v>11.526999999999999</v>
      </c>
      <c r="BJ230" s="81">
        <v>0</v>
      </c>
      <c r="BK230" s="81">
        <v>0</v>
      </c>
      <c r="BL230" s="81">
        <v>0</v>
      </c>
      <c r="BM230" s="82"/>
      <c r="BN230" s="81">
        <v>0</v>
      </c>
      <c r="BO230" s="81">
        <v>0</v>
      </c>
      <c r="BP230" s="81">
        <v>2</v>
      </c>
      <c r="BQ230" s="81">
        <v>0</v>
      </c>
      <c r="BR230" s="81">
        <v>0</v>
      </c>
      <c r="BS230" s="81">
        <v>0</v>
      </c>
      <c r="BT230"/>
      <c r="BU230" s="80">
        <v>11.526999999999999</v>
      </c>
      <c r="BV230" s="80">
        <v>0</v>
      </c>
      <c r="BW230" s="80">
        <v>0</v>
      </c>
      <c r="BX230" s="80">
        <v>0</v>
      </c>
      <c r="BY230" s="80">
        <v>0</v>
      </c>
      <c r="BZ230" s="80">
        <v>0</v>
      </c>
      <c r="CA230" s="80">
        <v>0</v>
      </c>
      <c r="CB230" s="80">
        <v>0</v>
      </c>
      <c r="CC230" s="80">
        <v>0</v>
      </c>
    </row>
    <row r="231" spans="1:81">
      <c r="A231" s="80" t="s">
        <v>1957</v>
      </c>
      <c r="B231" s="80">
        <v>201</v>
      </c>
      <c r="C231" s="80">
        <v>14</v>
      </c>
      <c r="D231" s="80">
        <v>12</v>
      </c>
      <c r="E231" s="80">
        <v>2017</v>
      </c>
      <c r="F231" s="80" t="s">
        <v>71</v>
      </c>
      <c r="G231" s="80" t="s">
        <v>1943</v>
      </c>
      <c r="H231" s="80" t="s">
        <v>1944</v>
      </c>
      <c r="I231" s="177"/>
      <c r="J231" s="81">
        <v>63.026818683716307</v>
      </c>
      <c r="K231" s="81">
        <v>1.1961657320146843</v>
      </c>
      <c r="L231" s="81">
        <v>9.447173488709101</v>
      </c>
      <c r="M231" s="81">
        <v>6.6408420157987349</v>
      </c>
      <c r="N231" s="81">
        <v>13.397847371359983</v>
      </c>
      <c r="O231" s="81">
        <v>9.7910900906726788</v>
      </c>
      <c r="P231" s="81">
        <v>17.086092632541934</v>
      </c>
      <c r="Q231" s="81">
        <v>0.6847824057849986</v>
      </c>
      <c r="R231" s="81">
        <v>0</v>
      </c>
      <c r="S231" s="81">
        <v>1.1456839032405335</v>
      </c>
      <c r="T231" s="82"/>
      <c r="U231" s="81">
        <v>1575856</v>
      </c>
      <c r="V231" s="81">
        <v>601</v>
      </c>
      <c r="W231" s="81">
        <v>130</v>
      </c>
      <c r="X231" s="81">
        <v>1845</v>
      </c>
      <c r="Y231" s="81">
        <v>4190</v>
      </c>
      <c r="Z231" s="81">
        <v>5854</v>
      </c>
      <c r="AA231" s="81">
        <v>3539</v>
      </c>
      <c r="AB231" s="81">
        <v>10026</v>
      </c>
      <c r="AC231" s="81">
        <v>0</v>
      </c>
      <c r="AD231" s="81">
        <v>1.145683903240533</v>
      </c>
      <c r="AE231" s="82"/>
      <c r="AF231" s="81">
        <v>14349576.19384807</v>
      </c>
      <c r="AG231" s="81">
        <v>921998.26581923838</v>
      </c>
      <c r="AH231" s="81">
        <v>1937069.5967724409</v>
      </c>
      <c r="AI231" s="81">
        <v>11291467.606038859</v>
      </c>
      <c r="AJ231" s="81">
        <v>23447537.940820541</v>
      </c>
      <c r="AK231" s="81">
        <v>0</v>
      </c>
      <c r="AL231" s="81">
        <v>0</v>
      </c>
      <c r="AM231" s="81">
        <v>1377240.3606908519</v>
      </c>
      <c r="AN231" s="81">
        <v>0</v>
      </c>
      <c r="AO231" s="81">
        <v>0</v>
      </c>
      <c r="AP231" s="82"/>
      <c r="AQ231" s="81">
        <v>272</v>
      </c>
      <c r="AR231" s="81">
        <v>160</v>
      </c>
      <c r="AS231" s="81">
        <v>2</v>
      </c>
      <c r="AT231" s="81">
        <v>0</v>
      </c>
      <c r="AU231" s="81">
        <v>0</v>
      </c>
      <c r="AV231" s="81">
        <v>0</v>
      </c>
      <c r="AW231" s="81" t="s">
        <v>564</v>
      </c>
      <c r="AX231" s="82"/>
      <c r="AY231" s="81">
        <v>1205</v>
      </c>
      <c r="AZ231" s="81">
        <v>17569.099999999999</v>
      </c>
      <c r="BA231" s="81">
        <v>40000</v>
      </c>
      <c r="BB231" s="81">
        <v>0</v>
      </c>
      <c r="BC231" s="81">
        <v>0</v>
      </c>
      <c r="BD231" s="81">
        <v>0</v>
      </c>
      <c r="BE231" s="81" t="s">
        <v>564</v>
      </c>
      <c r="BF231" s="82"/>
      <c r="BG231" s="81">
        <v>0</v>
      </c>
      <c r="BH231" s="81">
        <v>0</v>
      </c>
      <c r="BI231" s="81">
        <v>11.984</v>
      </c>
      <c r="BJ231" s="81">
        <v>0</v>
      </c>
      <c r="BK231" s="81">
        <v>0</v>
      </c>
      <c r="BL231" s="81">
        <v>0</v>
      </c>
      <c r="BM231" s="82"/>
      <c r="BN231" s="81">
        <v>0</v>
      </c>
      <c r="BO231" s="81">
        <v>0</v>
      </c>
      <c r="BP231" s="81">
        <v>2</v>
      </c>
      <c r="BQ231" s="81">
        <v>0</v>
      </c>
      <c r="BR231" s="81">
        <v>0</v>
      </c>
      <c r="BS231" s="81">
        <v>0</v>
      </c>
      <c r="BT231"/>
      <c r="BU231" s="80">
        <v>11.984</v>
      </c>
      <c r="BV231" s="80">
        <v>0</v>
      </c>
      <c r="BW231" s="80">
        <v>0</v>
      </c>
      <c r="BX231" s="80">
        <v>0</v>
      </c>
      <c r="BY231" s="80">
        <v>0</v>
      </c>
      <c r="BZ231" s="80">
        <v>0</v>
      </c>
      <c r="CA231" s="80">
        <v>0</v>
      </c>
      <c r="CB231" s="80">
        <v>0</v>
      </c>
      <c r="CC231" s="80">
        <v>0</v>
      </c>
    </row>
    <row r="232" spans="1:81">
      <c r="A232" s="80" t="s">
        <v>1958</v>
      </c>
      <c r="B232" s="80">
        <v>202</v>
      </c>
      <c r="C232" s="80">
        <v>15</v>
      </c>
      <c r="D232" s="80">
        <v>12</v>
      </c>
      <c r="E232" s="80">
        <v>2018</v>
      </c>
      <c r="F232" s="80" t="s">
        <v>93</v>
      </c>
      <c r="G232" s="80" t="s">
        <v>1943</v>
      </c>
      <c r="H232" s="80" t="s">
        <v>1944</v>
      </c>
      <c r="I232" s="177"/>
      <c r="J232" s="81">
        <v>63.889816207913704</v>
      </c>
      <c r="K232" s="81">
        <v>1.0745389701796522</v>
      </c>
      <c r="L232" s="81">
        <v>8.570280294327798</v>
      </c>
      <c r="M232" s="81">
        <v>5.8033622504395925</v>
      </c>
      <c r="N232" s="81">
        <v>10.19722329880698</v>
      </c>
      <c r="O232" s="81">
        <v>9.5940078884961117</v>
      </c>
      <c r="P232" s="81">
        <v>16.849095218618043</v>
      </c>
      <c r="Q232" s="81">
        <v>0.6302463901262223</v>
      </c>
      <c r="R232" s="81">
        <v>0</v>
      </c>
      <c r="S232" s="81">
        <v>1.1695727497905983</v>
      </c>
      <c r="T232" s="82"/>
      <c r="U232" s="81">
        <v>1714320</v>
      </c>
      <c r="V232" s="81">
        <v>601</v>
      </c>
      <c r="W232" s="81">
        <v>130</v>
      </c>
      <c r="X232" s="81">
        <v>1845</v>
      </c>
      <c r="Y232" s="81">
        <v>4215</v>
      </c>
      <c r="Z232" s="81">
        <v>5846</v>
      </c>
      <c r="AA232" s="81">
        <v>3525</v>
      </c>
      <c r="AB232" s="81">
        <v>9944</v>
      </c>
      <c r="AC232" s="81">
        <v>0</v>
      </c>
      <c r="AD232" s="81">
        <v>1.1695727497905981</v>
      </c>
      <c r="AE232" s="82"/>
      <c r="AF232" s="81">
        <v>15174848.914292829</v>
      </c>
      <c r="AG232" s="81">
        <v>820648.40875980665</v>
      </c>
      <c r="AH232" s="81">
        <v>1797611.8473286999</v>
      </c>
      <c r="AI232" s="81">
        <v>11027399.395595331</v>
      </c>
      <c r="AJ232" s="81">
        <v>21791470.831211161</v>
      </c>
      <c r="AK232" s="81">
        <v>0</v>
      </c>
      <c r="AL232" s="81">
        <v>0</v>
      </c>
      <c r="AM232" s="81">
        <v>1368802.6449166359</v>
      </c>
      <c r="AN232" s="81">
        <v>0</v>
      </c>
      <c r="AO232" s="81">
        <v>0</v>
      </c>
      <c r="AP232" s="82"/>
      <c r="AQ232" s="81">
        <v>284</v>
      </c>
      <c r="AR232" s="81">
        <v>185</v>
      </c>
      <c r="AS232" s="81">
        <v>2</v>
      </c>
      <c r="AT232" s="81">
        <v>0</v>
      </c>
      <c r="AU232" s="81">
        <v>0</v>
      </c>
      <c r="AV232" s="81">
        <v>0</v>
      </c>
      <c r="AW232" s="81" t="s">
        <v>564</v>
      </c>
      <c r="AX232" s="82"/>
      <c r="AY232" s="81">
        <v>1271</v>
      </c>
      <c r="AZ232" s="81">
        <v>19067.2</v>
      </c>
      <c r="BA232" s="81">
        <v>40000</v>
      </c>
      <c r="BB232" s="81">
        <v>0</v>
      </c>
      <c r="BC232" s="81">
        <v>0</v>
      </c>
      <c r="BD232" s="81">
        <v>0</v>
      </c>
      <c r="BE232" s="81" t="s">
        <v>564</v>
      </c>
      <c r="BF232" s="82"/>
      <c r="BG232" s="81">
        <v>0</v>
      </c>
      <c r="BH232" s="81">
        <v>0</v>
      </c>
      <c r="BI232" s="81">
        <v>10.689</v>
      </c>
      <c r="BJ232" s="81">
        <v>0</v>
      </c>
      <c r="BK232" s="81">
        <v>0</v>
      </c>
      <c r="BL232" s="81">
        <v>0</v>
      </c>
      <c r="BM232" s="82"/>
      <c r="BN232" s="81">
        <v>0</v>
      </c>
      <c r="BO232" s="81">
        <v>0</v>
      </c>
      <c r="BP232" s="81">
        <v>2</v>
      </c>
      <c r="BQ232" s="81">
        <v>0</v>
      </c>
      <c r="BR232" s="81">
        <v>0</v>
      </c>
      <c r="BS232" s="81">
        <v>0</v>
      </c>
      <c r="BT232"/>
      <c r="BU232" s="80">
        <v>10.689</v>
      </c>
      <c r="BV232" s="80">
        <v>0</v>
      </c>
      <c r="BW232" s="80">
        <v>0</v>
      </c>
      <c r="BX232" s="80">
        <v>0</v>
      </c>
      <c r="BY232" s="80">
        <v>0</v>
      </c>
      <c r="BZ232" s="80">
        <v>0</v>
      </c>
      <c r="CA232" s="80">
        <v>0</v>
      </c>
      <c r="CB232" s="80">
        <v>0</v>
      </c>
      <c r="CC232" s="80">
        <v>0</v>
      </c>
    </row>
    <row r="233" spans="1:81">
      <c r="A233" s="80" t="s">
        <v>1959</v>
      </c>
      <c r="B233" s="80">
        <v>203</v>
      </c>
      <c r="C233" s="80">
        <v>16</v>
      </c>
      <c r="D233" s="80">
        <v>12</v>
      </c>
      <c r="E233" s="80">
        <v>2019</v>
      </c>
      <c r="F233" s="80" t="s">
        <v>73</v>
      </c>
      <c r="G233" s="80" t="s">
        <v>1943</v>
      </c>
      <c r="H233" s="80" t="s">
        <v>1944</v>
      </c>
      <c r="I233" s="177"/>
      <c r="J233" s="81">
        <v>82.665104933935851</v>
      </c>
      <c r="K233" s="81">
        <v>0.98453686950365971</v>
      </c>
      <c r="L233" s="81">
        <v>8.6501960308928787</v>
      </c>
      <c r="M233" s="81">
        <v>5.601294838079629</v>
      </c>
      <c r="N233" s="81">
        <v>10.058014228481774</v>
      </c>
      <c r="O233" s="81">
        <v>9.3056906610917132</v>
      </c>
      <c r="P233" s="81">
        <v>16.566798326390529</v>
      </c>
      <c r="Q233" s="81">
        <v>0.60308000389589678</v>
      </c>
      <c r="R233" s="81">
        <v>0</v>
      </c>
      <c r="S233" s="81">
        <v>0.74085075914148979</v>
      </c>
      <c r="T233" s="82"/>
      <c r="U233" s="81">
        <v>2007707</v>
      </c>
      <c r="V233" s="81">
        <v>601</v>
      </c>
      <c r="W233" s="81">
        <v>130</v>
      </c>
      <c r="X233" s="81">
        <v>1845</v>
      </c>
      <c r="Y233" s="81">
        <v>4186</v>
      </c>
      <c r="Z233" s="81">
        <v>5826</v>
      </c>
      <c r="AA233" s="81">
        <v>3440</v>
      </c>
      <c r="AB233" s="81">
        <v>9773</v>
      </c>
      <c r="AC233" s="81">
        <v>0</v>
      </c>
      <c r="AD233" s="81">
        <v>0.74085075914148979</v>
      </c>
      <c r="AE233" s="82"/>
      <c r="AF233" s="81">
        <v>18445181.426680289</v>
      </c>
      <c r="AG233" s="81">
        <v>796240.15793671727</v>
      </c>
      <c r="AH233" s="81">
        <v>1979101.9389039101</v>
      </c>
      <c r="AI233" s="81">
        <v>10820114.071868051</v>
      </c>
      <c r="AJ233" s="81">
        <v>19797799.83196881</v>
      </c>
      <c r="AK233" s="81">
        <v>0</v>
      </c>
      <c r="AL233" s="81">
        <v>0</v>
      </c>
      <c r="AM233" s="81">
        <v>1331009.0288953898</v>
      </c>
      <c r="AN233" s="81">
        <v>0</v>
      </c>
      <c r="AO233" s="81">
        <v>0</v>
      </c>
      <c r="AP233" s="82"/>
      <c r="AQ233" s="81">
        <v>300</v>
      </c>
      <c r="AR233" s="81">
        <v>198</v>
      </c>
      <c r="AS233" s="81">
        <v>2</v>
      </c>
      <c r="AT233" s="81">
        <v>0</v>
      </c>
      <c r="AU233" s="81">
        <v>0</v>
      </c>
      <c r="AV233" s="81">
        <v>0</v>
      </c>
      <c r="AW233" s="81" t="s">
        <v>564</v>
      </c>
      <c r="AX233" s="82"/>
      <c r="AY233" s="81">
        <v>1372.3</v>
      </c>
      <c r="AZ233" s="81">
        <v>19499.3</v>
      </c>
      <c r="BA233" s="81">
        <v>40000</v>
      </c>
      <c r="BB233" s="81">
        <v>0</v>
      </c>
      <c r="BC233" s="81">
        <v>0</v>
      </c>
      <c r="BD233" s="81">
        <v>0</v>
      </c>
      <c r="BE233" s="81" t="s">
        <v>564</v>
      </c>
      <c r="BF233" s="82"/>
      <c r="BG233" s="81">
        <v>0</v>
      </c>
      <c r="BH233" s="81">
        <v>0</v>
      </c>
      <c r="BI233" s="81">
        <v>10.544</v>
      </c>
      <c r="BJ233" s="81">
        <v>0</v>
      </c>
      <c r="BK233" s="81">
        <v>0</v>
      </c>
      <c r="BL233" s="81">
        <v>0</v>
      </c>
      <c r="BM233" s="82"/>
      <c r="BN233" s="81">
        <v>0</v>
      </c>
      <c r="BO233" s="81">
        <v>0</v>
      </c>
      <c r="BP233" s="81">
        <v>2</v>
      </c>
      <c r="BQ233" s="81">
        <v>0</v>
      </c>
      <c r="BR233" s="81">
        <v>0</v>
      </c>
      <c r="BS233" s="81">
        <v>0</v>
      </c>
      <c r="BT233"/>
      <c r="BU233" s="80">
        <v>10.544</v>
      </c>
      <c r="BV233" s="80">
        <v>0</v>
      </c>
      <c r="BW233" s="80">
        <v>0</v>
      </c>
      <c r="BX233" s="80">
        <v>0</v>
      </c>
      <c r="BY233" s="80">
        <v>0</v>
      </c>
      <c r="BZ233" s="80">
        <v>0</v>
      </c>
      <c r="CA233" s="80">
        <v>0</v>
      </c>
      <c r="CB233" s="80">
        <v>0</v>
      </c>
      <c r="CC233" s="80">
        <v>0</v>
      </c>
    </row>
    <row r="234" spans="1:81">
      <c r="A234" s="80" t="s">
        <v>1960</v>
      </c>
      <c r="B234" s="80">
        <v>204</v>
      </c>
      <c r="C234" s="80">
        <v>17</v>
      </c>
      <c r="D234" s="80">
        <v>12</v>
      </c>
      <c r="E234" s="80">
        <v>2020</v>
      </c>
      <c r="F234" s="80" t="s">
        <v>218</v>
      </c>
      <c r="G234" s="80" t="s">
        <v>1943</v>
      </c>
      <c r="H234" s="80" t="s">
        <v>1944</v>
      </c>
      <c r="I234" s="177"/>
      <c r="J234" s="81">
        <v>61.808006524756067</v>
      </c>
      <c r="K234" s="81">
        <v>1.069738965534494</v>
      </c>
      <c r="L234" s="81">
        <v>13.326205912140537</v>
      </c>
      <c r="M234" s="81">
        <v>5.210553154879709</v>
      </c>
      <c r="N234" s="81">
        <v>9.0528868147805301</v>
      </c>
      <c r="O234" s="81">
        <v>8.1405068835195156</v>
      </c>
      <c r="P234" s="81">
        <v>15.59383764389211</v>
      </c>
      <c r="Q234" s="81">
        <v>0.57052764310106829</v>
      </c>
      <c r="R234" s="81">
        <v>0</v>
      </c>
      <c r="S234" s="81">
        <v>0.98804445630234694</v>
      </c>
      <c r="T234" s="82"/>
      <c r="U234" s="81">
        <v>1890977</v>
      </c>
      <c r="V234" s="81">
        <v>539</v>
      </c>
      <c r="W234" s="81">
        <v>211</v>
      </c>
      <c r="X234" s="81">
        <v>1815</v>
      </c>
      <c r="Y234" s="81">
        <v>4229</v>
      </c>
      <c r="Z234" s="81">
        <v>5817</v>
      </c>
      <c r="AA234" s="81">
        <v>3518</v>
      </c>
      <c r="AB234" s="81">
        <v>9676</v>
      </c>
      <c r="AC234" s="81">
        <v>0</v>
      </c>
      <c r="AD234" s="81">
        <v>0.98804445630234694</v>
      </c>
      <c r="AE234" s="82"/>
      <c r="AF234" s="81">
        <v>17035076.747672919</v>
      </c>
      <c r="AG234" s="81">
        <v>789918.49496476585</v>
      </c>
      <c r="AH234" s="81">
        <v>3277581.2283716407</v>
      </c>
      <c r="AI234" s="81">
        <v>9807229.868149763</v>
      </c>
      <c r="AJ234" s="81">
        <v>16642502.201931912</v>
      </c>
      <c r="AK234" s="81"/>
      <c r="AL234" s="81"/>
      <c r="AM234" s="81">
        <v>1262825.5026021868</v>
      </c>
      <c r="AN234" s="81"/>
      <c r="AO234" s="81"/>
      <c r="AP234" s="82"/>
      <c r="AQ234" s="81">
        <v>309</v>
      </c>
      <c r="AR234" s="81">
        <v>205</v>
      </c>
      <c r="AS234" s="81">
        <v>2</v>
      </c>
      <c r="AT234" s="81">
        <v>0</v>
      </c>
      <c r="AU234" s="81">
        <v>0</v>
      </c>
      <c r="AV234" s="81">
        <v>0</v>
      </c>
      <c r="AW234" s="81">
        <v>2</v>
      </c>
      <c r="AX234" s="82"/>
      <c r="AY234" s="81">
        <v>1424</v>
      </c>
      <c r="AZ234" s="81">
        <v>20373.399999999991</v>
      </c>
      <c r="BA234" s="81">
        <v>40000</v>
      </c>
      <c r="BB234" s="81">
        <v>0</v>
      </c>
      <c r="BC234" s="81">
        <v>0</v>
      </c>
      <c r="BD234" s="81">
        <v>0</v>
      </c>
      <c r="BE234" s="81">
        <v>40000</v>
      </c>
      <c r="BF234" s="82"/>
      <c r="BG234" s="81">
        <v>0</v>
      </c>
      <c r="BH234" s="81">
        <v>0</v>
      </c>
      <c r="BI234" s="81">
        <v>10.494</v>
      </c>
      <c r="BJ234" s="81">
        <v>0</v>
      </c>
      <c r="BK234" s="81">
        <v>0</v>
      </c>
      <c r="BL234" s="81">
        <v>0</v>
      </c>
      <c r="BM234" s="82"/>
      <c r="BN234" s="81">
        <v>0</v>
      </c>
      <c r="BO234" s="81">
        <v>0</v>
      </c>
      <c r="BP234" s="81">
        <v>2</v>
      </c>
      <c r="BQ234" s="81">
        <v>0</v>
      </c>
      <c r="BR234" s="81">
        <v>0</v>
      </c>
      <c r="BS234" s="81">
        <v>0</v>
      </c>
      <c r="BT234"/>
      <c r="BU234" s="80">
        <v>10.494</v>
      </c>
      <c r="BV234" s="80">
        <v>0</v>
      </c>
      <c r="BW234" s="80">
        <v>0</v>
      </c>
      <c r="BX234" s="80">
        <v>0</v>
      </c>
      <c r="BY234" s="80">
        <v>0</v>
      </c>
      <c r="BZ234" s="80">
        <v>0</v>
      </c>
      <c r="CA234" s="80">
        <v>0</v>
      </c>
      <c r="CB234" s="80">
        <v>0</v>
      </c>
      <c r="CC234" s="80">
        <v>0</v>
      </c>
    </row>
    <row r="235" spans="1:81">
      <c r="A235" s="80" t="s">
        <v>1961</v>
      </c>
      <c r="B235" s="80">
        <v>204</v>
      </c>
      <c r="C235" s="80">
        <v>18</v>
      </c>
      <c r="D235" s="80">
        <v>12</v>
      </c>
      <c r="E235" s="80">
        <v>2021</v>
      </c>
      <c r="F235" s="80" t="s">
        <v>75</v>
      </c>
      <c r="G235" s="174" t="s">
        <v>1943</v>
      </c>
      <c r="H235" s="80" t="s">
        <v>1944</v>
      </c>
      <c r="I235" s="177"/>
      <c r="J235" s="81">
        <v>59.759365956664745</v>
      </c>
      <c r="K235" s="81">
        <v>1.0981582105186769</v>
      </c>
      <c r="L235" s="81">
        <v>10.706862073291861</v>
      </c>
      <c r="M235" s="81">
        <v>5.0493818450028201</v>
      </c>
      <c r="N235" s="81">
        <v>8.5308824517485302</v>
      </c>
      <c r="O235" s="81">
        <v>7.8935884606421647</v>
      </c>
      <c r="P235" s="81">
        <v>16.076697491968037</v>
      </c>
      <c r="Q235" s="81">
        <v>0.56740941771255238</v>
      </c>
      <c r="R235" s="81">
        <v>0</v>
      </c>
      <c r="S235" s="81">
        <v>0.7290722049443914</v>
      </c>
      <c r="T235" s="82"/>
      <c r="U235" s="81">
        <v>1981263</v>
      </c>
      <c r="V235" s="81">
        <v>539</v>
      </c>
      <c r="W235" s="81">
        <v>211</v>
      </c>
      <c r="X235" s="81">
        <v>1815</v>
      </c>
      <c r="Y235" s="81">
        <v>4223</v>
      </c>
      <c r="Z235" s="81">
        <v>5808</v>
      </c>
      <c r="AA235" s="81">
        <v>3537</v>
      </c>
      <c r="AB235" s="81">
        <v>9509</v>
      </c>
      <c r="AC235" s="81">
        <v>0</v>
      </c>
      <c r="AD235" s="81">
        <v>0.7290722049443914</v>
      </c>
      <c r="AE235" s="82"/>
      <c r="AF235" s="81">
        <v>15700893.78888312</v>
      </c>
      <c r="AG235" s="81">
        <v>844254.81013231468</v>
      </c>
      <c r="AH235" s="81">
        <v>2546027.4871374541</v>
      </c>
      <c r="AI235" s="81">
        <v>11033599.905292209</v>
      </c>
      <c r="AJ235" s="81">
        <v>19111271.81590607</v>
      </c>
      <c r="AK235" s="81">
        <v>0</v>
      </c>
      <c r="AL235" s="81">
        <v>0</v>
      </c>
      <c r="AM235" s="81">
        <v>1248188.3091643979</v>
      </c>
      <c r="AN235" s="81">
        <v>0</v>
      </c>
      <c r="AO235" s="81">
        <v>0</v>
      </c>
      <c r="AP235" s="82"/>
      <c r="AQ235" s="81">
        <v>317</v>
      </c>
      <c r="AR235" s="81">
        <v>208</v>
      </c>
      <c r="AS235" s="81">
        <v>3</v>
      </c>
      <c r="AT235" s="81">
        <v>0</v>
      </c>
      <c r="AU235" s="81">
        <v>0</v>
      </c>
      <c r="AV235" s="81">
        <v>0</v>
      </c>
      <c r="AW235" s="81"/>
      <c r="AX235" s="82"/>
      <c r="AY235" s="81">
        <v>1470.5</v>
      </c>
      <c r="AZ235" s="81">
        <v>20460.299999999988</v>
      </c>
      <c r="BA235" s="81">
        <v>88300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1962</v>
      </c>
      <c r="B236" s="80">
        <v>204</v>
      </c>
      <c r="C236" s="80">
        <v>19</v>
      </c>
      <c r="D236" s="80">
        <v>12</v>
      </c>
      <c r="E236" s="80">
        <v>2022</v>
      </c>
      <c r="F236" s="80" t="s">
        <v>568</v>
      </c>
      <c r="G236" s="174" t="s">
        <v>1943</v>
      </c>
      <c r="H236" s="80" t="s">
        <v>1944</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340</v>
      </c>
      <c r="AR236" s="81">
        <v>212</v>
      </c>
      <c r="AS236" s="81">
        <v>3</v>
      </c>
      <c r="AT236" s="81">
        <v>0</v>
      </c>
      <c r="AU236" s="81">
        <v>0</v>
      </c>
      <c r="AV236" s="81">
        <v>0</v>
      </c>
      <c r="AW236" s="81"/>
      <c r="AX236" s="82"/>
      <c r="AY236" s="81">
        <v>1626.0999999999995</v>
      </c>
      <c r="AZ236" s="81">
        <v>20647.299999999992</v>
      </c>
      <c r="BA236" s="81">
        <v>88300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1963</v>
      </c>
      <c r="B237" s="80">
        <v>273</v>
      </c>
      <c r="C237" s="80">
        <v>1</v>
      </c>
      <c r="D237" s="80">
        <v>17</v>
      </c>
      <c r="E237" s="80">
        <v>1990</v>
      </c>
      <c r="F237" s="80" t="s">
        <v>562</v>
      </c>
      <c r="G237" s="80" t="s">
        <v>1964</v>
      </c>
      <c r="H237" s="80" t="s">
        <v>1965</v>
      </c>
      <c r="I237" s="177"/>
      <c r="J237" s="81">
        <v>23.693947312382139</v>
      </c>
      <c r="K237" s="81">
        <v>1.5273868262924657</v>
      </c>
      <c r="L237" s="81">
        <v>0.45373107026946574</v>
      </c>
      <c r="M237" s="81">
        <v>2.5861388031528478</v>
      </c>
      <c r="N237" s="81">
        <v>6.4393337447062615</v>
      </c>
      <c r="O237" s="81">
        <v>7.517413307339722</v>
      </c>
      <c r="P237" s="81">
        <v>9.8512797185159116</v>
      </c>
      <c r="Q237" s="81">
        <v>0.51642575094468945</v>
      </c>
      <c r="R237" s="81">
        <v>0</v>
      </c>
      <c r="S237" s="81">
        <v>0.51121870008715486</v>
      </c>
      <c r="T237" s="82"/>
      <c r="U237" s="81">
        <v>1981340</v>
      </c>
      <c r="V237" s="81">
        <v>410</v>
      </c>
      <c r="W237" s="81">
        <v>6</v>
      </c>
      <c r="X237" s="81">
        <v>910</v>
      </c>
      <c r="Y237" s="81">
        <v>1857</v>
      </c>
      <c r="Z237" s="81">
        <v>3092</v>
      </c>
      <c r="AA237" s="81">
        <v>2392</v>
      </c>
      <c r="AB237" s="81">
        <v>8385</v>
      </c>
      <c r="AC237" s="81">
        <v>0</v>
      </c>
      <c r="AD237" s="81">
        <v>0.51121870008715486</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1966</v>
      </c>
      <c r="B238" s="80">
        <v>274</v>
      </c>
      <c r="C238" s="80">
        <v>2</v>
      </c>
      <c r="D238" s="80">
        <v>17</v>
      </c>
      <c r="E238" s="80">
        <v>2005</v>
      </c>
      <c r="F238" s="80" t="s">
        <v>565</v>
      </c>
      <c r="G238" s="80" t="s">
        <v>1964</v>
      </c>
      <c r="H238" s="80" t="s">
        <v>1965</v>
      </c>
      <c r="I238" s="177"/>
      <c r="J238" s="81">
        <v>30.89683814884744</v>
      </c>
      <c r="K238" s="81">
        <v>1.1684898102624814</v>
      </c>
      <c r="L238" s="81">
        <v>3.2438287711507088</v>
      </c>
      <c r="M238" s="81">
        <v>9.6793128951308667</v>
      </c>
      <c r="N238" s="81">
        <v>10.247102023550939</v>
      </c>
      <c r="O238" s="81">
        <v>12.498790498217851</v>
      </c>
      <c r="P238" s="81">
        <v>13.341044286814789</v>
      </c>
      <c r="Q238" s="81">
        <v>0.56623017061005787</v>
      </c>
      <c r="R238" s="81">
        <v>0</v>
      </c>
      <c r="S238" s="81">
        <v>0.44485456994574024</v>
      </c>
      <c r="T238" s="82"/>
      <c r="U238" s="81">
        <v>2699042</v>
      </c>
      <c r="V238" s="81">
        <v>425</v>
      </c>
      <c r="W238" s="81">
        <v>45</v>
      </c>
      <c r="X238" s="81">
        <v>1806</v>
      </c>
      <c r="Y238" s="81">
        <v>2527</v>
      </c>
      <c r="Z238" s="81">
        <v>5949</v>
      </c>
      <c r="AA238" s="81">
        <v>2653</v>
      </c>
      <c r="AB238" s="81">
        <v>9611</v>
      </c>
      <c r="AC238" s="81">
        <v>0</v>
      </c>
      <c r="AD238" s="81">
        <v>0.44485456994574024</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1967</v>
      </c>
      <c r="B239" s="80">
        <v>275</v>
      </c>
      <c r="C239" s="80">
        <v>3</v>
      </c>
      <c r="D239" s="80">
        <v>17</v>
      </c>
      <c r="E239" s="80">
        <v>2006</v>
      </c>
      <c r="F239" s="80" t="s">
        <v>566</v>
      </c>
      <c r="G239" s="80" t="s">
        <v>1964</v>
      </c>
      <c r="H239" s="80" t="s">
        <v>1965</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1968</v>
      </c>
      <c r="B240" s="80">
        <v>276</v>
      </c>
      <c r="C240" s="80">
        <v>4</v>
      </c>
      <c r="D240" s="80">
        <v>17</v>
      </c>
      <c r="E240" s="80">
        <v>2007</v>
      </c>
      <c r="F240" s="80" t="s">
        <v>567</v>
      </c>
      <c r="G240" s="80" t="s">
        <v>1964</v>
      </c>
      <c r="H240" s="80" t="s">
        <v>1965</v>
      </c>
      <c r="I240" s="177"/>
      <c r="J240" s="81">
        <v>50.752965015167483</v>
      </c>
      <c r="K240" s="81">
        <v>1.1015226417925881</v>
      </c>
      <c r="L240" s="81">
        <v>3.3311372810996809</v>
      </c>
      <c r="M240" s="81">
        <v>11.007811604113066</v>
      </c>
      <c r="N240" s="81">
        <v>11.241971782485495</v>
      </c>
      <c r="O240" s="81">
        <v>12.397146532047897</v>
      </c>
      <c r="P240" s="81">
        <v>13.935642348948264</v>
      </c>
      <c r="Q240" s="81">
        <v>0.60176639731486847</v>
      </c>
      <c r="R240" s="81">
        <v>0</v>
      </c>
      <c r="S240" s="81">
        <v>0.78782919987182676</v>
      </c>
      <c r="T240" s="82"/>
      <c r="U240" s="81">
        <v>5446595</v>
      </c>
      <c r="V240" s="81">
        <v>395</v>
      </c>
      <c r="W240" s="81">
        <v>56</v>
      </c>
      <c r="X240" s="81">
        <v>2466</v>
      </c>
      <c r="Y240" s="81">
        <v>2620</v>
      </c>
      <c r="Z240" s="81">
        <v>6134</v>
      </c>
      <c r="AA240" s="81">
        <v>2729</v>
      </c>
      <c r="AB240" s="81">
        <v>9674</v>
      </c>
      <c r="AC240" s="81">
        <v>0</v>
      </c>
      <c r="AD240" s="81">
        <v>0.78782919987182676</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1969</v>
      </c>
      <c r="B241" s="80">
        <v>277</v>
      </c>
      <c r="C241" s="80">
        <v>5</v>
      </c>
      <c r="D241" s="80">
        <v>17</v>
      </c>
      <c r="E241" s="80">
        <v>2008</v>
      </c>
      <c r="F241" s="80" t="s">
        <v>84</v>
      </c>
      <c r="G241" s="80" t="s">
        <v>1964</v>
      </c>
      <c r="H241" s="80" t="s">
        <v>1965</v>
      </c>
      <c r="I241" s="177"/>
      <c r="J241" s="81">
        <v>45.616301385074422</v>
      </c>
      <c r="K241" s="81">
        <v>0.81973295214670716</v>
      </c>
      <c r="L241" s="81">
        <v>2.8824376998672898</v>
      </c>
      <c r="M241" s="81">
        <v>11.663457744608424</v>
      </c>
      <c r="N241" s="81">
        <v>11.963205199241818</v>
      </c>
      <c r="O241" s="81">
        <v>12.298948923392375</v>
      </c>
      <c r="P241" s="81">
        <v>13.511706078032065</v>
      </c>
      <c r="Q241" s="81">
        <v>0.59889220661673415</v>
      </c>
      <c r="R241" s="81">
        <v>0</v>
      </c>
      <c r="S241" s="81">
        <v>0.79762640862474354</v>
      </c>
      <c r="T241" s="82"/>
      <c r="U241" s="81">
        <v>5314764</v>
      </c>
      <c r="V241" s="81">
        <v>395</v>
      </c>
      <c r="W241" s="81">
        <v>56</v>
      </c>
      <c r="X241" s="81">
        <v>2466</v>
      </c>
      <c r="Y241" s="81">
        <v>2697</v>
      </c>
      <c r="Z241" s="81">
        <v>6299</v>
      </c>
      <c r="AA241" s="81">
        <v>2649</v>
      </c>
      <c r="AB241" s="81">
        <v>9786</v>
      </c>
      <c r="AC241" s="81">
        <v>0</v>
      </c>
      <c r="AD241" s="81">
        <v>0.79762640862474354</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1970</v>
      </c>
      <c r="B242" s="80">
        <v>278</v>
      </c>
      <c r="C242" s="80">
        <v>6</v>
      </c>
      <c r="D242" s="80">
        <v>17</v>
      </c>
      <c r="E242" s="80">
        <v>2009</v>
      </c>
      <c r="F242" s="80" t="s">
        <v>85</v>
      </c>
      <c r="G242" s="80" t="s">
        <v>1964</v>
      </c>
      <c r="H242" s="80" t="s">
        <v>1965</v>
      </c>
      <c r="I242" s="177"/>
      <c r="J242" s="81">
        <v>37.282694793358679</v>
      </c>
      <c r="K242" s="81">
        <v>0.81295898874446537</v>
      </c>
      <c r="L242" s="81">
        <v>1.745155997431298</v>
      </c>
      <c r="M242" s="81">
        <v>12.450294954335279</v>
      </c>
      <c r="N242" s="81">
        <v>11.116528188126209</v>
      </c>
      <c r="O242" s="81">
        <v>12.527584619528886</v>
      </c>
      <c r="P242" s="81">
        <v>13.096852331406971</v>
      </c>
      <c r="Q242" s="81">
        <v>0.57050635799868588</v>
      </c>
      <c r="R242" s="81">
        <v>0</v>
      </c>
      <c r="S242" s="81">
        <v>0.68147424932722633</v>
      </c>
      <c r="T242" s="82"/>
      <c r="U242" s="81">
        <v>3773065</v>
      </c>
      <c r="V242" s="81">
        <v>384</v>
      </c>
      <c r="W242" s="81">
        <v>45</v>
      </c>
      <c r="X242" s="81">
        <v>2698</v>
      </c>
      <c r="Y242" s="81">
        <v>2724</v>
      </c>
      <c r="Z242" s="81">
        <v>6333</v>
      </c>
      <c r="AA242" s="81">
        <v>2636</v>
      </c>
      <c r="AB242" s="81">
        <v>9786</v>
      </c>
      <c r="AC242" s="81">
        <v>0</v>
      </c>
      <c r="AD242" s="81">
        <v>0.68147424932722633</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13.370000000000001</v>
      </c>
      <c r="BJ242" s="81">
        <v>0</v>
      </c>
      <c r="BK242" s="81">
        <v>0</v>
      </c>
      <c r="BL242" s="81">
        <v>0</v>
      </c>
      <c r="BM242" s="82"/>
      <c r="BN242" s="81">
        <v>0</v>
      </c>
      <c r="BO242" s="81">
        <v>0</v>
      </c>
      <c r="BP242" s="81">
        <v>2</v>
      </c>
      <c r="BQ242" s="81">
        <v>0</v>
      </c>
      <c r="BR242" s="81">
        <v>0</v>
      </c>
      <c r="BS242" s="81">
        <v>0</v>
      </c>
      <c r="BT242"/>
      <c r="BU242" s="80"/>
      <c r="BV242" s="80"/>
      <c r="BW242" s="80"/>
      <c r="BX242" s="80"/>
      <c r="BY242" s="80"/>
      <c r="BZ242" s="80"/>
      <c r="CA242" s="80"/>
      <c r="CB242" s="80"/>
      <c r="CC242" s="80"/>
    </row>
    <row r="243" spans="1:81">
      <c r="A243" s="80" t="s">
        <v>1971</v>
      </c>
      <c r="B243" s="80">
        <v>279</v>
      </c>
      <c r="C243" s="80">
        <v>7</v>
      </c>
      <c r="D243" s="80">
        <v>17</v>
      </c>
      <c r="E243" s="80">
        <v>2010</v>
      </c>
      <c r="F243" s="80" t="s">
        <v>86</v>
      </c>
      <c r="G243" s="80" t="s">
        <v>1964</v>
      </c>
      <c r="H243" s="80" t="s">
        <v>1965</v>
      </c>
      <c r="I243" s="177"/>
      <c r="J243" s="81">
        <v>41.916511817774627</v>
      </c>
      <c r="K243" s="81">
        <v>0.86046405474676502</v>
      </c>
      <c r="L243" s="81">
        <v>2.0783857702990347</v>
      </c>
      <c r="M243" s="81">
        <v>12.729696948474389</v>
      </c>
      <c r="N243" s="81">
        <v>12.626934282136832</v>
      </c>
      <c r="O243" s="81">
        <v>12.666540125748289</v>
      </c>
      <c r="P243" s="81">
        <v>13.111276496312685</v>
      </c>
      <c r="Q243" s="81">
        <v>0.59362830632496755</v>
      </c>
      <c r="R243" s="81">
        <v>0</v>
      </c>
      <c r="S243" s="81">
        <v>0.74112334984995809</v>
      </c>
      <c r="T243" s="82"/>
      <c r="U243" s="81">
        <v>3979668</v>
      </c>
      <c r="V243" s="81">
        <v>384</v>
      </c>
      <c r="W243" s="81">
        <v>45</v>
      </c>
      <c r="X243" s="81">
        <v>2698</v>
      </c>
      <c r="Y243" s="81">
        <v>2763</v>
      </c>
      <c r="Z243" s="81">
        <v>6433</v>
      </c>
      <c r="AA243" s="81">
        <v>2573</v>
      </c>
      <c r="AB243" s="81">
        <v>9757</v>
      </c>
      <c r="AC243" s="81">
        <v>0</v>
      </c>
      <c r="AD243" s="81">
        <v>0.74112334984995809</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19.870999999999999</v>
      </c>
      <c r="BJ243" s="81">
        <v>0</v>
      </c>
      <c r="BK243" s="81">
        <v>0</v>
      </c>
      <c r="BL243" s="81">
        <v>0</v>
      </c>
      <c r="BM243" s="82"/>
      <c r="BN243" s="81">
        <v>0</v>
      </c>
      <c r="BO243" s="81">
        <v>0</v>
      </c>
      <c r="BP243" s="81">
        <v>3</v>
      </c>
      <c r="BQ243" s="81">
        <v>0</v>
      </c>
      <c r="BR243" s="81">
        <v>0</v>
      </c>
      <c r="BS243" s="81">
        <v>0</v>
      </c>
      <c r="BT243"/>
      <c r="BU243" s="80">
        <v>19.870999999999999</v>
      </c>
      <c r="BV243" s="80">
        <v>0</v>
      </c>
      <c r="BW243" s="80">
        <v>0</v>
      </c>
      <c r="BX243" s="80">
        <v>0</v>
      </c>
      <c r="BY243" s="80">
        <v>0</v>
      </c>
      <c r="BZ243" s="80">
        <v>0</v>
      </c>
      <c r="CA243" s="80">
        <v>0</v>
      </c>
      <c r="CB243" s="80">
        <v>0</v>
      </c>
      <c r="CC243" s="80">
        <v>0</v>
      </c>
    </row>
    <row r="244" spans="1:81">
      <c r="A244" s="80" t="s">
        <v>1972</v>
      </c>
      <c r="B244" s="80">
        <v>280</v>
      </c>
      <c r="C244" s="80">
        <v>8</v>
      </c>
      <c r="D244" s="80">
        <v>17</v>
      </c>
      <c r="E244" s="80">
        <v>2011</v>
      </c>
      <c r="F244" s="80" t="s">
        <v>87</v>
      </c>
      <c r="G244" s="80" t="s">
        <v>1964</v>
      </c>
      <c r="H244" s="80" t="s">
        <v>1965</v>
      </c>
      <c r="I244" s="177"/>
      <c r="J244" s="81">
        <v>50.990650277332918</v>
      </c>
      <c r="K244" s="81">
        <v>1.1217148962011734</v>
      </c>
      <c r="L244" s="81">
        <v>1.7518410103093034</v>
      </c>
      <c r="M244" s="81">
        <v>14.572070517388559</v>
      </c>
      <c r="N244" s="81">
        <v>12.568049979413898</v>
      </c>
      <c r="O244" s="81">
        <v>12.512838321171587</v>
      </c>
      <c r="P244" s="81">
        <v>12.578978922998461</v>
      </c>
      <c r="Q244" s="81">
        <v>0.67890502676955378</v>
      </c>
      <c r="R244" s="81">
        <v>0</v>
      </c>
      <c r="S244" s="81">
        <v>0.81779624997766942</v>
      </c>
      <c r="T244" s="82"/>
      <c r="U244" s="81">
        <v>4812547</v>
      </c>
      <c r="V244" s="81">
        <v>384</v>
      </c>
      <c r="W244" s="81">
        <v>45</v>
      </c>
      <c r="X244" s="81">
        <v>2698</v>
      </c>
      <c r="Y244" s="81">
        <v>2781</v>
      </c>
      <c r="Z244" s="81">
        <v>6493</v>
      </c>
      <c r="AA244" s="81">
        <v>2542</v>
      </c>
      <c r="AB244" s="81">
        <v>9674</v>
      </c>
      <c r="AC244" s="81">
        <v>0</v>
      </c>
      <c r="AD244" s="81">
        <v>0.81779624997766942</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20.742000000000001</v>
      </c>
      <c r="BJ244" s="81">
        <v>0</v>
      </c>
      <c r="BK244" s="81">
        <v>0</v>
      </c>
      <c r="BL244" s="81">
        <v>0</v>
      </c>
      <c r="BM244" s="82"/>
      <c r="BN244" s="81">
        <v>0</v>
      </c>
      <c r="BO244" s="81">
        <v>0</v>
      </c>
      <c r="BP244" s="81">
        <v>3</v>
      </c>
      <c r="BQ244" s="81">
        <v>0</v>
      </c>
      <c r="BR244" s="81">
        <v>0</v>
      </c>
      <c r="BS244" s="81">
        <v>0</v>
      </c>
      <c r="BT244"/>
      <c r="BU244" s="80">
        <v>20.742000000000001</v>
      </c>
      <c r="BV244" s="80">
        <v>0</v>
      </c>
      <c r="BW244" s="80">
        <v>0</v>
      </c>
      <c r="BX244" s="80">
        <v>0</v>
      </c>
      <c r="BY244" s="80">
        <v>0</v>
      </c>
      <c r="BZ244" s="80">
        <v>0</v>
      </c>
      <c r="CA244" s="80">
        <v>0</v>
      </c>
      <c r="CB244" s="80">
        <v>0</v>
      </c>
      <c r="CC244" s="80">
        <v>0</v>
      </c>
    </row>
    <row r="245" spans="1:81">
      <c r="A245" s="80" t="s">
        <v>1973</v>
      </c>
      <c r="B245" s="80">
        <v>281</v>
      </c>
      <c r="C245" s="80">
        <v>9</v>
      </c>
      <c r="D245" s="80">
        <v>17</v>
      </c>
      <c r="E245" s="80">
        <v>2012</v>
      </c>
      <c r="F245" s="80" t="s">
        <v>88</v>
      </c>
      <c r="G245" s="80" t="s">
        <v>1964</v>
      </c>
      <c r="H245" s="80" t="s">
        <v>1965</v>
      </c>
      <c r="I245" s="177"/>
      <c r="J245" s="81">
        <v>53.668539850449001</v>
      </c>
      <c r="K245" s="81">
        <v>1.0124639696491695</v>
      </c>
      <c r="L245" s="81">
        <v>1.7020503608671418</v>
      </c>
      <c r="M245" s="81">
        <v>14.164343972175354</v>
      </c>
      <c r="N245" s="81">
        <v>13.301379061857466</v>
      </c>
      <c r="O245" s="81">
        <v>12.561593503532993</v>
      </c>
      <c r="P245" s="81">
        <v>12.386788139371449</v>
      </c>
      <c r="Q245" s="81">
        <v>0.76033570914485316</v>
      </c>
      <c r="R245" s="81">
        <v>0</v>
      </c>
      <c r="S245" s="81">
        <v>0.6397783880557496</v>
      </c>
      <c r="T245" s="82"/>
      <c r="U245" s="81">
        <v>5477119</v>
      </c>
      <c r="V245" s="81">
        <v>384</v>
      </c>
      <c r="W245" s="81">
        <v>45</v>
      </c>
      <c r="X245" s="81">
        <v>2698</v>
      </c>
      <c r="Y245" s="81">
        <v>3061</v>
      </c>
      <c r="Z245" s="81">
        <v>6570</v>
      </c>
      <c r="AA245" s="81">
        <v>2489</v>
      </c>
      <c r="AB245" s="81">
        <v>9972</v>
      </c>
      <c r="AC245" s="81">
        <v>0</v>
      </c>
      <c r="AD245" s="81">
        <v>0.6397783880557496</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21.082999999999998</v>
      </c>
      <c r="BJ245" s="81">
        <v>0</v>
      </c>
      <c r="BK245" s="81">
        <v>0</v>
      </c>
      <c r="BL245" s="81">
        <v>0</v>
      </c>
      <c r="BM245" s="82"/>
      <c r="BN245" s="81">
        <v>0</v>
      </c>
      <c r="BO245" s="81">
        <v>0</v>
      </c>
      <c r="BP245" s="81">
        <v>4</v>
      </c>
      <c r="BQ245" s="81">
        <v>0</v>
      </c>
      <c r="BR245" s="81">
        <v>0</v>
      </c>
      <c r="BS245" s="81">
        <v>0</v>
      </c>
      <c r="BT245"/>
      <c r="BU245" s="80">
        <v>21.082999999999998</v>
      </c>
      <c r="BV245" s="80">
        <v>0</v>
      </c>
      <c r="BW245" s="80">
        <v>0</v>
      </c>
      <c r="BX245" s="80">
        <v>0</v>
      </c>
      <c r="BY245" s="80">
        <v>0</v>
      </c>
      <c r="BZ245" s="80">
        <v>0</v>
      </c>
      <c r="CA245" s="80">
        <v>0</v>
      </c>
      <c r="CB245" s="80">
        <v>0</v>
      </c>
      <c r="CC245" s="80">
        <v>0</v>
      </c>
    </row>
    <row r="246" spans="1:81">
      <c r="A246" s="80" t="s">
        <v>1974</v>
      </c>
      <c r="B246" s="80">
        <v>282</v>
      </c>
      <c r="C246" s="80">
        <v>10</v>
      </c>
      <c r="D246" s="80">
        <v>17</v>
      </c>
      <c r="E246" s="80">
        <v>2013</v>
      </c>
      <c r="F246" s="80" t="s">
        <v>89</v>
      </c>
      <c r="G246" s="80" t="s">
        <v>1964</v>
      </c>
      <c r="H246" s="80" t="s">
        <v>1965</v>
      </c>
      <c r="I246" s="177"/>
      <c r="J246" s="81">
        <v>59.849740406266122</v>
      </c>
      <c r="K246" s="81">
        <v>0.81739956921575685</v>
      </c>
      <c r="L246" s="81">
        <v>1.6500928096838021</v>
      </c>
      <c r="M246" s="81">
        <v>14.438999975708381</v>
      </c>
      <c r="N246" s="81">
        <v>12.448771143164441</v>
      </c>
      <c r="O246" s="81">
        <v>12.253492891215142</v>
      </c>
      <c r="P246" s="81">
        <v>12.478418498001181</v>
      </c>
      <c r="Q246" s="81">
        <v>0.77116411362376569</v>
      </c>
      <c r="R246" s="81">
        <v>0</v>
      </c>
      <c r="S246" s="81">
        <v>0.90045751972974142</v>
      </c>
      <c r="T246" s="82"/>
      <c r="U246" s="81">
        <v>5361997</v>
      </c>
      <c r="V246" s="81">
        <v>384</v>
      </c>
      <c r="W246" s="81">
        <v>45</v>
      </c>
      <c r="X246" s="81">
        <v>2698</v>
      </c>
      <c r="Y246" s="81">
        <v>3060</v>
      </c>
      <c r="Z246" s="81">
        <v>6695</v>
      </c>
      <c r="AA246" s="81">
        <v>2498</v>
      </c>
      <c r="AB246" s="81">
        <v>9969</v>
      </c>
      <c r="AC246" s="81">
        <v>0</v>
      </c>
      <c r="AD246" s="81">
        <v>0.90045751972974142</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26.742000000000001</v>
      </c>
      <c r="BJ246" s="81">
        <v>0</v>
      </c>
      <c r="BK246" s="81">
        <v>0</v>
      </c>
      <c r="BL246" s="81">
        <v>0</v>
      </c>
      <c r="BM246" s="82"/>
      <c r="BN246" s="81">
        <v>0</v>
      </c>
      <c r="BO246" s="81">
        <v>0</v>
      </c>
      <c r="BP246" s="81">
        <v>4</v>
      </c>
      <c r="BQ246" s="81">
        <v>0</v>
      </c>
      <c r="BR246" s="81">
        <v>0</v>
      </c>
      <c r="BS246" s="81">
        <v>0</v>
      </c>
      <c r="BT246"/>
      <c r="BU246" s="80">
        <v>26.742000000000001</v>
      </c>
      <c r="BV246" s="80">
        <v>0</v>
      </c>
      <c r="BW246" s="80">
        <v>0</v>
      </c>
      <c r="BX246" s="80">
        <v>0</v>
      </c>
      <c r="BY246" s="80">
        <v>0</v>
      </c>
      <c r="BZ246" s="80">
        <v>0</v>
      </c>
      <c r="CA246" s="80">
        <v>0</v>
      </c>
      <c r="CB246" s="80">
        <v>0</v>
      </c>
      <c r="CC246" s="80">
        <v>0</v>
      </c>
    </row>
    <row r="247" spans="1:81">
      <c r="A247" s="80" t="s">
        <v>1975</v>
      </c>
      <c r="B247" s="80">
        <v>283</v>
      </c>
      <c r="C247" s="80">
        <v>11</v>
      </c>
      <c r="D247" s="80">
        <v>17</v>
      </c>
      <c r="E247" s="80">
        <v>2014</v>
      </c>
      <c r="F247" s="80" t="s">
        <v>90</v>
      </c>
      <c r="G247" s="80" t="s">
        <v>1964</v>
      </c>
      <c r="H247" s="80" t="s">
        <v>1965</v>
      </c>
      <c r="I247" s="177"/>
      <c r="J247" s="81">
        <v>50.663077512849299</v>
      </c>
      <c r="K247" s="81">
        <v>0.99430630332580039</v>
      </c>
      <c r="L247" s="81">
        <v>1.1638786447277503</v>
      </c>
      <c r="M247" s="81">
        <v>13.556823079894965</v>
      </c>
      <c r="N247" s="81">
        <v>12.523435479155724</v>
      </c>
      <c r="O247" s="81">
        <v>11.806451486434629</v>
      </c>
      <c r="P247" s="81">
        <v>12.528255776636787</v>
      </c>
      <c r="Q247" s="81">
        <v>0.73937760594405044</v>
      </c>
      <c r="R247" s="81">
        <v>0</v>
      </c>
      <c r="S247" s="81">
        <v>0.90497619327987355</v>
      </c>
      <c r="T247" s="82"/>
      <c r="U247" s="81">
        <v>5503023</v>
      </c>
      <c r="V247" s="81">
        <v>401</v>
      </c>
      <c r="W247" s="81">
        <v>40</v>
      </c>
      <c r="X247" s="81">
        <v>2711</v>
      </c>
      <c r="Y247" s="81">
        <v>3120</v>
      </c>
      <c r="Z247" s="81">
        <v>6794</v>
      </c>
      <c r="AA247" s="81">
        <v>2495</v>
      </c>
      <c r="AB247" s="81">
        <v>9962</v>
      </c>
      <c r="AC247" s="81">
        <v>0</v>
      </c>
      <c r="AD247" s="81">
        <v>0.90497619327987355</v>
      </c>
      <c r="AE247" s="82"/>
      <c r="AF247" s="81">
        <v>55419049.161413454</v>
      </c>
      <c r="AG247" s="81">
        <v>812352.04639901675</v>
      </c>
      <c r="AH247" s="81">
        <v>281327.62431277474</v>
      </c>
      <c r="AI247" s="81">
        <v>17739808.001253143</v>
      </c>
      <c r="AJ247" s="81">
        <v>17183781.614406388</v>
      </c>
      <c r="AK247" s="81">
        <v>0</v>
      </c>
      <c r="AL247" s="81">
        <v>0</v>
      </c>
      <c r="AM247" s="81">
        <v>1367633.7356924936</v>
      </c>
      <c r="AN247" s="81">
        <v>0</v>
      </c>
      <c r="AO247" s="81">
        <v>0</v>
      </c>
      <c r="AP247" s="82"/>
      <c r="AQ247" s="81">
        <v>299</v>
      </c>
      <c r="AR247" s="81">
        <v>78</v>
      </c>
      <c r="AS247" s="81">
        <v>0</v>
      </c>
      <c r="AT247" s="81">
        <v>0</v>
      </c>
      <c r="AU247" s="81">
        <v>0</v>
      </c>
      <c r="AV247" s="81">
        <v>0</v>
      </c>
      <c r="AW247" s="81" t="s">
        <v>564</v>
      </c>
      <c r="AX247" s="82"/>
      <c r="AY247" s="81">
        <v>1309.5999999999999</v>
      </c>
      <c r="AZ247" s="81">
        <v>4185.7</v>
      </c>
      <c r="BA247" s="81">
        <v>0</v>
      </c>
      <c r="BB247" s="81">
        <v>0</v>
      </c>
      <c r="BC247" s="81">
        <v>0</v>
      </c>
      <c r="BD247" s="81">
        <v>0</v>
      </c>
      <c r="BE247" s="81" t="s">
        <v>564</v>
      </c>
      <c r="BF247" s="82"/>
      <c r="BG247" s="81">
        <v>0</v>
      </c>
      <c r="BH247" s="81">
        <v>0</v>
      </c>
      <c r="BI247" s="81">
        <v>26.692</v>
      </c>
      <c r="BJ247" s="81">
        <v>0</v>
      </c>
      <c r="BK247" s="81">
        <v>0</v>
      </c>
      <c r="BL247" s="81">
        <v>0</v>
      </c>
      <c r="BM247" s="82"/>
      <c r="BN247" s="81">
        <v>0</v>
      </c>
      <c r="BO247" s="81">
        <v>0</v>
      </c>
      <c r="BP247" s="81">
        <v>4</v>
      </c>
      <c r="BQ247" s="81">
        <v>0</v>
      </c>
      <c r="BR247" s="81">
        <v>0</v>
      </c>
      <c r="BS247" s="81">
        <v>0</v>
      </c>
      <c r="BT247"/>
      <c r="BU247" s="80">
        <v>26.692</v>
      </c>
      <c r="BV247" s="80">
        <v>0</v>
      </c>
      <c r="BW247" s="80">
        <v>0</v>
      </c>
      <c r="BX247" s="80">
        <v>0</v>
      </c>
      <c r="BY247" s="80">
        <v>0</v>
      </c>
      <c r="BZ247" s="80">
        <v>0</v>
      </c>
      <c r="CA247" s="80">
        <v>0</v>
      </c>
      <c r="CB247" s="80">
        <v>0</v>
      </c>
      <c r="CC247" s="80">
        <v>0</v>
      </c>
    </row>
    <row r="248" spans="1:81">
      <c r="A248" s="80" t="s">
        <v>1976</v>
      </c>
      <c r="B248" s="80">
        <v>284</v>
      </c>
      <c r="C248" s="80">
        <v>12</v>
      </c>
      <c r="D248" s="80">
        <v>17</v>
      </c>
      <c r="E248" s="80">
        <v>2015</v>
      </c>
      <c r="F248" s="80" t="s">
        <v>91</v>
      </c>
      <c r="G248" s="80" t="s">
        <v>1964</v>
      </c>
      <c r="H248" s="80" t="s">
        <v>1965</v>
      </c>
      <c r="I248" s="177"/>
      <c r="J248" s="81">
        <v>36.392186717183606</v>
      </c>
      <c r="K248" s="81">
        <v>0.97922320629525161</v>
      </c>
      <c r="L248" s="81">
        <v>1.0385559182905486</v>
      </c>
      <c r="M248" s="81">
        <v>17.683839125007172</v>
      </c>
      <c r="N248" s="81">
        <v>12.117155276649994</v>
      </c>
      <c r="O248" s="81">
        <v>11.430442153109098</v>
      </c>
      <c r="P248" s="81">
        <v>12.437607300946651</v>
      </c>
      <c r="Q248" s="81">
        <v>0.72243347854403606</v>
      </c>
      <c r="R248" s="81">
        <v>0</v>
      </c>
      <c r="S248" s="81">
        <v>0.78648208308536383</v>
      </c>
      <c r="T248" s="82"/>
      <c r="U248" s="81">
        <v>4276029</v>
      </c>
      <c r="V248" s="81">
        <v>401</v>
      </c>
      <c r="W248" s="81">
        <v>40</v>
      </c>
      <c r="X248" s="81">
        <v>2711</v>
      </c>
      <c r="Y248" s="81">
        <v>3176</v>
      </c>
      <c r="Z248" s="81">
        <v>6641</v>
      </c>
      <c r="AA248" s="81">
        <v>2475</v>
      </c>
      <c r="AB248" s="81">
        <v>9943</v>
      </c>
      <c r="AC248" s="81">
        <v>0</v>
      </c>
      <c r="AD248" s="81">
        <v>0.78648208308536383</v>
      </c>
      <c r="AE248" s="82"/>
      <c r="AF248" s="81">
        <v>40982307.236240424</v>
      </c>
      <c r="AG248" s="81">
        <v>751853.82314909261</v>
      </c>
      <c r="AH248" s="81">
        <v>215909.01309771879</v>
      </c>
      <c r="AI248" s="81">
        <v>17443009.946534064</v>
      </c>
      <c r="AJ248" s="81">
        <v>17770235.122084111</v>
      </c>
      <c r="AK248" s="81">
        <v>0</v>
      </c>
      <c r="AL248" s="81">
        <v>0</v>
      </c>
      <c r="AM248" s="81">
        <v>1362646.4406837174</v>
      </c>
      <c r="AN248" s="81">
        <v>0</v>
      </c>
      <c r="AO248" s="81">
        <v>0</v>
      </c>
      <c r="AP248" s="82"/>
      <c r="AQ248" s="81">
        <v>328</v>
      </c>
      <c r="AR248" s="81">
        <v>103</v>
      </c>
      <c r="AS248" s="81">
        <v>0</v>
      </c>
      <c r="AT248" s="81">
        <v>0</v>
      </c>
      <c r="AU248" s="81">
        <v>0</v>
      </c>
      <c r="AV248" s="81">
        <v>0</v>
      </c>
      <c r="AW248" s="81" t="s">
        <v>564</v>
      </c>
      <c r="AX248" s="82"/>
      <c r="AY248" s="81">
        <v>1457.4</v>
      </c>
      <c r="AZ248" s="81">
        <v>4831.5</v>
      </c>
      <c r="BA248" s="81">
        <v>0</v>
      </c>
      <c r="BB248" s="81">
        <v>0</v>
      </c>
      <c r="BC248" s="81">
        <v>0</v>
      </c>
      <c r="BD248" s="81">
        <v>0</v>
      </c>
      <c r="BE248" s="81" t="s">
        <v>564</v>
      </c>
      <c r="BF248" s="82"/>
      <c r="BG248" s="81">
        <v>0</v>
      </c>
      <c r="BH248" s="81">
        <v>0</v>
      </c>
      <c r="BI248" s="81">
        <v>30.120999999999999</v>
      </c>
      <c r="BJ248" s="81">
        <v>0</v>
      </c>
      <c r="BK248" s="81">
        <v>0</v>
      </c>
      <c r="BL248" s="81">
        <v>0</v>
      </c>
      <c r="BM248" s="82"/>
      <c r="BN248" s="81">
        <v>0</v>
      </c>
      <c r="BO248" s="81">
        <v>0</v>
      </c>
      <c r="BP248" s="81">
        <v>4</v>
      </c>
      <c r="BQ248" s="81">
        <v>0</v>
      </c>
      <c r="BR248" s="81">
        <v>0</v>
      </c>
      <c r="BS248" s="81">
        <v>0</v>
      </c>
      <c r="BT248"/>
      <c r="BU248" s="80">
        <v>30.120999999999999</v>
      </c>
      <c r="BV248" s="80">
        <v>0</v>
      </c>
      <c r="BW248" s="80">
        <v>0</v>
      </c>
      <c r="BX248" s="80">
        <v>0</v>
      </c>
      <c r="BY248" s="80">
        <v>0</v>
      </c>
      <c r="BZ248" s="80">
        <v>0</v>
      </c>
      <c r="CA248" s="80">
        <v>0</v>
      </c>
      <c r="CB248" s="80">
        <v>0</v>
      </c>
      <c r="CC248" s="80">
        <v>0</v>
      </c>
    </row>
    <row r="249" spans="1:81">
      <c r="A249" s="80" t="s">
        <v>1977</v>
      </c>
      <c r="B249" s="80">
        <v>285</v>
      </c>
      <c r="C249" s="80">
        <v>13</v>
      </c>
      <c r="D249" s="80">
        <v>17</v>
      </c>
      <c r="E249" s="80">
        <v>2016</v>
      </c>
      <c r="F249" s="80" t="s">
        <v>92</v>
      </c>
      <c r="G249" s="80" t="s">
        <v>1964</v>
      </c>
      <c r="H249" s="80" t="s">
        <v>1965</v>
      </c>
      <c r="I249" s="177"/>
      <c r="J249" s="81">
        <v>56.737355816887963</v>
      </c>
      <c r="K249" s="81">
        <v>0.97352664983874981</v>
      </c>
      <c r="L249" s="81">
        <v>0.98718028069505515</v>
      </c>
      <c r="M249" s="81">
        <v>11.767016838691527</v>
      </c>
      <c r="N249" s="81">
        <v>12.190489292622606</v>
      </c>
      <c r="O249" s="81">
        <v>11.293337478826333</v>
      </c>
      <c r="P249" s="81">
        <v>12.015619342932155</v>
      </c>
      <c r="Q249" s="81">
        <v>0.70010466006214589</v>
      </c>
      <c r="R249" s="81">
        <v>0</v>
      </c>
      <c r="S249" s="81">
        <v>0.96427427789266884</v>
      </c>
      <c r="T249" s="82"/>
      <c r="U249" s="81">
        <v>6560094</v>
      </c>
      <c r="V249" s="81">
        <v>401</v>
      </c>
      <c r="W249" s="81">
        <v>40</v>
      </c>
      <c r="X249" s="81">
        <v>2711</v>
      </c>
      <c r="Y249" s="81">
        <v>3255</v>
      </c>
      <c r="Z249" s="81">
        <v>6642</v>
      </c>
      <c r="AA249" s="81">
        <v>2473</v>
      </c>
      <c r="AB249" s="81">
        <v>9912</v>
      </c>
      <c r="AC249" s="81">
        <v>0</v>
      </c>
      <c r="AD249" s="81">
        <v>0.96427427789266884</v>
      </c>
      <c r="AE249" s="82"/>
      <c r="AF249" s="81">
        <v>65457380.972388513</v>
      </c>
      <c r="AG249" s="81">
        <v>720540.04947570118</v>
      </c>
      <c r="AH249" s="81">
        <v>157555.964725714</v>
      </c>
      <c r="AI249" s="81">
        <v>17332153.089802619</v>
      </c>
      <c r="AJ249" s="81">
        <v>18206075.804156139</v>
      </c>
      <c r="AK249" s="81">
        <v>0</v>
      </c>
      <c r="AL249" s="81">
        <v>0</v>
      </c>
      <c r="AM249" s="81">
        <v>1359453.3627011101</v>
      </c>
      <c r="AN249" s="81">
        <v>0</v>
      </c>
      <c r="AO249" s="81">
        <v>0</v>
      </c>
      <c r="AP249" s="82"/>
      <c r="AQ249" s="81">
        <v>340</v>
      </c>
      <c r="AR249" s="81">
        <v>125</v>
      </c>
      <c r="AS249" s="81">
        <v>0</v>
      </c>
      <c r="AT249" s="81">
        <v>0</v>
      </c>
      <c r="AU249" s="81">
        <v>0</v>
      </c>
      <c r="AV249" s="81">
        <v>0</v>
      </c>
      <c r="AW249" s="81" t="s">
        <v>564</v>
      </c>
      <c r="AX249" s="82"/>
      <c r="AY249" s="81">
        <v>1512.7</v>
      </c>
      <c r="AZ249" s="81">
        <v>5213.8</v>
      </c>
      <c r="BA249" s="81">
        <v>0</v>
      </c>
      <c r="BB249" s="81">
        <v>0</v>
      </c>
      <c r="BC249" s="81">
        <v>0</v>
      </c>
      <c r="BD249" s="81">
        <v>0</v>
      </c>
      <c r="BE249" s="81" t="s">
        <v>564</v>
      </c>
      <c r="BF249" s="82"/>
      <c r="BG249" s="81">
        <v>0</v>
      </c>
      <c r="BH249" s="81">
        <v>0</v>
      </c>
      <c r="BI249" s="81">
        <v>39.098999999999997</v>
      </c>
      <c r="BJ249" s="81">
        <v>0</v>
      </c>
      <c r="BK249" s="81">
        <v>0</v>
      </c>
      <c r="BL249" s="81">
        <v>0</v>
      </c>
      <c r="BM249" s="82"/>
      <c r="BN249" s="81">
        <v>0</v>
      </c>
      <c r="BO249" s="81">
        <v>0</v>
      </c>
      <c r="BP249" s="81">
        <v>5</v>
      </c>
      <c r="BQ249" s="81">
        <v>0</v>
      </c>
      <c r="BR249" s="81">
        <v>0</v>
      </c>
      <c r="BS249" s="81">
        <v>0</v>
      </c>
      <c r="BT249"/>
      <c r="BU249" s="80">
        <v>39.098999999999997</v>
      </c>
      <c r="BV249" s="80">
        <v>0</v>
      </c>
      <c r="BW249" s="80">
        <v>0</v>
      </c>
      <c r="BX249" s="80">
        <v>0</v>
      </c>
      <c r="BY249" s="80">
        <v>0</v>
      </c>
      <c r="BZ249" s="80">
        <v>0</v>
      </c>
      <c r="CA249" s="80">
        <v>0</v>
      </c>
      <c r="CB249" s="80">
        <v>0</v>
      </c>
      <c r="CC249" s="80">
        <v>0</v>
      </c>
    </row>
    <row r="250" spans="1:81">
      <c r="A250" s="80" t="s">
        <v>1978</v>
      </c>
      <c r="B250" s="80">
        <v>286</v>
      </c>
      <c r="C250" s="80">
        <v>14</v>
      </c>
      <c r="D250" s="80">
        <v>17</v>
      </c>
      <c r="E250" s="80">
        <v>2017</v>
      </c>
      <c r="F250" s="80" t="s">
        <v>71</v>
      </c>
      <c r="G250" s="80" t="s">
        <v>1964</v>
      </c>
      <c r="H250" s="80" t="s">
        <v>1965</v>
      </c>
      <c r="I250" s="177"/>
      <c r="J250" s="81">
        <v>54.430976737261282</v>
      </c>
      <c r="K250" s="81">
        <v>0.96910892763571499</v>
      </c>
      <c r="L250" s="81">
        <v>1.0597593063668347</v>
      </c>
      <c r="M250" s="81">
        <v>10.419559946170303</v>
      </c>
      <c r="N250" s="81">
        <v>11.840927546147473</v>
      </c>
      <c r="O250" s="81">
        <v>11.17930409396245</v>
      </c>
      <c r="P250" s="81">
        <v>12.142278318972295</v>
      </c>
      <c r="Q250" s="81">
        <v>0.66825364633955986</v>
      </c>
      <c r="R250" s="81">
        <v>0</v>
      </c>
      <c r="S250" s="81">
        <v>0.99993387245756016</v>
      </c>
      <c r="T250" s="82"/>
      <c r="U250" s="81">
        <v>6402345</v>
      </c>
      <c r="V250" s="81">
        <v>401</v>
      </c>
      <c r="W250" s="81">
        <v>40</v>
      </c>
      <c r="X250" s="81">
        <v>2711</v>
      </c>
      <c r="Y250" s="81">
        <v>3272</v>
      </c>
      <c r="Z250" s="81">
        <v>6684</v>
      </c>
      <c r="AA250" s="81">
        <v>2515</v>
      </c>
      <c r="AB250" s="81">
        <v>9784</v>
      </c>
      <c r="AC250" s="81">
        <v>0</v>
      </c>
      <c r="AD250" s="81">
        <v>0.99993387245756016</v>
      </c>
      <c r="AE250" s="82"/>
      <c r="AF250" s="81">
        <v>63645539.902347483</v>
      </c>
      <c r="AG250" s="81">
        <v>725185.56686557445</v>
      </c>
      <c r="AH250" s="81">
        <v>217117.48553401991</v>
      </c>
      <c r="AI250" s="81">
        <v>16365404.21815227</v>
      </c>
      <c r="AJ250" s="81">
        <v>16840891.526823342</v>
      </c>
      <c r="AK250" s="81">
        <v>0</v>
      </c>
      <c r="AL250" s="81">
        <v>0</v>
      </c>
      <c r="AM250" s="81">
        <v>1343997.575204398</v>
      </c>
      <c r="AN250" s="81">
        <v>0</v>
      </c>
      <c r="AO250" s="81">
        <v>0</v>
      </c>
      <c r="AP250" s="82"/>
      <c r="AQ250" s="81">
        <v>358</v>
      </c>
      <c r="AR250" s="81">
        <v>143</v>
      </c>
      <c r="AS250" s="81">
        <v>0</v>
      </c>
      <c r="AT250" s="81">
        <v>0</v>
      </c>
      <c r="AU250" s="81">
        <v>0</v>
      </c>
      <c r="AV250" s="81">
        <v>0</v>
      </c>
      <c r="AW250" s="81" t="s">
        <v>564</v>
      </c>
      <c r="AX250" s="82"/>
      <c r="AY250" s="81">
        <v>1605.1</v>
      </c>
      <c r="AZ250" s="81">
        <v>6787.0000000000009</v>
      </c>
      <c r="BA250" s="81">
        <v>0</v>
      </c>
      <c r="BB250" s="81">
        <v>0</v>
      </c>
      <c r="BC250" s="81">
        <v>0</v>
      </c>
      <c r="BD250" s="81">
        <v>0</v>
      </c>
      <c r="BE250" s="81" t="s">
        <v>564</v>
      </c>
      <c r="BF250" s="82"/>
      <c r="BG250" s="81">
        <v>0</v>
      </c>
      <c r="BH250" s="81">
        <v>0</v>
      </c>
      <c r="BI250" s="81">
        <v>35.723999999999997</v>
      </c>
      <c r="BJ250" s="81">
        <v>0</v>
      </c>
      <c r="BK250" s="81">
        <v>0</v>
      </c>
      <c r="BL250" s="81">
        <v>0</v>
      </c>
      <c r="BM250" s="82"/>
      <c r="BN250" s="81">
        <v>0</v>
      </c>
      <c r="BO250" s="81">
        <v>0</v>
      </c>
      <c r="BP250" s="81">
        <v>4</v>
      </c>
      <c r="BQ250" s="81">
        <v>0</v>
      </c>
      <c r="BR250" s="81">
        <v>0</v>
      </c>
      <c r="BS250" s="81">
        <v>0</v>
      </c>
      <c r="BT250"/>
      <c r="BU250" s="80">
        <v>35.723999999999997</v>
      </c>
      <c r="BV250" s="80">
        <v>0</v>
      </c>
      <c r="BW250" s="80">
        <v>0</v>
      </c>
      <c r="BX250" s="80">
        <v>0</v>
      </c>
      <c r="BY250" s="80">
        <v>0</v>
      </c>
      <c r="BZ250" s="80">
        <v>0</v>
      </c>
      <c r="CA250" s="80">
        <v>0</v>
      </c>
      <c r="CB250" s="80">
        <v>0</v>
      </c>
      <c r="CC250" s="80">
        <v>0</v>
      </c>
    </row>
    <row r="251" spans="1:81">
      <c r="A251" s="80" t="s">
        <v>1979</v>
      </c>
      <c r="B251" s="80">
        <v>287</v>
      </c>
      <c r="C251" s="80">
        <v>15</v>
      </c>
      <c r="D251" s="80">
        <v>17</v>
      </c>
      <c r="E251" s="80">
        <v>2018</v>
      </c>
      <c r="F251" s="80" t="s">
        <v>93</v>
      </c>
      <c r="G251" s="80" t="s">
        <v>1964</v>
      </c>
      <c r="H251" s="80" t="s">
        <v>1965</v>
      </c>
      <c r="I251" s="177"/>
      <c r="J251" s="81">
        <v>54.007736653809566</v>
      </c>
      <c r="K251" s="81">
        <v>0.91289515223791318</v>
      </c>
      <c r="L251" s="81">
        <v>0.93884916800542129</v>
      </c>
      <c r="M251" s="81">
        <v>10.773611695605027</v>
      </c>
      <c r="N251" s="81">
        <v>10.860551329020417</v>
      </c>
      <c r="O251" s="81">
        <v>11.036555431087299</v>
      </c>
      <c r="P251" s="81">
        <v>12.093109476057771</v>
      </c>
      <c r="Q251" s="81">
        <v>0.62029579848806704</v>
      </c>
      <c r="R251" s="81">
        <v>0</v>
      </c>
      <c r="S251" s="81">
        <v>1.0390875385448728</v>
      </c>
      <c r="T251" s="82"/>
      <c r="U251" s="81">
        <v>6774667</v>
      </c>
      <c r="V251" s="81">
        <v>401</v>
      </c>
      <c r="W251" s="81">
        <v>40</v>
      </c>
      <c r="X251" s="81">
        <v>2711</v>
      </c>
      <c r="Y251" s="81">
        <v>3343</v>
      </c>
      <c r="Z251" s="81">
        <v>6725</v>
      </c>
      <c r="AA251" s="81">
        <v>2530</v>
      </c>
      <c r="AB251" s="81">
        <v>9787</v>
      </c>
      <c r="AC251" s="81">
        <v>0</v>
      </c>
      <c r="AD251" s="81">
        <v>1.039087538544873</v>
      </c>
      <c r="AE251" s="82"/>
      <c r="AF251" s="81">
        <v>64134855.004985519</v>
      </c>
      <c r="AG251" s="81">
        <v>647091.61853422306</v>
      </c>
      <c r="AH251" s="81">
        <v>204588.8374910134</v>
      </c>
      <c r="AI251" s="81">
        <v>16666894.391643921</v>
      </c>
      <c r="AJ251" s="81">
        <v>15857021.34349326</v>
      </c>
      <c r="AK251" s="81">
        <v>0</v>
      </c>
      <c r="AL251" s="81">
        <v>0</v>
      </c>
      <c r="AM251" s="81">
        <v>1347191.4205349081</v>
      </c>
      <c r="AN251" s="81">
        <v>0</v>
      </c>
      <c r="AO251" s="81">
        <v>0</v>
      </c>
      <c r="AP251" s="82"/>
      <c r="AQ251" s="81">
        <v>378</v>
      </c>
      <c r="AR251" s="81">
        <v>155</v>
      </c>
      <c r="AS251" s="81">
        <v>0</v>
      </c>
      <c r="AT251" s="81">
        <v>0</v>
      </c>
      <c r="AU251" s="81">
        <v>0</v>
      </c>
      <c r="AV251" s="81">
        <v>0</v>
      </c>
      <c r="AW251" s="81" t="s">
        <v>564</v>
      </c>
      <c r="AX251" s="82"/>
      <c r="AY251" s="81">
        <v>1716.6</v>
      </c>
      <c r="AZ251" s="81">
        <v>7094</v>
      </c>
      <c r="BA251" s="81">
        <v>0</v>
      </c>
      <c r="BB251" s="81">
        <v>0</v>
      </c>
      <c r="BC251" s="81">
        <v>0</v>
      </c>
      <c r="BD251" s="81">
        <v>0</v>
      </c>
      <c r="BE251" s="81" t="s">
        <v>564</v>
      </c>
      <c r="BF251" s="82"/>
      <c r="BG251" s="81">
        <v>0</v>
      </c>
      <c r="BH251" s="81">
        <v>0</v>
      </c>
      <c r="BI251" s="81">
        <v>34.698</v>
      </c>
      <c r="BJ251" s="81">
        <v>0</v>
      </c>
      <c r="BK251" s="81">
        <v>0</v>
      </c>
      <c r="BL251" s="81">
        <v>0</v>
      </c>
      <c r="BM251" s="82"/>
      <c r="BN251" s="81">
        <v>0</v>
      </c>
      <c r="BO251" s="81">
        <v>0</v>
      </c>
      <c r="BP251" s="81">
        <v>4</v>
      </c>
      <c r="BQ251" s="81">
        <v>0</v>
      </c>
      <c r="BR251" s="81">
        <v>0</v>
      </c>
      <c r="BS251" s="81">
        <v>0</v>
      </c>
      <c r="BT251"/>
      <c r="BU251" s="80">
        <v>34.698</v>
      </c>
      <c r="BV251" s="80">
        <v>0</v>
      </c>
      <c r="BW251" s="80">
        <v>0</v>
      </c>
      <c r="BX251" s="80">
        <v>0</v>
      </c>
      <c r="BY251" s="80">
        <v>0</v>
      </c>
      <c r="BZ251" s="80">
        <v>0</v>
      </c>
      <c r="CA251" s="80">
        <v>0</v>
      </c>
      <c r="CB251" s="80">
        <v>0</v>
      </c>
      <c r="CC251" s="80">
        <v>0</v>
      </c>
    </row>
    <row r="252" spans="1:81">
      <c r="A252" s="80" t="s">
        <v>1980</v>
      </c>
      <c r="B252" s="80">
        <v>288</v>
      </c>
      <c r="C252" s="80">
        <v>16</v>
      </c>
      <c r="D252" s="80">
        <v>17</v>
      </c>
      <c r="E252" s="80">
        <v>2019</v>
      </c>
      <c r="F252" s="80" t="s">
        <v>73</v>
      </c>
      <c r="G252" s="80" t="s">
        <v>1964</v>
      </c>
      <c r="H252" s="80" t="s">
        <v>1965</v>
      </c>
      <c r="I252" s="177"/>
      <c r="J252" s="81">
        <v>54.207210904393506</v>
      </c>
      <c r="K252" s="81">
        <v>0.83000254692036357</v>
      </c>
      <c r="L252" s="81">
        <v>0.9431256766025603</v>
      </c>
      <c r="M252" s="81">
        <v>11.062066187719768</v>
      </c>
      <c r="N252" s="81">
        <v>10.431764334547708</v>
      </c>
      <c r="O252" s="81">
        <v>10.738441179972467</v>
      </c>
      <c r="P252" s="81">
        <v>12.136142960030275</v>
      </c>
      <c r="Q252" s="81">
        <v>0.59635374579453049</v>
      </c>
      <c r="R252" s="81">
        <v>0</v>
      </c>
      <c r="S252" s="81">
        <v>1.0044444664282057</v>
      </c>
      <c r="T252" s="82"/>
      <c r="U252" s="81">
        <v>7147244</v>
      </c>
      <c r="V252" s="81">
        <v>401</v>
      </c>
      <c r="W252" s="81">
        <v>40</v>
      </c>
      <c r="X252" s="81">
        <v>2711</v>
      </c>
      <c r="Y252" s="81">
        <v>3380</v>
      </c>
      <c r="Z252" s="81">
        <v>6723</v>
      </c>
      <c r="AA252" s="81">
        <v>2520</v>
      </c>
      <c r="AB252" s="81">
        <v>9664</v>
      </c>
      <c r="AC252" s="81">
        <v>0</v>
      </c>
      <c r="AD252" s="81">
        <v>1.004444466428206</v>
      </c>
      <c r="AE252" s="82"/>
      <c r="AF252" s="81">
        <v>68066420.024696678</v>
      </c>
      <c r="AG252" s="81">
        <v>628027.5878836948</v>
      </c>
      <c r="AH252" s="81">
        <v>215656.5048126271</v>
      </c>
      <c r="AI252" s="81">
        <v>18502965.964747582</v>
      </c>
      <c r="AJ252" s="81">
        <v>15748740.421413593</v>
      </c>
      <c r="AK252" s="81">
        <v>0</v>
      </c>
      <c r="AL252" s="81">
        <v>0</v>
      </c>
      <c r="AM252" s="81">
        <v>1316164.0494469504</v>
      </c>
      <c r="AN252" s="81">
        <v>0</v>
      </c>
      <c r="AO252" s="81">
        <v>0</v>
      </c>
      <c r="AP252" s="82"/>
      <c r="AQ252" s="81">
        <v>394</v>
      </c>
      <c r="AR252" s="81">
        <v>163</v>
      </c>
      <c r="AS252" s="81">
        <v>0</v>
      </c>
      <c r="AT252" s="81">
        <v>0</v>
      </c>
      <c r="AU252" s="81">
        <v>0</v>
      </c>
      <c r="AV252" s="81">
        <v>0</v>
      </c>
      <c r="AW252" s="81" t="s">
        <v>564</v>
      </c>
      <c r="AX252" s="82"/>
      <c r="AY252" s="81">
        <v>1805.3</v>
      </c>
      <c r="AZ252" s="81">
        <v>7624.1000000000013</v>
      </c>
      <c r="BA252" s="81">
        <v>0</v>
      </c>
      <c r="BB252" s="81">
        <v>0</v>
      </c>
      <c r="BC252" s="81">
        <v>0</v>
      </c>
      <c r="BD252" s="81">
        <v>0</v>
      </c>
      <c r="BE252" s="81" t="s">
        <v>564</v>
      </c>
      <c r="BF252" s="82"/>
      <c r="BG252" s="81">
        <v>0</v>
      </c>
      <c r="BH252" s="81">
        <v>0</v>
      </c>
      <c r="BI252" s="81">
        <v>42.494</v>
      </c>
      <c r="BJ252" s="81">
        <v>0</v>
      </c>
      <c r="BK252" s="81">
        <v>0</v>
      </c>
      <c r="BL252" s="81">
        <v>0</v>
      </c>
      <c r="BM252" s="82"/>
      <c r="BN252" s="81">
        <v>0</v>
      </c>
      <c r="BO252" s="81">
        <v>0</v>
      </c>
      <c r="BP252" s="81">
        <v>5</v>
      </c>
      <c r="BQ252" s="81">
        <v>0</v>
      </c>
      <c r="BR252" s="81">
        <v>0</v>
      </c>
      <c r="BS252" s="81">
        <v>0</v>
      </c>
      <c r="BT252"/>
      <c r="BU252" s="80">
        <v>42.494</v>
      </c>
      <c r="BV252" s="80">
        <v>0</v>
      </c>
      <c r="BW252" s="80">
        <v>0</v>
      </c>
      <c r="BX252" s="80">
        <v>0</v>
      </c>
      <c r="BY252" s="80">
        <v>0</v>
      </c>
      <c r="BZ252" s="80">
        <v>0</v>
      </c>
      <c r="CA252" s="80">
        <v>0</v>
      </c>
      <c r="CB252" s="80">
        <v>0</v>
      </c>
      <c r="CC252" s="80">
        <v>0</v>
      </c>
    </row>
    <row r="253" spans="1:81">
      <c r="A253" s="80" t="s">
        <v>1981</v>
      </c>
      <c r="B253" s="80">
        <v>289</v>
      </c>
      <c r="C253" s="80">
        <v>17</v>
      </c>
      <c r="D253" s="80">
        <v>17</v>
      </c>
      <c r="E253" s="80">
        <v>2020</v>
      </c>
      <c r="F253" s="80" t="s">
        <v>218</v>
      </c>
      <c r="G253" s="80" t="s">
        <v>1964</v>
      </c>
      <c r="H253" s="80" t="s">
        <v>1965</v>
      </c>
      <c r="I253" s="177"/>
      <c r="J253" s="81">
        <v>57.724797831636351</v>
      </c>
      <c r="K253" s="81">
        <v>0.7826774346507982</v>
      </c>
      <c r="L253" s="81">
        <v>4.1966197777614482</v>
      </c>
      <c r="M253" s="81">
        <v>9.5597140541769505</v>
      </c>
      <c r="N253" s="81">
        <v>10.317625584898598</v>
      </c>
      <c r="O253" s="81">
        <v>9.4377820908467616</v>
      </c>
      <c r="P253" s="81">
        <v>11.223307821016153</v>
      </c>
      <c r="Q253" s="81">
        <v>0.56569266307478805</v>
      </c>
      <c r="R253" s="81">
        <v>0</v>
      </c>
      <c r="S253" s="81">
        <v>1.1418693083008229</v>
      </c>
      <c r="T253" s="82"/>
      <c r="U253" s="81">
        <v>7306732</v>
      </c>
      <c r="V253" s="81">
        <v>343</v>
      </c>
      <c r="W253" s="81">
        <v>210</v>
      </c>
      <c r="X253" s="81">
        <v>2666</v>
      </c>
      <c r="Y253" s="81">
        <v>3445</v>
      </c>
      <c r="Z253" s="81">
        <v>6744</v>
      </c>
      <c r="AA253" s="81">
        <v>2532</v>
      </c>
      <c r="AB253" s="81">
        <v>9594</v>
      </c>
      <c r="AC253" s="81">
        <v>0</v>
      </c>
      <c r="AD253" s="81">
        <v>1.1418693083008229</v>
      </c>
      <c r="AE253" s="82"/>
      <c r="AF253" s="81">
        <v>72476962.011314631</v>
      </c>
      <c r="AG253" s="81">
        <v>577544.07253695931</v>
      </c>
      <c r="AH253" s="81">
        <v>1018672.8006238652</v>
      </c>
      <c r="AI253" s="81">
        <v>16876948.871855412</v>
      </c>
      <c r="AJ253" s="81">
        <v>17492290.476946741</v>
      </c>
      <c r="AK253" s="81"/>
      <c r="AL253" s="81"/>
      <c r="AM253" s="81">
        <v>1252123.5915631852</v>
      </c>
      <c r="AN253" s="81"/>
      <c r="AO253" s="81"/>
      <c r="AP253" s="82"/>
      <c r="AQ253" s="81">
        <v>412</v>
      </c>
      <c r="AR253" s="81">
        <v>166</v>
      </c>
      <c r="AS253" s="81">
        <v>0</v>
      </c>
      <c r="AT253" s="81">
        <v>0</v>
      </c>
      <c r="AU253" s="81">
        <v>0</v>
      </c>
      <c r="AV253" s="81">
        <v>0</v>
      </c>
      <c r="AW253" s="81">
        <v>0</v>
      </c>
      <c r="AX253" s="82"/>
      <c r="AY253" s="81">
        <v>1903.1999999999989</v>
      </c>
      <c r="AZ253" s="81">
        <v>7734.099999999994</v>
      </c>
      <c r="BA253" s="81">
        <v>0</v>
      </c>
      <c r="BB253" s="81">
        <v>0</v>
      </c>
      <c r="BC253" s="81">
        <v>0</v>
      </c>
      <c r="BD253" s="81">
        <v>0</v>
      </c>
      <c r="BE253" s="81">
        <v>0</v>
      </c>
      <c r="BF253" s="82"/>
      <c r="BG253" s="81">
        <v>0</v>
      </c>
      <c r="BH253" s="81">
        <v>0</v>
      </c>
      <c r="BI253" s="81">
        <v>41.017000000000003</v>
      </c>
      <c r="BJ253" s="81">
        <v>0</v>
      </c>
      <c r="BK253" s="81">
        <v>0</v>
      </c>
      <c r="BL253" s="81">
        <v>0</v>
      </c>
      <c r="BM253" s="82"/>
      <c r="BN253" s="81">
        <v>0</v>
      </c>
      <c r="BO253" s="81">
        <v>0</v>
      </c>
      <c r="BP253" s="81">
        <v>5</v>
      </c>
      <c r="BQ253" s="81">
        <v>0</v>
      </c>
      <c r="BR253" s="81">
        <v>0</v>
      </c>
      <c r="BS253" s="81">
        <v>0</v>
      </c>
      <c r="BT253"/>
      <c r="BU253" s="80">
        <v>41.017000000000003</v>
      </c>
      <c r="BV253" s="80">
        <v>0</v>
      </c>
      <c r="BW253" s="80">
        <v>0</v>
      </c>
      <c r="BX253" s="80">
        <v>0</v>
      </c>
      <c r="BY253" s="80">
        <v>0</v>
      </c>
      <c r="BZ253" s="80">
        <v>0</v>
      </c>
      <c r="CA253" s="80">
        <v>0</v>
      </c>
      <c r="CB253" s="80">
        <v>0</v>
      </c>
      <c r="CC253" s="80">
        <v>0</v>
      </c>
    </row>
    <row r="254" spans="1:81">
      <c r="A254" s="80" t="s">
        <v>1982</v>
      </c>
      <c r="B254" s="80">
        <v>289</v>
      </c>
      <c r="C254" s="80">
        <v>18</v>
      </c>
      <c r="D254" s="80">
        <v>17</v>
      </c>
      <c r="E254" s="80">
        <v>2021</v>
      </c>
      <c r="F254" s="80" t="s">
        <v>75</v>
      </c>
      <c r="G254" s="174" t="s">
        <v>1964</v>
      </c>
      <c r="H254" s="80" t="s">
        <v>1965</v>
      </c>
      <c r="I254" s="177"/>
      <c r="J254" s="81">
        <v>58.363260610408211</v>
      </c>
      <c r="K254" s="81">
        <v>0.85333903984518111</v>
      </c>
      <c r="L254" s="81">
        <v>4.7254026445194999</v>
      </c>
      <c r="M254" s="81">
        <v>10.864506268929896</v>
      </c>
      <c r="N254" s="81">
        <v>9.9213293163275402</v>
      </c>
      <c r="O254" s="81">
        <v>9.1439502691460888</v>
      </c>
      <c r="P254" s="81">
        <v>11.554132039746325</v>
      </c>
      <c r="Q254" s="81">
        <v>0.56108431535925218</v>
      </c>
      <c r="R254" s="81">
        <v>0</v>
      </c>
      <c r="S254" s="81">
        <v>1.006396676405783</v>
      </c>
      <c r="T254" s="82"/>
      <c r="U254" s="81">
        <v>7933960</v>
      </c>
      <c r="V254" s="81">
        <v>343</v>
      </c>
      <c r="W254" s="81">
        <v>210</v>
      </c>
      <c r="X254" s="81">
        <v>2666</v>
      </c>
      <c r="Y254" s="81">
        <v>3366</v>
      </c>
      <c r="Z254" s="81">
        <v>6728</v>
      </c>
      <c r="AA254" s="81">
        <v>2542</v>
      </c>
      <c r="AB254" s="81">
        <v>9403</v>
      </c>
      <c r="AC254" s="81">
        <v>0</v>
      </c>
      <c r="AD254" s="81">
        <v>1.006396676405783</v>
      </c>
      <c r="AE254" s="82"/>
      <c r="AF254" s="81">
        <v>71159075.601445243</v>
      </c>
      <c r="AG254" s="81">
        <v>588818.1738613057</v>
      </c>
      <c r="AH254" s="81">
        <v>1096011.6096020497</v>
      </c>
      <c r="AI254" s="81">
        <v>16669446.799707135</v>
      </c>
      <c r="AJ254" s="81">
        <v>16411513.885625944</v>
      </c>
      <c r="AK254" s="81">
        <v>0</v>
      </c>
      <c r="AL254" s="81">
        <v>0</v>
      </c>
      <c r="AM254" s="81">
        <v>1234274.3370567709</v>
      </c>
      <c r="AN254" s="81">
        <v>0</v>
      </c>
      <c r="AO254" s="81">
        <v>0</v>
      </c>
      <c r="AP254" s="82"/>
      <c r="AQ254" s="81">
        <v>425</v>
      </c>
      <c r="AR254" s="81">
        <v>167</v>
      </c>
      <c r="AS254" s="81">
        <v>0</v>
      </c>
      <c r="AT254" s="81">
        <v>0</v>
      </c>
      <c r="AU254" s="81">
        <v>0</v>
      </c>
      <c r="AV254" s="81">
        <v>0</v>
      </c>
      <c r="AW254" s="81"/>
      <c r="AX254" s="82"/>
      <c r="AY254" s="81">
        <v>1985.3</v>
      </c>
      <c r="AZ254" s="81">
        <v>7984.099999999994</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1983</v>
      </c>
      <c r="B255" s="80">
        <v>289</v>
      </c>
      <c r="C255" s="80">
        <v>19</v>
      </c>
      <c r="D255" s="80">
        <v>17</v>
      </c>
      <c r="E255" s="80">
        <v>2022</v>
      </c>
      <c r="F255" s="80" t="s">
        <v>568</v>
      </c>
      <c r="G255" s="174" t="s">
        <v>1964</v>
      </c>
      <c r="H255" s="80" t="s">
        <v>1965</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444</v>
      </c>
      <c r="AR255" s="81">
        <v>167</v>
      </c>
      <c r="AS255" s="81">
        <v>0</v>
      </c>
      <c r="AT255" s="81">
        <v>0</v>
      </c>
      <c r="AU255" s="81">
        <v>0</v>
      </c>
      <c r="AV255" s="81">
        <v>0</v>
      </c>
      <c r="AW255" s="81"/>
      <c r="AX255" s="82"/>
      <c r="AY255" s="81">
        <v>2109.1</v>
      </c>
      <c r="AZ255" s="81">
        <v>7984.099999999994</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1984</v>
      </c>
      <c r="B256" s="80">
        <v>341</v>
      </c>
      <c r="C256" s="80">
        <v>1</v>
      </c>
      <c r="D256" s="80">
        <v>21</v>
      </c>
      <c r="E256" s="80">
        <v>1990</v>
      </c>
      <c r="F256" s="80" t="s">
        <v>562</v>
      </c>
      <c r="G256" s="80" t="s">
        <v>1985</v>
      </c>
      <c r="H256" s="80" t="s">
        <v>1986</v>
      </c>
      <c r="I256" s="177"/>
      <c r="J256" s="81">
        <v>150.88093872005939</v>
      </c>
      <c r="K256" s="81">
        <v>1.3006483386058272</v>
      </c>
      <c r="L256" s="81">
        <v>1.0806733253342591</v>
      </c>
      <c r="M256" s="81">
        <v>6.1614256559076894</v>
      </c>
      <c r="N256" s="81">
        <v>4.677869858715499</v>
      </c>
      <c r="O256" s="81">
        <v>6.6834958544233176</v>
      </c>
      <c r="P256" s="81">
        <v>8.7846068727401505</v>
      </c>
      <c r="Q256" s="81">
        <v>0.46339741802120982</v>
      </c>
      <c r="R256" s="81">
        <v>0</v>
      </c>
      <c r="S256" s="81">
        <v>0.4766837038151755</v>
      </c>
      <c r="T256" s="82"/>
      <c r="U256" s="81">
        <v>3987713</v>
      </c>
      <c r="V256" s="81">
        <v>316</v>
      </c>
      <c r="W256" s="81">
        <v>10</v>
      </c>
      <c r="X256" s="81">
        <v>2211</v>
      </c>
      <c r="Y256" s="81">
        <v>2051</v>
      </c>
      <c r="Z256" s="81">
        <v>2749</v>
      </c>
      <c r="AA256" s="81">
        <v>2133</v>
      </c>
      <c r="AB256" s="81">
        <v>7524</v>
      </c>
      <c r="AC256" s="81">
        <v>0</v>
      </c>
      <c r="AD256" s="81">
        <v>0.4766837038151755</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1987</v>
      </c>
      <c r="B257" s="80">
        <v>342</v>
      </c>
      <c r="C257" s="80">
        <v>2</v>
      </c>
      <c r="D257" s="80">
        <v>21</v>
      </c>
      <c r="E257" s="80">
        <v>2005</v>
      </c>
      <c r="F257" s="80" t="s">
        <v>565</v>
      </c>
      <c r="G257" s="80" t="s">
        <v>1985</v>
      </c>
      <c r="H257" s="80" t="s">
        <v>1986</v>
      </c>
      <c r="I257" s="177"/>
      <c r="J257" s="81">
        <v>79.773497995024272</v>
      </c>
      <c r="K257" s="81">
        <v>0.73342532229797119</v>
      </c>
      <c r="L257" s="81">
        <v>0.3583311166314514</v>
      </c>
      <c r="M257" s="81">
        <v>21.498049880033243</v>
      </c>
      <c r="N257" s="81">
        <v>7.0881476469865419</v>
      </c>
      <c r="O257" s="81">
        <v>9.9965112103749423</v>
      </c>
      <c r="P257" s="81">
        <v>13.441617556975473</v>
      </c>
      <c r="Q257" s="81">
        <v>0.47084710472537533</v>
      </c>
      <c r="R257" s="81">
        <v>0</v>
      </c>
      <c r="S257" s="81">
        <v>0</v>
      </c>
      <c r="T257" s="82"/>
      <c r="U257" s="81">
        <v>3077160</v>
      </c>
      <c r="V257" s="81">
        <v>353</v>
      </c>
      <c r="W257" s="81">
        <v>5</v>
      </c>
      <c r="X257" s="81">
        <v>4769</v>
      </c>
      <c r="Y257" s="81">
        <v>2577</v>
      </c>
      <c r="Z257" s="81">
        <v>4758</v>
      </c>
      <c r="AA257" s="81">
        <v>2673</v>
      </c>
      <c r="AB257" s="81">
        <v>7992</v>
      </c>
      <c r="AC257" s="81">
        <v>0</v>
      </c>
      <c r="AD257" s="81">
        <v>0</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1988</v>
      </c>
      <c r="B258" s="80">
        <v>343</v>
      </c>
      <c r="C258" s="80">
        <v>3</v>
      </c>
      <c r="D258" s="80">
        <v>21</v>
      </c>
      <c r="E258" s="80">
        <v>2006</v>
      </c>
      <c r="F258" s="80" t="s">
        <v>566</v>
      </c>
      <c r="G258" s="80" t="s">
        <v>1985</v>
      </c>
      <c r="H258" s="80" t="s">
        <v>1986</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1989</v>
      </c>
      <c r="B259" s="80">
        <v>344</v>
      </c>
      <c r="C259" s="80">
        <v>4</v>
      </c>
      <c r="D259" s="80">
        <v>21</v>
      </c>
      <c r="E259" s="80">
        <v>2007</v>
      </c>
      <c r="F259" s="80" t="s">
        <v>567</v>
      </c>
      <c r="G259" s="80" t="s">
        <v>1985</v>
      </c>
      <c r="H259" s="80" t="s">
        <v>1986</v>
      </c>
      <c r="I259" s="177"/>
      <c r="J259" s="81">
        <v>87.439122613582796</v>
      </c>
      <c r="K259" s="81">
        <v>0.77535343714399341</v>
      </c>
      <c r="L259" s="81">
        <v>0.92441503035045536</v>
      </c>
      <c r="M259" s="81">
        <v>19.572311188249952</v>
      </c>
      <c r="N259" s="81">
        <v>7.3371017078366787</v>
      </c>
      <c r="O259" s="81">
        <v>9.8041339789638648</v>
      </c>
      <c r="P259" s="81">
        <v>13.593506754452282</v>
      </c>
      <c r="Q259" s="81">
        <v>0.50472736694364728</v>
      </c>
      <c r="R259" s="81">
        <v>0</v>
      </c>
      <c r="S259" s="81">
        <v>0</v>
      </c>
      <c r="T259" s="82"/>
      <c r="U259" s="81">
        <v>3735658</v>
      </c>
      <c r="V259" s="81">
        <v>347</v>
      </c>
      <c r="W259" s="81">
        <v>13</v>
      </c>
      <c r="X259" s="81">
        <v>5172</v>
      </c>
      <c r="Y259" s="81">
        <v>2702</v>
      </c>
      <c r="Z259" s="81">
        <v>4851</v>
      </c>
      <c r="AA259" s="81">
        <v>2662</v>
      </c>
      <c r="AB259" s="81">
        <v>8114</v>
      </c>
      <c r="AC259" s="81">
        <v>0</v>
      </c>
      <c r="AD259" s="81">
        <v>0</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1990</v>
      </c>
      <c r="B260" s="80">
        <v>345</v>
      </c>
      <c r="C260" s="80">
        <v>5</v>
      </c>
      <c r="D260" s="80">
        <v>21</v>
      </c>
      <c r="E260" s="80">
        <v>2008</v>
      </c>
      <c r="F260" s="80" t="s">
        <v>84</v>
      </c>
      <c r="G260" s="80" t="s">
        <v>1985</v>
      </c>
      <c r="H260" s="80" t="s">
        <v>1986</v>
      </c>
      <c r="I260" s="177"/>
      <c r="J260" s="81">
        <v>86.073787477946752</v>
      </c>
      <c r="K260" s="81">
        <v>0.60556639089114161</v>
      </c>
      <c r="L260" s="81">
        <v>0.80266207781632004</v>
      </c>
      <c r="M260" s="81">
        <v>20.482260842200262</v>
      </c>
      <c r="N260" s="81">
        <v>7.0939257783920651</v>
      </c>
      <c r="O260" s="81">
        <v>9.6396111819000083</v>
      </c>
      <c r="P260" s="81">
        <v>13.501504714439744</v>
      </c>
      <c r="Q260" s="81">
        <v>0.50691029505481389</v>
      </c>
      <c r="R260" s="81">
        <v>0</v>
      </c>
      <c r="S260" s="81">
        <v>0</v>
      </c>
      <c r="T260" s="82"/>
      <c r="U260" s="81">
        <v>3798463</v>
      </c>
      <c r="V260" s="81">
        <v>347</v>
      </c>
      <c r="W260" s="81">
        <v>13</v>
      </c>
      <c r="X260" s="81">
        <v>5172</v>
      </c>
      <c r="Y260" s="81">
        <v>2791</v>
      </c>
      <c r="Z260" s="81">
        <v>4937</v>
      </c>
      <c r="AA260" s="81">
        <v>2647</v>
      </c>
      <c r="AB260" s="81">
        <v>8283</v>
      </c>
      <c r="AC260" s="81">
        <v>0</v>
      </c>
      <c r="AD260" s="81">
        <v>0</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1991</v>
      </c>
      <c r="B261" s="80">
        <v>346</v>
      </c>
      <c r="C261" s="80">
        <v>6</v>
      </c>
      <c r="D261" s="80">
        <v>21</v>
      </c>
      <c r="E261" s="80">
        <v>2009</v>
      </c>
      <c r="F261" s="80" t="s">
        <v>85</v>
      </c>
      <c r="G261" s="80" t="s">
        <v>1985</v>
      </c>
      <c r="H261" s="80" t="s">
        <v>1986</v>
      </c>
      <c r="I261" s="177"/>
      <c r="J261" s="81">
        <v>54.112869244341326</v>
      </c>
      <c r="K261" s="81">
        <v>0.47587395530227117</v>
      </c>
      <c r="L261" s="81">
        <v>0.72116934039292224</v>
      </c>
      <c r="M261" s="81">
        <v>22.386822666461235</v>
      </c>
      <c r="N261" s="81">
        <v>7.078379477940298</v>
      </c>
      <c r="O261" s="81">
        <v>10.08259889558483</v>
      </c>
      <c r="P261" s="81">
        <v>14.050796052055734</v>
      </c>
      <c r="Q261" s="81">
        <v>0.48935523901910583</v>
      </c>
      <c r="R261" s="81">
        <v>0</v>
      </c>
      <c r="S261" s="81">
        <v>0</v>
      </c>
      <c r="T261" s="82"/>
      <c r="U261" s="81">
        <v>2443812</v>
      </c>
      <c r="V261" s="81">
        <v>343</v>
      </c>
      <c r="W261" s="81">
        <v>17</v>
      </c>
      <c r="X261" s="81">
        <v>5961</v>
      </c>
      <c r="Y261" s="81">
        <v>2863</v>
      </c>
      <c r="Z261" s="81">
        <v>5097</v>
      </c>
      <c r="AA261" s="81">
        <v>2828</v>
      </c>
      <c r="AB261" s="81">
        <v>8394</v>
      </c>
      <c r="AC261" s="81">
        <v>0</v>
      </c>
      <c r="AD261" s="81">
        <v>0</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27.805</v>
      </c>
      <c r="BJ261" s="81">
        <v>0</v>
      </c>
      <c r="BK261" s="81">
        <v>7.0410000000000004</v>
      </c>
      <c r="BL261" s="81">
        <v>0</v>
      </c>
      <c r="BM261" s="82"/>
      <c r="BN261" s="81">
        <v>0</v>
      </c>
      <c r="BO261" s="81">
        <v>0</v>
      </c>
      <c r="BP261" s="81">
        <v>3</v>
      </c>
      <c r="BQ261" s="81">
        <v>0</v>
      </c>
      <c r="BR261" s="81">
        <v>2</v>
      </c>
      <c r="BS261" s="81">
        <v>0</v>
      </c>
      <c r="BT261"/>
      <c r="BU261" s="80"/>
      <c r="BV261" s="80"/>
      <c r="BW261" s="80"/>
      <c r="BX261" s="80"/>
      <c r="BY261" s="80"/>
      <c r="BZ261" s="80"/>
      <c r="CA261" s="80"/>
      <c r="CB261" s="80"/>
      <c r="CC261" s="80"/>
    </row>
    <row r="262" spans="1:81">
      <c r="A262" s="80" t="s">
        <v>1992</v>
      </c>
      <c r="B262" s="80">
        <v>347</v>
      </c>
      <c r="C262" s="80">
        <v>7</v>
      </c>
      <c r="D262" s="80">
        <v>21</v>
      </c>
      <c r="E262" s="80">
        <v>2010</v>
      </c>
      <c r="F262" s="80" t="s">
        <v>86</v>
      </c>
      <c r="G262" s="80" t="s">
        <v>1985</v>
      </c>
      <c r="H262" s="80" t="s">
        <v>1986</v>
      </c>
      <c r="I262" s="177"/>
      <c r="J262" s="81">
        <v>69.459355828266766</v>
      </c>
      <c r="K262" s="81">
        <v>0.53321904750700444</v>
      </c>
      <c r="L262" s="81">
        <v>0.68143540116243018</v>
      </c>
      <c r="M262" s="81">
        <v>23.547145176113638</v>
      </c>
      <c r="N262" s="81">
        <v>7.1892073645142878</v>
      </c>
      <c r="O262" s="81">
        <v>10.223018239217335</v>
      </c>
      <c r="P262" s="81">
        <v>14.502406882435253</v>
      </c>
      <c r="Q262" s="81">
        <v>0.50656444383126775</v>
      </c>
      <c r="R262" s="81">
        <v>0</v>
      </c>
      <c r="S262" s="81">
        <v>0</v>
      </c>
      <c r="T262" s="82"/>
      <c r="U262" s="81">
        <v>2895775</v>
      </c>
      <c r="V262" s="81">
        <v>343</v>
      </c>
      <c r="W262" s="81">
        <v>17</v>
      </c>
      <c r="X262" s="81">
        <v>5961</v>
      </c>
      <c r="Y262" s="81">
        <v>2868</v>
      </c>
      <c r="Z262" s="81">
        <v>5192</v>
      </c>
      <c r="AA262" s="81">
        <v>2846</v>
      </c>
      <c r="AB262" s="81">
        <v>8326</v>
      </c>
      <c r="AC262" s="81">
        <v>0</v>
      </c>
      <c r="AD262" s="81">
        <v>0</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35.723999999999997</v>
      </c>
      <c r="BJ262" s="81">
        <v>0</v>
      </c>
      <c r="BK262" s="81">
        <v>3.9039999999999999</v>
      </c>
      <c r="BL262" s="81">
        <v>0</v>
      </c>
      <c r="BM262" s="82"/>
      <c r="BN262" s="81">
        <v>0</v>
      </c>
      <c r="BO262" s="81">
        <v>0</v>
      </c>
      <c r="BP262" s="81">
        <v>3</v>
      </c>
      <c r="BQ262" s="81">
        <v>0</v>
      </c>
      <c r="BR262" s="81">
        <v>2</v>
      </c>
      <c r="BS262" s="81">
        <v>0</v>
      </c>
      <c r="BT262"/>
      <c r="BU262" s="80">
        <v>29.945</v>
      </c>
      <c r="BV262" s="80">
        <v>0</v>
      </c>
      <c r="BW262" s="80">
        <v>9.6829999999999998</v>
      </c>
      <c r="BX262" s="80">
        <v>0</v>
      </c>
      <c r="BY262" s="80">
        <v>0</v>
      </c>
      <c r="BZ262" s="80">
        <v>0</v>
      </c>
      <c r="CA262" s="80">
        <v>0</v>
      </c>
      <c r="CB262" s="80">
        <v>0</v>
      </c>
      <c r="CC262" s="80">
        <v>0</v>
      </c>
    </row>
    <row r="263" spans="1:81">
      <c r="A263" s="80" t="s">
        <v>1993</v>
      </c>
      <c r="B263" s="80">
        <v>348</v>
      </c>
      <c r="C263" s="80">
        <v>8</v>
      </c>
      <c r="D263" s="80">
        <v>21</v>
      </c>
      <c r="E263" s="80">
        <v>2011</v>
      </c>
      <c r="F263" s="80" t="s">
        <v>87</v>
      </c>
      <c r="G263" s="80" t="s">
        <v>1985</v>
      </c>
      <c r="H263" s="80" t="s">
        <v>1986</v>
      </c>
      <c r="I263" s="177"/>
      <c r="J263" s="81">
        <v>75.161591067918295</v>
      </c>
      <c r="K263" s="81">
        <v>0.86436019747412962</v>
      </c>
      <c r="L263" s="81">
        <v>0.76631690480379899</v>
      </c>
      <c r="M263" s="81">
        <v>28.494672035652659</v>
      </c>
      <c r="N263" s="81">
        <v>8.7903213231845907</v>
      </c>
      <c r="O263" s="81">
        <v>10.308204555667153</v>
      </c>
      <c r="P263" s="81">
        <v>14.142691487777183</v>
      </c>
      <c r="Q263" s="81">
        <v>0.58170805942658999</v>
      </c>
      <c r="R263" s="81">
        <v>0</v>
      </c>
      <c r="S263" s="81">
        <v>0</v>
      </c>
      <c r="T263" s="82"/>
      <c r="U263" s="81">
        <v>2958876</v>
      </c>
      <c r="V263" s="81">
        <v>343</v>
      </c>
      <c r="W263" s="81">
        <v>17</v>
      </c>
      <c r="X263" s="81">
        <v>5961</v>
      </c>
      <c r="Y263" s="81">
        <v>2874</v>
      </c>
      <c r="Z263" s="81">
        <v>5349</v>
      </c>
      <c r="AA263" s="81">
        <v>2858</v>
      </c>
      <c r="AB263" s="81">
        <v>8289</v>
      </c>
      <c r="AC263" s="81">
        <v>0</v>
      </c>
      <c r="AD263" s="81">
        <v>0</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37.372999999999998</v>
      </c>
      <c r="BJ263" s="81">
        <v>0</v>
      </c>
      <c r="BK263" s="81">
        <v>2.19</v>
      </c>
      <c r="BL263" s="81">
        <v>0</v>
      </c>
      <c r="BM263" s="82"/>
      <c r="BN263" s="81">
        <v>0</v>
      </c>
      <c r="BO263" s="81">
        <v>0</v>
      </c>
      <c r="BP263" s="81">
        <v>3</v>
      </c>
      <c r="BQ263" s="81">
        <v>0</v>
      </c>
      <c r="BR263" s="81">
        <v>1</v>
      </c>
      <c r="BS263" s="81">
        <v>0</v>
      </c>
      <c r="BT263"/>
      <c r="BU263" s="80">
        <v>30.152999999999999</v>
      </c>
      <c r="BV263" s="80">
        <v>0</v>
      </c>
      <c r="BW263" s="80">
        <v>9.41</v>
      </c>
      <c r="BX263" s="80">
        <v>0</v>
      </c>
      <c r="BY263" s="80">
        <v>0</v>
      </c>
      <c r="BZ263" s="80">
        <v>0</v>
      </c>
      <c r="CA263" s="80">
        <v>0</v>
      </c>
      <c r="CB263" s="80">
        <v>0</v>
      </c>
      <c r="CC263" s="80">
        <v>0</v>
      </c>
    </row>
    <row r="264" spans="1:81">
      <c r="A264" s="80" t="s">
        <v>1994</v>
      </c>
      <c r="B264" s="80">
        <v>349</v>
      </c>
      <c r="C264" s="80">
        <v>9</v>
      </c>
      <c r="D264" s="80">
        <v>21</v>
      </c>
      <c r="E264" s="80">
        <v>2012</v>
      </c>
      <c r="F264" s="80" t="s">
        <v>88</v>
      </c>
      <c r="G264" s="80" t="s">
        <v>1985</v>
      </c>
      <c r="H264" s="80" t="s">
        <v>1986</v>
      </c>
      <c r="I264" s="177"/>
      <c r="J264" s="81">
        <v>85.217404231219803</v>
      </c>
      <c r="K264" s="81">
        <v>0.80744257949564835</v>
      </c>
      <c r="L264" s="81">
        <v>0.78436687966716168</v>
      </c>
      <c r="M264" s="81">
        <v>31.611712257173465</v>
      </c>
      <c r="N264" s="81">
        <v>10.24510320880629</v>
      </c>
      <c r="O264" s="81">
        <v>10.221351426162462</v>
      </c>
      <c r="P264" s="81">
        <v>14.50682500050935</v>
      </c>
      <c r="Q264" s="81">
        <v>0.6344518086436346</v>
      </c>
      <c r="R264" s="81">
        <v>0</v>
      </c>
      <c r="S264" s="81">
        <v>0</v>
      </c>
      <c r="T264" s="82"/>
      <c r="U264" s="81">
        <v>3227262</v>
      </c>
      <c r="V264" s="81">
        <v>343</v>
      </c>
      <c r="W264" s="81">
        <v>17</v>
      </c>
      <c r="X264" s="81">
        <v>5961</v>
      </c>
      <c r="Y264" s="81">
        <v>2898</v>
      </c>
      <c r="Z264" s="81">
        <v>5346</v>
      </c>
      <c r="AA264" s="81">
        <v>2915</v>
      </c>
      <c r="AB264" s="81">
        <v>8321</v>
      </c>
      <c r="AC264" s="81">
        <v>0</v>
      </c>
      <c r="AD264" s="81">
        <v>0</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40.688000000000002</v>
      </c>
      <c r="BJ264" s="81">
        <v>0</v>
      </c>
      <c r="BK264" s="81">
        <v>6.1639999999999997</v>
      </c>
      <c r="BL264" s="81">
        <v>0</v>
      </c>
      <c r="BM264" s="82"/>
      <c r="BN264" s="81">
        <v>0</v>
      </c>
      <c r="BO264" s="81">
        <v>0</v>
      </c>
      <c r="BP264" s="81">
        <v>3</v>
      </c>
      <c r="BQ264" s="81">
        <v>0</v>
      </c>
      <c r="BR264" s="81">
        <v>2</v>
      </c>
      <c r="BS264" s="81">
        <v>0</v>
      </c>
      <c r="BT264"/>
      <c r="BU264" s="80">
        <v>37.231999999999999</v>
      </c>
      <c r="BV264" s="80">
        <v>0</v>
      </c>
      <c r="BW264" s="80">
        <v>9.6199999999999992</v>
      </c>
      <c r="BX264" s="80">
        <v>0</v>
      </c>
      <c r="BY264" s="80">
        <v>0</v>
      </c>
      <c r="BZ264" s="80">
        <v>0</v>
      </c>
      <c r="CA264" s="80">
        <v>0</v>
      </c>
      <c r="CB264" s="80">
        <v>0</v>
      </c>
      <c r="CC264" s="80">
        <v>0</v>
      </c>
    </row>
    <row r="265" spans="1:81">
      <c r="A265" s="80" t="s">
        <v>1995</v>
      </c>
      <c r="B265" s="80">
        <v>350</v>
      </c>
      <c r="C265" s="80">
        <v>10</v>
      </c>
      <c r="D265" s="80">
        <v>21</v>
      </c>
      <c r="E265" s="80">
        <v>2013</v>
      </c>
      <c r="F265" s="80" t="s">
        <v>89</v>
      </c>
      <c r="G265" s="80" t="s">
        <v>1985</v>
      </c>
      <c r="H265" s="80" t="s">
        <v>1986</v>
      </c>
      <c r="I265" s="177"/>
      <c r="J265" s="81">
        <v>93.178886030876996</v>
      </c>
      <c r="K265" s="81">
        <v>0.67245881009542829</v>
      </c>
      <c r="L265" s="81">
        <v>0.7537702870283236</v>
      </c>
      <c r="M265" s="81">
        <v>31.319191295115104</v>
      </c>
      <c r="N265" s="81">
        <v>9.8843249790725558</v>
      </c>
      <c r="O265" s="81">
        <v>10.088312593932466</v>
      </c>
      <c r="P265" s="81">
        <v>14.871197705584276</v>
      </c>
      <c r="Q265" s="81">
        <v>0.64631118159560264</v>
      </c>
      <c r="R265" s="81">
        <v>0</v>
      </c>
      <c r="S265" s="81">
        <v>0</v>
      </c>
      <c r="T265" s="82"/>
      <c r="U265" s="81">
        <v>3544449</v>
      </c>
      <c r="V265" s="81">
        <v>343</v>
      </c>
      <c r="W265" s="81">
        <v>17</v>
      </c>
      <c r="X265" s="81">
        <v>5961</v>
      </c>
      <c r="Y265" s="81">
        <v>2934</v>
      </c>
      <c r="Z265" s="81">
        <v>5512</v>
      </c>
      <c r="AA265" s="81">
        <v>2977</v>
      </c>
      <c r="AB265" s="81">
        <v>8355</v>
      </c>
      <c r="AC265" s="81">
        <v>0</v>
      </c>
      <c r="AD265" s="81">
        <v>0</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45.779000000000003</v>
      </c>
      <c r="BJ265" s="81">
        <v>0</v>
      </c>
      <c r="BK265" s="81">
        <v>7.7130000000000001</v>
      </c>
      <c r="BL265" s="81">
        <v>0</v>
      </c>
      <c r="BM265" s="82"/>
      <c r="BN265" s="81">
        <v>0</v>
      </c>
      <c r="BO265" s="81">
        <v>0</v>
      </c>
      <c r="BP265" s="81">
        <v>3</v>
      </c>
      <c r="BQ265" s="81">
        <v>0</v>
      </c>
      <c r="BR265" s="81">
        <v>2</v>
      </c>
      <c r="BS265" s="81">
        <v>0</v>
      </c>
      <c r="BT265"/>
      <c r="BU265" s="80">
        <v>43.68</v>
      </c>
      <c r="BV265" s="80">
        <v>0</v>
      </c>
      <c r="BW265" s="80">
        <v>9.8119999999999994</v>
      </c>
      <c r="BX265" s="80">
        <v>0</v>
      </c>
      <c r="BY265" s="80">
        <v>0</v>
      </c>
      <c r="BZ265" s="80">
        <v>0</v>
      </c>
      <c r="CA265" s="80">
        <v>0</v>
      </c>
      <c r="CB265" s="80">
        <v>0</v>
      </c>
      <c r="CC265" s="80">
        <v>0</v>
      </c>
    </row>
    <row r="266" spans="1:81">
      <c r="A266" s="80" t="s">
        <v>1996</v>
      </c>
      <c r="B266" s="80">
        <v>351</v>
      </c>
      <c r="C266" s="80">
        <v>11</v>
      </c>
      <c r="D266" s="80">
        <v>21</v>
      </c>
      <c r="E266" s="80">
        <v>2014</v>
      </c>
      <c r="F266" s="80" t="s">
        <v>90</v>
      </c>
      <c r="G266" s="80" t="s">
        <v>1985</v>
      </c>
      <c r="H266" s="80" t="s">
        <v>1986</v>
      </c>
      <c r="I266" s="177"/>
      <c r="J266" s="81">
        <v>110.29946090238255</v>
      </c>
      <c r="K266" s="81">
        <v>0.69532775523617074</v>
      </c>
      <c r="L266" s="81">
        <v>0.95880006028889853</v>
      </c>
      <c r="M266" s="81">
        <v>32.409250874027073</v>
      </c>
      <c r="N266" s="81">
        <v>8.7928662597656491</v>
      </c>
      <c r="O266" s="81">
        <v>9.5560313105540224</v>
      </c>
      <c r="P266" s="81">
        <v>14.878245236943807</v>
      </c>
      <c r="Q266" s="81">
        <v>0.61928997630969251</v>
      </c>
      <c r="R266" s="81">
        <v>0</v>
      </c>
      <c r="S266" s="81">
        <v>0</v>
      </c>
      <c r="T266" s="82"/>
      <c r="U266" s="81">
        <v>4280231</v>
      </c>
      <c r="V266" s="81">
        <v>272</v>
      </c>
      <c r="W266" s="81">
        <v>22</v>
      </c>
      <c r="X266" s="81">
        <v>6306</v>
      </c>
      <c r="Y266" s="81">
        <v>2985</v>
      </c>
      <c r="Z266" s="81">
        <v>5499</v>
      </c>
      <c r="AA266" s="81">
        <v>2963</v>
      </c>
      <c r="AB266" s="81">
        <v>8344</v>
      </c>
      <c r="AC266" s="81">
        <v>0</v>
      </c>
      <c r="AD266" s="81">
        <v>0</v>
      </c>
      <c r="AE266" s="82"/>
      <c r="AF266" s="81">
        <v>55088593.560001701</v>
      </c>
      <c r="AG266" s="81">
        <v>577683.15051553003</v>
      </c>
      <c r="AH266" s="81">
        <v>208650.64987747502</v>
      </c>
      <c r="AI266" s="81">
        <v>39981316.707106322</v>
      </c>
      <c r="AJ266" s="81">
        <v>11959916.347377487</v>
      </c>
      <c r="AK266" s="81">
        <v>0</v>
      </c>
      <c r="AL266" s="81">
        <v>0</v>
      </c>
      <c r="AM266" s="81">
        <v>1145506.513814311</v>
      </c>
      <c r="AN266" s="81">
        <v>0</v>
      </c>
      <c r="AO266" s="81">
        <v>0</v>
      </c>
      <c r="AP266" s="82"/>
      <c r="AQ266" s="81">
        <v>267</v>
      </c>
      <c r="AR266" s="81">
        <v>33</v>
      </c>
      <c r="AS266" s="81">
        <v>0</v>
      </c>
      <c r="AT266" s="81">
        <v>0</v>
      </c>
      <c r="AU266" s="81">
        <v>0</v>
      </c>
      <c r="AV266" s="81">
        <v>0</v>
      </c>
      <c r="AW266" s="81" t="s">
        <v>564</v>
      </c>
      <c r="AX266" s="82"/>
      <c r="AY266" s="81">
        <v>1150.9000000000001</v>
      </c>
      <c r="AZ266" s="81">
        <v>4934.6000000000004</v>
      </c>
      <c r="BA266" s="81">
        <v>0</v>
      </c>
      <c r="BB266" s="81">
        <v>0</v>
      </c>
      <c r="BC266" s="81">
        <v>0</v>
      </c>
      <c r="BD266" s="81">
        <v>0</v>
      </c>
      <c r="BE266" s="81" t="s">
        <v>564</v>
      </c>
      <c r="BF266" s="82"/>
      <c r="BG266" s="81">
        <v>0</v>
      </c>
      <c r="BH266" s="81">
        <v>0</v>
      </c>
      <c r="BI266" s="81">
        <v>37.697000000000003</v>
      </c>
      <c r="BJ266" s="81">
        <v>0</v>
      </c>
      <c r="BK266" s="81">
        <v>7.15</v>
      </c>
      <c r="BL266" s="81">
        <v>0</v>
      </c>
      <c r="BM266" s="82"/>
      <c r="BN266" s="81">
        <v>0</v>
      </c>
      <c r="BO266" s="81">
        <v>0</v>
      </c>
      <c r="BP266" s="81">
        <v>3</v>
      </c>
      <c r="BQ266" s="81">
        <v>0</v>
      </c>
      <c r="BR266" s="81">
        <v>2</v>
      </c>
      <c r="BS266" s="81">
        <v>0</v>
      </c>
      <c r="BT266"/>
      <c r="BU266" s="80">
        <v>44.847000000000001</v>
      </c>
      <c r="BV266" s="80">
        <v>0</v>
      </c>
      <c r="BW266" s="80">
        <v>0</v>
      </c>
      <c r="BX266" s="80">
        <v>0</v>
      </c>
      <c r="BY266" s="80">
        <v>0</v>
      </c>
      <c r="BZ266" s="80">
        <v>0</v>
      </c>
      <c r="CA266" s="80">
        <v>0</v>
      </c>
      <c r="CB266" s="80">
        <v>0</v>
      </c>
      <c r="CC266" s="80">
        <v>0</v>
      </c>
    </row>
    <row r="267" spans="1:81">
      <c r="A267" s="80" t="s">
        <v>1997</v>
      </c>
      <c r="B267" s="80">
        <v>352</v>
      </c>
      <c r="C267" s="80">
        <v>12</v>
      </c>
      <c r="D267" s="80">
        <v>21</v>
      </c>
      <c r="E267" s="80">
        <v>2015</v>
      </c>
      <c r="F267" s="80" t="s">
        <v>91</v>
      </c>
      <c r="G267" s="80" t="s">
        <v>1985</v>
      </c>
      <c r="H267" s="80" t="s">
        <v>1986</v>
      </c>
      <c r="I267" s="177"/>
      <c r="J267" s="81">
        <v>109.71518763499576</v>
      </c>
      <c r="K267" s="81">
        <v>0.62432314444068693</v>
      </c>
      <c r="L267" s="81">
        <v>0.95901831431476325</v>
      </c>
      <c r="M267" s="81">
        <v>31.016187574734573</v>
      </c>
      <c r="N267" s="81">
        <v>7.9843525411677989</v>
      </c>
      <c r="O267" s="81">
        <v>9.855550635251122</v>
      </c>
      <c r="P267" s="81">
        <v>15.31710183971127</v>
      </c>
      <c r="Q267" s="81">
        <v>0.60814323799794645</v>
      </c>
      <c r="R267" s="81">
        <v>0</v>
      </c>
      <c r="S267" s="81">
        <v>0</v>
      </c>
      <c r="T267" s="82"/>
      <c r="U267" s="81">
        <v>4860035</v>
      </c>
      <c r="V267" s="81">
        <v>272</v>
      </c>
      <c r="W267" s="81">
        <v>22</v>
      </c>
      <c r="X267" s="81">
        <v>6306</v>
      </c>
      <c r="Y267" s="81">
        <v>3058</v>
      </c>
      <c r="Z267" s="81">
        <v>5726</v>
      </c>
      <c r="AA267" s="81">
        <v>3048</v>
      </c>
      <c r="AB267" s="81">
        <v>8370</v>
      </c>
      <c r="AC267" s="81">
        <v>0</v>
      </c>
      <c r="AD267" s="81">
        <v>0</v>
      </c>
      <c r="AE267" s="82"/>
      <c r="AF267" s="81">
        <v>55765519.883143321</v>
      </c>
      <c r="AG267" s="81">
        <v>500701.44388588821</v>
      </c>
      <c r="AH267" s="81">
        <v>180128.66238296209</v>
      </c>
      <c r="AI267" s="81">
        <v>38980647.427263856</v>
      </c>
      <c r="AJ267" s="81">
        <v>11916132.331529023</v>
      </c>
      <c r="AK267" s="81">
        <v>0</v>
      </c>
      <c r="AL267" s="81">
        <v>0</v>
      </c>
      <c r="AM267" s="81">
        <v>1147073.3891705438</v>
      </c>
      <c r="AN267" s="81">
        <v>0</v>
      </c>
      <c r="AO267" s="81">
        <v>0</v>
      </c>
      <c r="AP267" s="82"/>
      <c r="AQ267" s="81">
        <v>287</v>
      </c>
      <c r="AR267" s="81">
        <v>45</v>
      </c>
      <c r="AS267" s="81">
        <v>0</v>
      </c>
      <c r="AT267" s="81">
        <v>0</v>
      </c>
      <c r="AU267" s="81">
        <v>0</v>
      </c>
      <c r="AV267" s="81">
        <v>0</v>
      </c>
      <c r="AW267" s="81" t="s">
        <v>564</v>
      </c>
      <c r="AX267" s="82"/>
      <c r="AY267" s="81">
        <v>1252.8</v>
      </c>
      <c r="AZ267" s="81">
        <v>5586.8</v>
      </c>
      <c r="BA267" s="81">
        <v>0</v>
      </c>
      <c r="BB267" s="81">
        <v>0</v>
      </c>
      <c r="BC267" s="81">
        <v>0</v>
      </c>
      <c r="BD267" s="81">
        <v>0</v>
      </c>
      <c r="BE267" s="81" t="s">
        <v>564</v>
      </c>
      <c r="BF267" s="82"/>
      <c r="BG267" s="81">
        <v>0</v>
      </c>
      <c r="BH267" s="81">
        <v>0</v>
      </c>
      <c r="BI267" s="81">
        <v>29.994</v>
      </c>
      <c r="BJ267" s="81">
        <v>0</v>
      </c>
      <c r="BK267" s="81">
        <v>7.3360000000000003</v>
      </c>
      <c r="BL267" s="81">
        <v>0</v>
      </c>
      <c r="BM267" s="82"/>
      <c r="BN267" s="81">
        <v>0</v>
      </c>
      <c r="BO267" s="81">
        <v>0</v>
      </c>
      <c r="BP267" s="81">
        <v>3</v>
      </c>
      <c r="BQ267" s="81">
        <v>0</v>
      </c>
      <c r="BR267" s="81">
        <v>2</v>
      </c>
      <c r="BS267" s="81">
        <v>0</v>
      </c>
      <c r="BT267"/>
      <c r="BU267" s="80">
        <v>37.33</v>
      </c>
      <c r="BV267" s="80">
        <v>0</v>
      </c>
      <c r="BW267" s="80">
        <v>0</v>
      </c>
      <c r="BX267" s="80">
        <v>0</v>
      </c>
      <c r="BY267" s="80">
        <v>0</v>
      </c>
      <c r="BZ267" s="80">
        <v>0</v>
      </c>
      <c r="CA267" s="80">
        <v>0</v>
      </c>
      <c r="CB267" s="80">
        <v>0</v>
      </c>
      <c r="CC267" s="80">
        <v>0</v>
      </c>
    </row>
    <row r="268" spans="1:81">
      <c r="A268" s="80" t="s">
        <v>1998</v>
      </c>
      <c r="B268" s="80">
        <v>353</v>
      </c>
      <c r="C268" s="80">
        <v>13</v>
      </c>
      <c r="D268" s="80">
        <v>21</v>
      </c>
      <c r="E268" s="80">
        <v>2016</v>
      </c>
      <c r="F268" s="80" t="s">
        <v>92</v>
      </c>
      <c r="G268" s="80" t="s">
        <v>1985</v>
      </c>
      <c r="H268" s="80" t="s">
        <v>1986</v>
      </c>
      <c r="I268" s="177"/>
      <c r="J268" s="81">
        <v>97.615068604514491</v>
      </c>
      <c r="K268" s="81">
        <v>0.60729071974648263</v>
      </c>
      <c r="L268" s="81">
        <v>0.90535622284113282</v>
      </c>
      <c r="M268" s="81">
        <v>25.223151940009569</v>
      </c>
      <c r="N268" s="81">
        <v>8.3158965103460663</v>
      </c>
      <c r="O268" s="81">
        <v>9.8412883660714865</v>
      </c>
      <c r="P268" s="81">
        <v>15.654802071543637</v>
      </c>
      <c r="Q268" s="81">
        <v>0.60722354343767837</v>
      </c>
      <c r="R268" s="81">
        <v>0</v>
      </c>
      <c r="S268" s="81">
        <v>0</v>
      </c>
      <c r="T268" s="82"/>
      <c r="U268" s="81">
        <v>4573607</v>
      </c>
      <c r="V268" s="81">
        <v>272</v>
      </c>
      <c r="W268" s="81">
        <v>22</v>
      </c>
      <c r="X268" s="81">
        <v>6306</v>
      </c>
      <c r="Y268" s="81">
        <v>3203</v>
      </c>
      <c r="Z268" s="81">
        <v>5788</v>
      </c>
      <c r="AA268" s="81">
        <v>3222</v>
      </c>
      <c r="AB268" s="81">
        <v>8597</v>
      </c>
      <c r="AC268" s="81">
        <v>0</v>
      </c>
      <c r="AD268" s="81">
        <v>0</v>
      </c>
      <c r="AE268" s="82"/>
      <c r="AF268" s="81">
        <v>51128526.397004053</v>
      </c>
      <c r="AG268" s="81">
        <v>504528.92091345519</v>
      </c>
      <c r="AH268" s="81">
        <v>133598.96428412391</v>
      </c>
      <c r="AI268" s="81">
        <v>40529459.977335103</v>
      </c>
      <c r="AJ268" s="81">
        <v>13483267.73849492</v>
      </c>
      <c r="AK268" s="81">
        <v>0</v>
      </c>
      <c r="AL268" s="81">
        <v>0</v>
      </c>
      <c r="AM268" s="81">
        <v>1179098.119364552</v>
      </c>
      <c r="AN268" s="81">
        <v>0</v>
      </c>
      <c r="AO268" s="81">
        <v>0</v>
      </c>
      <c r="AP268" s="82"/>
      <c r="AQ268" s="81">
        <v>332</v>
      </c>
      <c r="AR268" s="81">
        <v>51</v>
      </c>
      <c r="AS268" s="81">
        <v>0</v>
      </c>
      <c r="AT268" s="81">
        <v>0</v>
      </c>
      <c r="AU268" s="81">
        <v>0</v>
      </c>
      <c r="AV268" s="81">
        <v>0</v>
      </c>
      <c r="AW268" s="81" t="s">
        <v>564</v>
      </c>
      <c r="AX268" s="82"/>
      <c r="AY268" s="81">
        <v>1509.2</v>
      </c>
      <c r="AZ268" s="81">
        <v>5656.2</v>
      </c>
      <c r="BA268" s="81">
        <v>0</v>
      </c>
      <c r="BB268" s="81">
        <v>0</v>
      </c>
      <c r="BC268" s="81">
        <v>0</v>
      </c>
      <c r="BD268" s="81">
        <v>0</v>
      </c>
      <c r="BE268" s="81" t="s">
        <v>564</v>
      </c>
      <c r="BF268" s="82"/>
      <c r="BG268" s="81">
        <v>0</v>
      </c>
      <c r="BH268" s="81">
        <v>0</v>
      </c>
      <c r="BI268" s="81">
        <v>30.06</v>
      </c>
      <c r="BJ268" s="81">
        <v>0</v>
      </c>
      <c r="BK268" s="81">
        <v>9.74</v>
      </c>
      <c r="BL268" s="81">
        <v>0</v>
      </c>
      <c r="BM268" s="82"/>
      <c r="BN268" s="81">
        <v>0</v>
      </c>
      <c r="BO268" s="81">
        <v>0</v>
      </c>
      <c r="BP268" s="81">
        <v>3</v>
      </c>
      <c r="BQ268" s="81">
        <v>0</v>
      </c>
      <c r="BR268" s="81">
        <v>3</v>
      </c>
      <c r="BS268" s="81">
        <v>0</v>
      </c>
      <c r="BT268"/>
      <c r="BU268" s="80">
        <v>36.49</v>
      </c>
      <c r="BV268" s="80">
        <v>0</v>
      </c>
      <c r="BW268" s="80">
        <v>0</v>
      </c>
      <c r="BX268" s="80">
        <v>3.31</v>
      </c>
      <c r="BY268" s="80">
        <v>0</v>
      </c>
      <c r="BZ268" s="80">
        <v>0</v>
      </c>
      <c r="CA268" s="80">
        <v>0</v>
      </c>
      <c r="CB268" s="80">
        <v>0</v>
      </c>
      <c r="CC268" s="80">
        <v>0</v>
      </c>
    </row>
    <row r="269" spans="1:81">
      <c r="A269" s="80" t="s">
        <v>1999</v>
      </c>
      <c r="B269" s="80">
        <v>354</v>
      </c>
      <c r="C269" s="80">
        <v>14</v>
      </c>
      <c r="D269" s="80">
        <v>21</v>
      </c>
      <c r="E269" s="80">
        <v>2017</v>
      </c>
      <c r="F269" s="80" t="s">
        <v>71</v>
      </c>
      <c r="G269" s="80" t="s">
        <v>1985</v>
      </c>
      <c r="H269" s="80" t="s">
        <v>1986</v>
      </c>
      <c r="I269" s="177"/>
      <c r="J269" s="81">
        <v>99.46868734185415</v>
      </c>
      <c r="K269" s="81">
        <v>0.62394530861820729</v>
      </c>
      <c r="L269" s="81">
        <v>0.89804487597209015</v>
      </c>
      <c r="M269" s="81">
        <v>23.484391445338602</v>
      </c>
      <c r="N269" s="81">
        <v>8.0715192889782799</v>
      </c>
      <c r="O269" s="81">
        <v>9.6840470831900927</v>
      </c>
      <c r="P269" s="81">
        <v>16.313621646046673</v>
      </c>
      <c r="Q269" s="81">
        <v>0.59906507890885929</v>
      </c>
      <c r="R269" s="81">
        <v>0</v>
      </c>
      <c r="S269" s="81">
        <v>0</v>
      </c>
      <c r="T269" s="82"/>
      <c r="U269" s="81">
        <v>5012357</v>
      </c>
      <c r="V269" s="81">
        <v>272</v>
      </c>
      <c r="W269" s="81">
        <v>22</v>
      </c>
      <c r="X269" s="81">
        <v>6306</v>
      </c>
      <c r="Y269" s="81">
        <v>3359</v>
      </c>
      <c r="Z269" s="81">
        <v>5790</v>
      </c>
      <c r="AA269" s="81">
        <v>3379</v>
      </c>
      <c r="AB269" s="81">
        <v>8771</v>
      </c>
      <c r="AC269" s="81">
        <v>0</v>
      </c>
      <c r="AD269" s="81">
        <v>0</v>
      </c>
      <c r="AE269" s="82"/>
      <c r="AF269" s="81">
        <v>53361426.389647514</v>
      </c>
      <c r="AG269" s="81">
        <v>510756.07042561087</v>
      </c>
      <c r="AH269" s="81">
        <v>179278.07076419549</v>
      </c>
      <c r="AI269" s="81">
        <v>38508891.740798637</v>
      </c>
      <c r="AJ269" s="81">
        <v>14077836.4794484</v>
      </c>
      <c r="AK269" s="81">
        <v>0</v>
      </c>
      <c r="AL269" s="81">
        <v>0</v>
      </c>
      <c r="AM269" s="81">
        <v>1204844.923560689</v>
      </c>
      <c r="AN269" s="81">
        <v>0</v>
      </c>
      <c r="AO269" s="81">
        <v>0</v>
      </c>
      <c r="AP269" s="82"/>
      <c r="AQ269" s="81">
        <v>364</v>
      </c>
      <c r="AR269" s="81">
        <v>63</v>
      </c>
      <c r="AS269" s="81">
        <v>0</v>
      </c>
      <c r="AT269" s="81">
        <v>0</v>
      </c>
      <c r="AU269" s="81">
        <v>0</v>
      </c>
      <c r="AV269" s="81">
        <v>0</v>
      </c>
      <c r="AW269" s="81" t="s">
        <v>564</v>
      </c>
      <c r="AX269" s="82"/>
      <c r="AY269" s="81">
        <v>1687.5</v>
      </c>
      <c r="AZ269" s="81">
        <v>5868.4</v>
      </c>
      <c r="BA269" s="81">
        <v>0</v>
      </c>
      <c r="BB269" s="81">
        <v>0</v>
      </c>
      <c r="BC269" s="81">
        <v>0</v>
      </c>
      <c r="BD269" s="81">
        <v>0</v>
      </c>
      <c r="BE269" s="81" t="s">
        <v>564</v>
      </c>
      <c r="BF269" s="82"/>
      <c r="BG269" s="81">
        <v>0</v>
      </c>
      <c r="BH269" s="81">
        <v>0</v>
      </c>
      <c r="BI269" s="81">
        <v>32.322000000000003</v>
      </c>
      <c r="BJ269" s="81">
        <v>0</v>
      </c>
      <c r="BK269" s="81">
        <v>9.2420000000000009</v>
      </c>
      <c r="BL269" s="81">
        <v>0</v>
      </c>
      <c r="BM269" s="82"/>
      <c r="BN269" s="81">
        <v>0</v>
      </c>
      <c r="BO269" s="81">
        <v>0</v>
      </c>
      <c r="BP269" s="81">
        <v>4</v>
      </c>
      <c r="BQ269" s="81">
        <v>0</v>
      </c>
      <c r="BR269" s="81">
        <v>3</v>
      </c>
      <c r="BS269" s="81">
        <v>0</v>
      </c>
      <c r="BT269"/>
      <c r="BU269" s="80">
        <v>38.051000000000002</v>
      </c>
      <c r="BV269" s="80">
        <v>0</v>
      </c>
      <c r="BW269" s="80">
        <v>0</v>
      </c>
      <c r="BX269" s="80">
        <v>3.5129999999999999</v>
      </c>
      <c r="BY269" s="80">
        <v>0</v>
      </c>
      <c r="BZ269" s="80">
        <v>0</v>
      </c>
      <c r="CA269" s="80">
        <v>0</v>
      </c>
      <c r="CB269" s="80">
        <v>0</v>
      </c>
      <c r="CC269" s="80">
        <v>0</v>
      </c>
    </row>
    <row r="270" spans="1:81">
      <c r="A270" s="80" t="s">
        <v>2000</v>
      </c>
      <c r="B270" s="80">
        <v>355</v>
      </c>
      <c r="C270" s="80">
        <v>15</v>
      </c>
      <c r="D270" s="80">
        <v>21</v>
      </c>
      <c r="E270" s="80">
        <v>2018</v>
      </c>
      <c r="F270" s="80" t="s">
        <v>93</v>
      </c>
      <c r="G270" s="80" t="s">
        <v>1985</v>
      </c>
      <c r="H270" s="80" t="s">
        <v>1986</v>
      </c>
      <c r="I270" s="177"/>
      <c r="J270" s="81">
        <v>112.04553135812291</v>
      </c>
      <c r="K270" s="81">
        <v>0.52654711265959553</v>
      </c>
      <c r="L270" s="81">
        <v>0.81103573043197186</v>
      </c>
      <c r="M270" s="81">
        <v>21.426912707873253</v>
      </c>
      <c r="N270" s="81">
        <v>5.810443027571619</v>
      </c>
      <c r="O270" s="81">
        <v>9.8073539414390627</v>
      </c>
      <c r="P270" s="81">
        <v>16.108213017515688</v>
      </c>
      <c r="Q270" s="81">
        <v>0.56959214682867665</v>
      </c>
      <c r="R270" s="81">
        <v>0</v>
      </c>
      <c r="S270" s="81">
        <v>0</v>
      </c>
      <c r="T270" s="82"/>
      <c r="U270" s="81">
        <v>6230817</v>
      </c>
      <c r="V270" s="81">
        <v>272</v>
      </c>
      <c r="W270" s="81">
        <v>22</v>
      </c>
      <c r="X270" s="81">
        <v>6306</v>
      </c>
      <c r="Y270" s="81">
        <v>3498</v>
      </c>
      <c r="Z270" s="81">
        <v>5976</v>
      </c>
      <c r="AA270" s="81">
        <v>3370</v>
      </c>
      <c r="AB270" s="81">
        <v>8987</v>
      </c>
      <c r="AC270" s="81">
        <v>0</v>
      </c>
      <c r="AD270" s="81">
        <v>0</v>
      </c>
      <c r="AE270" s="82"/>
      <c r="AF270" s="81">
        <v>60870950.672171779</v>
      </c>
      <c r="AG270" s="81">
        <v>462040.26716253138</v>
      </c>
      <c r="AH270" s="81">
        <v>170267.629676032</v>
      </c>
      <c r="AI270" s="81">
        <v>36986643.075833291</v>
      </c>
      <c r="AJ270" s="81">
        <v>12376651.40432357</v>
      </c>
      <c r="AK270" s="81">
        <v>0</v>
      </c>
      <c r="AL270" s="81">
        <v>0</v>
      </c>
      <c r="AM270" s="81">
        <v>1237070.531965588</v>
      </c>
      <c r="AN270" s="81">
        <v>0</v>
      </c>
      <c r="AO270" s="81">
        <v>0</v>
      </c>
      <c r="AP270" s="82"/>
      <c r="AQ270" s="81">
        <v>394</v>
      </c>
      <c r="AR270" s="81">
        <v>65</v>
      </c>
      <c r="AS270" s="81">
        <v>0</v>
      </c>
      <c r="AT270" s="81">
        <v>0</v>
      </c>
      <c r="AU270" s="81">
        <v>0</v>
      </c>
      <c r="AV270" s="81">
        <v>0</v>
      </c>
      <c r="AW270" s="81" t="s">
        <v>564</v>
      </c>
      <c r="AX270" s="82"/>
      <c r="AY270" s="81">
        <v>1858.58</v>
      </c>
      <c r="AZ270" s="81">
        <v>5928</v>
      </c>
      <c r="BA270" s="81">
        <v>0</v>
      </c>
      <c r="BB270" s="81">
        <v>0</v>
      </c>
      <c r="BC270" s="81">
        <v>0</v>
      </c>
      <c r="BD270" s="81">
        <v>0</v>
      </c>
      <c r="BE270" s="81" t="s">
        <v>564</v>
      </c>
      <c r="BF270" s="82"/>
      <c r="BG270" s="81">
        <v>0</v>
      </c>
      <c r="BH270" s="81">
        <v>0</v>
      </c>
      <c r="BI270" s="81">
        <v>34.512</v>
      </c>
      <c r="BJ270" s="81">
        <v>0</v>
      </c>
      <c r="BK270" s="81">
        <v>6.1449999999999996</v>
      </c>
      <c r="BL270" s="81">
        <v>0</v>
      </c>
      <c r="BM270" s="82"/>
      <c r="BN270" s="81">
        <v>0</v>
      </c>
      <c r="BO270" s="81">
        <v>0</v>
      </c>
      <c r="BP270" s="81">
        <v>5</v>
      </c>
      <c r="BQ270" s="81">
        <v>0</v>
      </c>
      <c r="BR270" s="81">
        <v>2</v>
      </c>
      <c r="BS270" s="81">
        <v>0</v>
      </c>
      <c r="BT270"/>
      <c r="BU270" s="80">
        <v>40.656999999999996</v>
      </c>
      <c r="BV270" s="80">
        <v>0</v>
      </c>
      <c r="BW270" s="80">
        <v>0</v>
      </c>
      <c r="BX270" s="80">
        <v>0</v>
      </c>
      <c r="BY270" s="80">
        <v>0</v>
      </c>
      <c r="BZ270" s="80">
        <v>0</v>
      </c>
      <c r="CA270" s="80">
        <v>0</v>
      </c>
      <c r="CB270" s="80">
        <v>0</v>
      </c>
      <c r="CC270" s="80">
        <v>0</v>
      </c>
    </row>
    <row r="271" spans="1:81">
      <c r="A271" s="80" t="s">
        <v>2001</v>
      </c>
      <c r="B271" s="80">
        <v>356</v>
      </c>
      <c r="C271" s="80">
        <v>16</v>
      </c>
      <c r="D271" s="80">
        <v>21</v>
      </c>
      <c r="E271" s="80">
        <v>2019</v>
      </c>
      <c r="F271" s="80" t="s">
        <v>73</v>
      </c>
      <c r="G271" s="80" t="s">
        <v>1985</v>
      </c>
      <c r="H271" s="80" t="s">
        <v>1986</v>
      </c>
      <c r="I271" s="177"/>
      <c r="J271" s="81">
        <v>115.91279415167865</v>
      </c>
      <c r="K271" s="81">
        <v>0.50031478186011957</v>
      </c>
      <c r="L271" s="81">
        <v>0.82476051349446822</v>
      </c>
      <c r="M271" s="81">
        <v>22.501558767441384</v>
      </c>
      <c r="N271" s="81">
        <v>5.8641200311340365</v>
      </c>
      <c r="O271" s="81">
        <v>9.5277110870944171</v>
      </c>
      <c r="P271" s="81">
        <v>16.412688574517134</v>
      </c>
      <c r="Q271" s="81">
        <v>0.55957530700173874</v>
      </c>
      <c r="R271" s="81">
        <v>0</v>
      </c>
      <c r="S271" s="81">
        <v>0</v>
      </c>
      <c r="T271" s="82"/>
      <c r="U271" s="81">
        <v>6432378</v>
      </c>
      <c r="V271" s="81">
        <v>272</v>
      </c>
      <c r="W271" s="81">
        <v>22</v>
      </c>
      <c r="X271" s="81">
        <v>6306</v>
      </c>
      <c r="Y271" s="81">
        <v>3597</v>
      </c>
      <c r="Z271" s="81">
        <v>5965</v>
      </c>
      <c r="AA271" s="81">
        <v>3408</v>
      </c>
      <c r="AB271" s="81">
        <v>9068</v>
      </c>
      <c r="AC271" s="81">
        <v>0</v>
      </c>
      <c r="AD271" s="81">
        <v>0</v>
      </c>
      <c r="AE271" s="82"/>
      <c r="AF271" s="81">
        <v>64321018.498285107</v>
      </c>
      <c r="AG271" s="81">
        <v>447772.55736132571</v>
      </c>
      <c r="AH271" s="81">
        <v>180942.1195950789</v>
      </c>
      <c r="AI271" s="81">
        <v>37815815.552354947</v>
      </c>
      <c r="AJ271" s="81">
        <v>11661067.290803144</v>
      </c>
      <c r="AK271" s="81">
        <v>0</v>
      </c>
      <c r="AL271" s="81">
        <v>0</v>
      </c>
      <c r="AM271" s="81">
        <v>1234993.3361325483</v>
      </c>
      <c r="AN271" s="81">
        <v>0</v>
      </c>
      <c r="AO271" s="81">
        <v>0</v>
      </c>
      <c r="AP271" s="82"/>
      <c r="AQ271" s="81">
        <v>428</v>
      </c>
      <c r="AR271" s="81">
        <v>67</v>
      </c>
      <c r="AS271" s="81">
        <v>0</v>
      </c>
      <c r="AT271" s="81">
        <v>0</v>
      </c>
      <c r="AU271" s="81">
        <v>0</v>
      </c>
      <c r="AV271" s="81">
        <v>0</v>
      </c>
      <c r="AW271" s="81" t="s">
        <v>564</v>
      </c>
      <c r="AX271" s="82"/>
      <c r="AY271" s="81">
        <v>2045.43</v>
      </c>
      <c r="AZ271" s="81">
        <v>5949.3</v>
      </c>
      <c r="BA271" s="81">
        <v>0</v>
      </c>
      <c r="BB271" s="81">
        <v>0</v>
      </c>
      <c r="BC271" s="81">
        <v>0</v>
      </c>
      <c r="BD271" s="81">
        <v>0</v>
      </c>
      <c r="BE271" s="81" t="s">
        <v>564</v>
      </c>
      <c r="BF271" s="82"/>
      <c r="BG271" s="81">
        <v>0</v>
      </c>
      <c r="BH271" s="81">
        <v>0</v>
      </c>
      <c r="BI271" s="81">
        <v>29.532</v>
      </c>
      <c r="BJ271" s="81">
        <v>0</v>
      </c>
      <c r="BK271" s="81">
        <v>4.8209999999999997</v>
      </c>
      <c r="BL271" s="81">
        <v>0</v>
      </c>
      <c r="BM271" s="82"/>
      <c r="BN271" s="81">
        <v>0</v>
      </c>
      <c r="BO271" s="81">
        <v>0</v>
      </c>
      <c r="BP271" s="81">
        <v>4</v>
      </c>
      <c r="BQ271" s="81">
        <v>0</v>
      </c>
      <c r="BR271" s="81">
        <v>2</v>
      </c>
      <c r="BS271" s="81">
        <v>0</v>
      </c>
      <c r="BT271"/>
      <c r="BU271" s="80">
        <v>23.419</v>
      </c>
      <c r="BV271" s="80">
        <v>0</v>
      </c>
      <c r="BW271" s="80">
        <v>10.933999999999999</v>
      </c>
      <c r="BX271" s="80">
        <v>0</v>
      </c>
      <c r="BY271" s="80">
        <v>0</v>
      </c>
      <c r="BZ271" s="80">
        <v>0</v>
      </c>
      <c r="CA271" s="80">
        <v>0</v>
      </c>
      <c r="CB271" s="80">
        <v>0</v>
      </c>
      <c r="CC271" s="80">
        <v>0</v>
      </c>
    </row>
    <row r="272" spans="1:81">
      <c r="A272" s="80" t="s">
        <v>2002</v>
      </c>
      <c r="B272" s="80">
        <v>357</v>
      </c>
      <c r="C272" s="80">
        <v>17</v>
      </c>
      <c r="D272" s="80">
        <v>21</v>
      </c>
      <c r="E272" s="80">
        <v>2020</v>
      </c>
      <c r="F272" s="80" t="s">
        <v>218</v>
      </c>
      <c r="G272" s="80" t="s">
        <v>1985</v>
      </c>
      <c r="H272" s="80" t="s">
        <v>1986</v>
      </c>
      <c r="I272" s="177"/>
      <c r="J272" s="81">
        <v>122.0343329600544</v>
      </c>
      <c r="K272" s="81">
        <v>0.52483603271188695</v>
      </c>
      <c r="L272" s="81">
        <v>0.22680558054985525</v>
      </c>
      <c r="M272" s="81">
        <v>21.216113373089762</v>
      </c>
      <c r="N272" s="81">
        <v>6.94392191120909</v>
      </c>
      <c r="O272" s="81">
        <v>8.4595778082990343</v>
      </c>
      <c r="P272" s="81">
        <v>15.59383764389211</v>
      </c>
      <c r="Q272" s="81">
        <v>0.5413408734302303</v>
      </c>
      <c r="R272" s="81">
        <v>0</v>
      </c>
      <c r="S272" s="81">
        <v>0</v>
      </c>
      <c r="T272" s="82"/>
      <c r="U272" s="81">
        <v>6889026</v>
      </c>
      <c r="V272" s="81">
        <v>282</v>
      </c>
      <c r="W272" s="81">
        <v>8</v>
      </c>
      <c r="X272" s="81">
        <v>6261</v>
      </c>
      <c r="Y272" s="81">
        <v>3672</v>
      </c>
      <c r="Z272" s="81">
        <v>6045</v>
      </c>
      <c r="AA272" s="81">
        <v>3518</v>
      </c>
      <c r="AB272" s="81">
        <v>9181</v>
      </c>
      <c r="AC272" s="81">
        <v>0</v>
      </c>
      <c r="AD272" s="81">
        <v>0</v>
      </c>
      <c r="AE272" s="82"/>
      <c r="AF272" s="81">
        <v>70048569.152800888</v>
      </c>
      <c r="AG272" s="81">
        <v>423803.88735674822</v>
      </c>
      <c r="AH272" s="81">
        <v>51610.167480991724</v>
      </c>
      <c r="AI272" s="81">
        <v>35331764.000206262</v>
      </c>
      <c r="AJ272" s="81">
        <v>13432875.795760004</v>
      </c>
      <c r="AK272" s="81"/>
      <c r="AL272" s="81"/>
      <c r="AM272" s="81">
        <v>1198222.503037482</v>
      </c>
      <c r="AN272" s="81"/>
      <c r="AO272" s="81"/>
      <c r="AP272" s="82"/>
      <c r="AQ272" s="81">
        <v>456</v>
      </c>
      <c r="AR272" s="81">
        <v>68</v>
      </c>
      <c r="AS272" s="81">
        <v>0</v>
      </c>
      <c r="AT272" s="81">
        <v>0</v>
      </c>
      <c r="AU272" s="81">
        <v>0</v>
      </c>
      <c r="AV272" s="81">
        <v>0</v>
      </c>
      <c r="AW272" s="81">
        <v>0</v>
      </c>
      <c r="AX272" s="82"/>
      <c r="AY272" s="81">
        <v>2212.23</v>
      </c>
      <c r="AZ272" s="81">
        <v>5960.3000000000038</v>
      </c>
      <c r="BA272" s="81">
        <v>0</v>
      </c>
      <c r="BB272" s="81">
        <v>0</v>
      </c>
      <c r="BC272" s="81">
        <v>0</v>
      </c>
      <c r="BD272" s="81">
        <v>0</v>
      </c>
      <c r="BE272" s="81">
        <v>0</v>
      </c>
      <c r="BF272" s="82"/>
      <c r="BG272" s="81">
        <v>0</v>
      </c>
      <c r="BH272" s="81">
        <v>0</v>
      </c>
      <c r="BI272" s="81">
        <v>40.078000000000003</v>
      </c>
      <c r="BJ272" s="81">
        <v>0</v>
      </c>
      <c r="BK272" s="81">
        <v>5.8449999999999998</v>
      </c>
      <c r="BL272" s="81">
        <v>0</v>
      </c>
      <c r="BM272" s="82"/>
      <c r="BN272" s="81">
        <v>0</v>
      </c>
      <c r="BO272" s="81">
        <v>0</v>
      </c>
      <c r="BP272" s="81">
        <v>5</v>
      </c>
      <c r="BQ272" s="81">
        <v>0</v>
      </c>
      <c r="BR272" s="81">
        <v>2</v>
      </c>
      <c r="BS272" s="81">
        <v>0</v>
      </c>
      <c r="BT272"/>
      <c r="BU272" s="80">
        <v>35.56</v>
      </c>
      <c r="BV272" s="80">
        <v>0</v>
      </c>
      <c r="BW272" s="80">
        <v>10.363</v>
      </c>
      <c r="BX272" s="80">
        <v>0</v>
      </c>
      <c r="BY272" s="80">
        <v>0</v>
      </c>
      <c r="BZ272" s="80">
        <v>0</v>
      </c>
      <c r="CA272" s="80">
        <v>0</v>
      </c>
      <c r="CB272" s="80">
        <v>0</v>
      </c>
      <c r="CC272" s="80">
        <v>0</v>
      </c>
    </row>
    <row r="273" spans="1:81">
      <c r="A273" s="80" t="s">
        <v>2003</v>
      </c>
      <c r="B273" s="80">
        <v>357</v>
      </c>
      <c r="C273" s="80">
        <v>18</v>
      </c>
      <c r="D273" s="80">
        <v>21</v>
      </c>
      <c r="E273" s="80">
        <v>2021</v>
      </c>
      <c r="F273" s="80" t="s">
        <v>75</v>
      </c>
      <c r="G273" s="174" t="s">
        <v>1985</v>
      </c>
      <c r="H273" s="80" t="s">
        <v>1986</v>
      </c>
      <c r="I273" s="177"/>
      <c r="J273" s="81">
        <v>95.465505834623031</v>
      </c>
      <c r="K273" s="81">
        <v>0.56726816176811168</v>
      </c>
      <c r="L273" s="81">
        <v>0.20608938782756483</v>
      </c>
      <c r="M273" s="81">
        <v>19.420528037030468</v>
      </c>
      <c r="N273" s="81">
        <v>6.2500467717072627</v>
      </c>
      <c r="O273" s="81">
        <v>8.1993834681567108</v>
      </c>
      <c r="P273" s="81">
        <v>15.776708225790518</v>
      </c>
      <c r="Q273" s="81">
        <v>0.54950818463717477</v>
      </c>
      <c r="R273" s="81">
        <v>0</v>
      </c>
      <c r="S273" s="81">
        <v>0</v>
      </c>
      <c r="T273" s="82"/>
      <c r="U273" s="81">
        <v>5875373</v>
      </c>
      <c r="V273" s="81">
        <v>282</v>
      </c>
      <c r="W273" s="81">
        <v>8</v>
      </c>
      <c r="X273" s="81">
        <v>6261</v>
      </c>
      <c r="Y273" s="81">
        <v>3657</v>
      </c>
      <c r="Z273" s="81">
        <v>6033</v>
      </c>
      <c r="AA273" s="81">
        <v>3471</v>
      </c>
      <c r="AB273" s="81">
        <v>9209</v>
      </c>
      <c r="AC273" s="81">
        <v>0</v>
      </c>
      <c r="AD273" s="81">
        <v>0</v>
      </c>
      <c r="AE273" s="82"/>
      <c r="AF273" s="81">
        <v>56982421.433178931</v>
      </c>
      <c r="AG273" s="81">
        <v>472555.40356890915</v>
      </c>
      <c r="AH273" s="81">
        <v>46191.326797569236</v>
      </c>
      <c r="AI273" s="81">
        <v>37351994.941947348</v>
      </c>
      <c r="AJ273" s="81">
        <v>13947876.15025942</v>
      </c>
      <c r="AK273" s="81">
        <v>0</v>
      </c>
      <c r="AL273" s="81">
        <v>0</v>
      </c>
      <c r="AM273" s="81">
        <v>1208809.142822057</v>
      </c>
      <c r="AN273" s="81">
        <v>0</v>
      </c>
      <c r="AO273" s="81">
        <v>0</v>
      </c>
      <c r="AP273" s="82"/>
      <c r="AQ273" s="81">
        <v>500</v>
      </c>
      <c r="AR273" s="81">
        <v>68</v>
      </c>
      <c r="AS273" s="81">
        <v>0</v>
      </c>
      <c r="AT273" s="81">
        <v>0</v>
      </c>
      <c r="AU273" s="81">
        <v>0</v>
      </c>
      <c r="AV273" s="81">
        <v>0</v>
      </c>
      <c r="AW273" s="81"/>
      <c r="AX273" s="82"/>
      <c r="AY273" s="81">
        <v>2498.3400000000011</v>
      </c>
      <c r="AZ273" s="81">
        <v>5960.3000000000038</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2004</v>
      </c>
      <c r="B274" s="80">
        <v>357</v>
      </c>
      <c r="C274" s="80">
        <v>19</v>
      </c>
      <c r="D274" s="80">
        <v>21</v>
      </c>
      <c r="E274" s="80">
        <v>2022</v>
      </c>
      <c r="F274" s="80" t="s">
        <v>568</v>
      </c>
      <c r="G274" s="174" t="s">
        <v>1985</v>
      </c>
      <c r="H274" s="80" t="s">
        <v>1986</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530</v>
      </c>
      <c r="AR274" s="81">
        <v>69</v>
      </c>
      <c r="AS274" s="81">
        <v>0</v>
      </c>
      <c r="AT274" s="81">
        <v>0</v>
      </c>
      <c r="AU274" s="81">
        <v>0</v>
      </c>
      <c r="AV274" s="81">
        <v>0</v>
      </c>
      <c r="AW274" s="81"/>
      <c r="AX274" s="82"/>
      <c r="AY274" s="81">
        <v>2672.3400000000011</v>
      </c>
      <c r="AZ274" s="81">
        <v>6860.3000000000038</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2005</v>
      </c>
      <c r="B275" s="80">
        <v>52</v>
      </c>
      <c r="C275" s="80">
        <v>1</v>
      </c>
      <c r="D275" s="80">
        <v>4</v>
      </c>
      <c r="E275" s="80">
        <v>1990</v>
      </c>
      <c r="F275" s="80" t="s">
        <v>562</v>
      </c>
      <c r="G275" s="80" t="s">
        <v>2006</v>
      </c>
      <c r="H275" s="80" t="s">
        <v>2007</v>
      </c>
      <c r="I275" s="177"/>
      <c r="J275" s="81">
        <v>49.051408797744564</v>
      </c>
      <c r="K275" s="81">
        <v>1.7488404082231506</v>
      </c>
      <c r="L275" s="81">
        <v>4.1624912086547781</v>
      </c>
      <c r="M275" s="81">
        <v>7.629126085017135</v>
      </c>
      <c r="N275" s="81">
        <v>9.9624801928568303</v>
      </c>
      <c r="O275" s="81">
        <v>9.0029047467913941</v>
      </c>
      <c r="P275" s="81">
        <v>13.541391184983411</v>
      </c>
      <c r="Q275" s="81">
        <v>0.82720504006417706</v>
      </c>
      <c r="R275" s="81">
        <v>0</v>
      </c>
      <c r="S275" s="81">
        <v>0.8149316754671212</v>
      </c>
      <c r="T275" s="82"/>
      <c r="U275" s="81">
        <v>5100532</v>
      </c>
      <c r="V275" s="81">
        <v>538</v>
      </c>
      <c r="W275" s="81">
        <v>47</v>
      </c>
      <c r="X275" s="81">
        <v>2631</v>
      </c>
      <c r="Y275" s="81">
        <v>3413</v>
      </c>
      <c r="Z275" s="81">
        <v>3703</v>
      </c>
      <c r="AA275" s="81">
        <v>3288</v>
      </c>
      <c r="AB275" s="81">
        <v>13431</v>
      </c>
      <c r="AC275" s="81">
        <v>0</v>
      </c>
      <c r="AD275" s="81">
        <v>0.8149316754671212</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2008</v>
      </c>
      <c r="B276" s="80">
        <v>53</v>
      </c>
      <c r="C276" s="80">
        <v>2</v>
      </c>
      <c r="D276" s="80">
        <v>4</v>
      </c>
      <c r="E276" s="80">
        <v>2005</v>
      </c>
      <c r="F276" s="80" t="s">
        <v>565</v>
      </c>
      <c r="G276" s="80" t="s">
        <v>2006</v>
      </c>
      <c r="H276" s="80" t="s">
        <v>2007</v>
      </c>
      <c r="I276" s="177"/>
      <c r="J276" s="81">
        <v>21.594452299577238</v>
      </c>
      <c r="K276" s="81">
        <v>1.2201354283028381</v>
      </c>
      <c r="L276" s="81">
        <v>5.6955574504570468</v>
      </c>
      <c r="M276" s="81">
        <v>13.274063364342654</v>
      </c>
      <c r="N276" s="81">
        <v>16.885740965607003</v>
      </c>
      <c r="O276" s="81">
        <v>13.711061824066178</v>
      </c>
      <c r="P276" s="81">
        <v>15.111133841642834</v>
      </c>
      <c r="Q276" s="81">
        <v>0.72547688283136536</v>
      </c>
      <c r="R276" s="81">
        <v>0</v>
      </c>
      <c r="S276" s="81">
        <v>7.0504259107934314E-2</v>
      </c>
      <c r="T276" s="82"/>
      <c r="U276" s="81">
        <v>2337292</v>
      </c>
      <c r="V276" s="81">
        <v>465</v>
      </c>
      <c r="W276" s="81">
        <v>68</v>
      </c>
      <c r="X276" s="81">
        <v>2148</v>
      </c>
      <c r="Y276" s="81">
        <v>3726</v>
      </c>
      <c r="Z276" s="81">
        <v>6526</v>
      </c>
      <c r="AA276" s="81">
        <v>3005</v>
      </c>
      <c r="AB276" s="81">
        <v>12314</v>
      </c>
      <c r="AC276" s="81">
        <v>0</v>
      </c>
      <c r="AD276" s="81">
        <v>7.0504259107934314E-2</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2009</v>
      </c>
      <c r="B277" s="80">
        <v>54</v>
      </c>
      <c r="C277" s="80">
        <v>3</v>
      </c>
      <c r="D277" s="80">
        <v>4</v>
      </c>
      <c r="E277" s="80">
        <v>2006</v>
      </c>
      <c r="F277" s="80" t="s">
        <v>566</v>
      </c>
      <c r="G277" s="80" t="s">
        <v>2006</v>
      </c>
      <c r="H277" s="80" t="s">
        <v>2007</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2010</v>
      </c>
      <c r="B278" s="80">
        <v>55</v>
      </c>
      <c r="C278" s="80">
        <v>4</v>
      </c>
      <c r="D278" s="80">
        <v>4</v>
      </c>
      <c r="E278" s="80">
        <v>2007</v>
      </c>
      <c r="F278" s="80" t="s">
        <v>567</v>
      </c>
      <c r="G278" s="80" t="s">
        <v>2006</v>
      </c>
      <c r="H278" s="80" t="s">
        <v>2007</v>
      </c>
      <c r="I278" s="177"/>
      <c r="J278" s="81">
        <v>18.007234973539873</v>
      </c>
      <c r="K278" s="81">
        <v>0.98142951044669058</v>
      </c>
      <c r="L278" s="81">
        <v>5.3461612037469441</v>
      </c>
      <c r="M278" s="81">
        <v>12.09694607055591</v>
      </c>
      <c r="N278" s="81">
        <v>17.342886137929387</v>
      </c>
      <c r="O278" s="81">
        <v>13.219715596042597</v>
      </c>
      <c r="P278" s="81">
        <v>15.105031171927067</v>
      </c>
      <c r="Q278" s="81">
        <v>0.74701392033845926</v>
      </c>
      <c r="R278" s="81">
        <v>0</v>
      </c>
      <c r="S278" s="81">
        <v>0.27308079708470473</v>
      </c>
      <c r="T278" s="82"/>
      <c r="U278" s="81">
        <v>2299734</v>
      </c>
      <c r="V278" s="81">
        <v>391</v>
      </c>
      <c r="W278" s="81">
        <v>80</v>
      </c>
      <c r="X278" s="81">
        <v>2636</v>
      </c>
      <c r="Y278" s="81">
        <v>3753</v>
      </c>
      <c r="Z278" s="81">
        <v>6541</v>
      </c>
      <c r="AA278" s="81">
        <v>2958</v>
      </c>
      <c r="AB278" s="81">
        <v>12009</v>
      </c>
      <c r="AC278" s="81">
        <v>0</v>
      </c>
      <c r="AD278" s="81">
        <v>0.27308079708470473</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2011</v>
      </c>
      <c r="B279" s="80">
        <v>56</v>
      </c>
      <c r="C279" s="80">
        <v>5</v>
      </c>
      <c r="D279" s="80">
        <v>4</v>
      </c>
      <c r="E279" s="80">
        <v>2008</v>
      </c>
      <c r="F279" s="80" t="s">
        <v>84</v>
      </c>
      <c r="G279" s="80" t="s">
        <v>2006</v>
      </c>
      <c r="H279" s="80" t="s">
        <v>2007</v>
      </c>
      <c r="I279" s="177"/>
      <c r="J279" s="81">
        <v>14.319449394599244</v>
      </c>
      <c r="K279" s="81">
        <v>0.77753171431850499</v>
      </c>
      <c r="L279" s="81">
        <v>5.2227842815587273</v>
      </c>
      <c r="M279" s="81">
        <v>13.555928988123078</v>
      </c>
      <c r="N279" s="81">
        <v>16.50414073419962</v>
      </c>
      <c r="O279" s="81">
        <v>12.775364788975443</v>
      </c>
      <c r="P279" s="81">
        <v>14.638956754983777</v>
      </c>
      <c r="Q279" s="81">
        <v>0.72796063741120498</v>
      </c>
      <c r="R279" s="81">
        <v>0</v>
      </c>
      <c r="S279" s="81">
        <v>0.37710318550047339</v>
      </c>
      <c r="T279" s="82"/>
      <c r="U279" s="81">
        <v>1905750</v>
      </c>
      <c r="V279" s="81">
        <v>391</v>
      </c>
      <c r="W279" s="81">
        <v>80</v>
      </c>
      <c r="X279" s="81">
        <v>2636</v>
      </c>
      <c r="Y279" s="81">
        <v>3743</v>
      </c>
      <c r="Z279" s="81">
        <v>6543</v>
      </c>
      <c r="AA279" s="81">
        <v>2870</v>
      </c>
      <c r="AB279" s="81">
        <v>11895</v>
      </c>
      <c r="AC279" s="81">
        <v>0</v>
      </c>
      <c r="AD279" s="81">
        <v>0.37710318550047339</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2012</v>
      </c>
      <c r="B280" s="80">
        <v>57</v>
      </c>
      <c r="C280" s="80">
        <v>6</v>
      </c>
      <c r="D280" s="80">
        <v>4</v>
      </c>
      <c r="E280" s="80">
        <v>2009</v>
      </c>
      <c r="F280" s="80" t="s">
        <v>85</v>
      </c>
      <c r="G280" s="80" t="s">
        <v>2006</v>
      </c>
      <c r="H280" s="80" t="s">
        <v>2007</v>
      </c>
      <c r="I280" s="177"/>
      <c r="J280" s="81">
        <v>11.079619214192681</v>
      </c>
      <c r="K280" s="81">
        <v>0.787648812442583</v>
      </c>
      <c r="L280" s="81">
        <v>0.71077661424579519</v>
      </c>
      <c r="M280" s="81">
        <v>14.296237281877666</v>
      </c>
      <c r="N280" s="81">
        <v>14.967229162376407</v>
      </c>
      <c r="O280" s="81">
        <v>12.939038527765426</v>
      </c>
      <c r="P280" s="81">
        <v>14.165070560258451</v>
      </c>
      <c r="Q280" s="81">
        <v>0.68214744481326628</v>
      </c>
      <c r="R280" s="81">
        <v>0</v>
      </c>
      <c r="S280" s="81">
        <v>0.38321252952874124</v>
      </c>
      <c r="T280" s="82"/>
      <c r="U280" s="81">
        <v>1276443</v>
      </c>
      <c r="V280" s="81">
        <v>404</v>
      </c>
      <c r="W280" s="81">
        <v>15</v>
      </c>
      <c r="X280" s="81">
        <v>2754</v>
      </c>
      <c r="Y280" s="81">
        <v>3708</v>
      </c>
      <c r="Z280" s="81">
        <v>6541</v>
      </c>
      <c r="AA280" s="81">
        <v>2851</v>
      </c>
      <c r="AB280" s="81">
        <v>11701</v>
      </c>
      <c r="AC280" s="81">
        <v>0</v>
      </c>
      <c r="AD280" s="81">
        <v>0.38321252952874124</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8</v>
      </c>
      <c r="BJ280" s="81">
        <v>0</v>
      </c>
      <c r="BK280" s="81">
        <v>0</v>
      </c>
      <c r="BL280" s="81">
        <v>0</v>
      </c>
      <c r="BM280" s="82"/>
      <c r="BN280" s="81">
        <v>0</v>
      </c>
      <c r="BO280" s="81">
        <v>0</v>
      </c>
      <c r="BP280" s="81">
        <v>1</v>
      </c>
      <c r="BQ280" s="81">
        <v>0</v>
      </c>
      <c r="BR280" s="81">
        <v>0</v>
      </c>
      <c r="BS280" s="81">
        <v>0</v>
      </c>
      <c r="BT280"/>
      <c r="BU280" s="80"/>
      <c r="BV280" s="80"/>
      <c r="BW280" s="80"/>
      <c r="BX280" s="80"/>
      <c r="BY280" s="80"/>
      <c r="BZ280" s="80"/>
      <c r="CA280" s="80"/>
      <c r="CB280" s="80"/>
      <c r="CC280" s="80"/>
    </row>
    <row r="281" spans="1:81">
      <c r="A281" s="80" t="s">
        <v>2013</v>
      </c>
      <c r="B281" s="80">
        <v>58</v>
      </c>
      <c r="C281" s="80">
        <v>7</v>
      </c>
      <c r="D281" s="80">
        <v>4</v>
      </c>
      <c r="E281" s="80">
        <v>2010</v>
      </c>
      <c r="F281" s="80" t="s">
        <v>86</v>
      </c>
      <c r="G281" s="80" t="s">
        <v>2006</v>
      </c>
      <c r="H281" s="80" t="s">
        <v>2007</v>
      </c>
      <c r="I281" s="177"/>
      <c r="J281" s="81">
        <v>11.577957409196149</v>
      </c>
      <c r="K281" s="81">
        <v>0.80281625061729933</v>
      </c>
      <c r="L281" s="81">
        <v>0.67291861561290878</v>
      </c>
      <c r="M281" s="81">
        <v>13.942692974187564</v>
      </c>
      <c r="N281" s="81">
        <v>15.025607124709738</v>
      </c>
      <c r="O281" s="81">
        <v>12.942199323261855</v>
      </c>
      <c r="P281" s="81">
        <v>14.104941057828805</v>
      </c>
      <c r="Q281" s="81">
        <v>0.70034390018516979</v>
      </c>
      <c r="R281" s="81">
        <v>0</v>
      </c>
      <c r="S281" s="81">
        <v>0.72756329506410089</v>
      </c>
      <c r="T281" s="82"/>
      <c r="U281" s="81">
        <v>1426959</v>
      </c>
      <c r="V281" s="81">
        <v>404</v>
      </c>
      <c r="W281" s="81">
        <v>15</v>
      </c>
      <c r="X281" s="81">
        <v>2754</v>
      </c>
      <c r="Y281" s="81">
        <v>3716</v>
      </c>
      <c r="Z281" s="81">
        <v>6573</v>
      </c>
      <c r="AA281" s="81">
        <v>2768</v>
      </c>
      <c r="AB281" s="81">
        <v>11511</v>
      </c>
      <c r="AC281" s="81">
        <v>0</v>
      </c>
      <c r="AD281" s="81">
        <v>0.72756329506410089</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14.044</v>
      </c>
      <c r="BJ281" s="81">
        <v>0</v>
      </c>
      <c r="BK281" s="81">
        <v>0</v>
      </c>
      <c r="BL281" s="81">
        <v>0</v>
      </c>
      <c r="BM281" s="82"/>
      <c r="BN281" s="81">
        <v>0</v>
      </c>
      <c r="BO281" s="81">
        <v>0</v>
      </c>
      <c r="BP281" s="81">
        <v>2</v>
      </c>
      <c r="BQ281" s="81">
        <v>0</v>
      </c>
      <c r="BR281" s="81">
        <v>0</v>
      </c>
      <c r="BS281" s="81">
        <v>0</v>
      </c>
      <c r="BT281"/>
      <c r="BU281" s="80">
        <v>14.044</v>
      </c>
      <c r="BV281" s="80">
        <v>0</v>
      </c>
      <c r="BW281" s="80">
        <v>0</v>
      </c>
      <c r="BX281" s="80">
        <v>0</v>
      </c>
      <c r="BY281" s="80">
        <v>0</v>
      </c>
      <c r="BZ281" s="80">
        <v>0</v>
      </c>
      <c r="CA281" s="80">
        <v>0</v>
      </c>
      <c r="CB281" s="80">
        <v>0</v>
      </c>
      <c r="CC281" s="80">
        <v>0</v>
      </c>
    </row>
    <row r="282" spans="1:81">
      <c r="A282" s="80" t="s">
        <v>2014</v>
      </c>
      <c r="B282" s="80">
        <v>59</v>
      </c>
      <c r="C282" s="80">
        <v>8</v>
      </c>
      <c r="D282" s="80">
        <v>4</v>
      </c>
      <c r="E282" s="80">
        <v>2011</v>
      </c>
      <c r="F282" s="80" t="s">
        <v>87</v>
      </c>
      <c r="G282" s="80" t="s">
        <v>2006</v>
      </c>
      <c r="H282" s="80" t="s">
        <v>2007</v>
      </c>
      <c r="I282" s="177"/>
      <c r="J282" s="81">
        <v>13.276713097893071</v>
      </c>
      <c r="K282" s="81">
        <v>1.0783943885354688</v>
      </c>
      <c r="L282" s="81">
        <v>0.62820301931786182</v>
      </c>
      <c r="M282" s="81">
        <v>16.226551232354193</v>
      </c>
      <c r="N282" s="81">
        <v>17.464369166085238</v>
      </c>
      <c r="O282" s="81">
        <v>12.834668599877217</v>
      </c>
      <c r="P282" s="81">
        <v>13.677536484330348</v>
      </c>
      <c r="Q282" s="81">
        <v>0.79069908379290488</v>
      </c>
      <c r="R282" s="81">
        <v>0</v>
      </c>
      <c r="S282" s="81">
        <v>1.6540459214539069</v>
      </c>
      <c r="T282" s="82"/>
      <c r="U282" s="81">
        <v>1349333</v>
      </c>
      <c r="V282" s="81">
        <v>404</v>
      </c>
      <c r="W282" s="81">
        <v>15</v>
      </c>
      <c r="X282" s="81">
        <v>2754</v>
      </c>
      <c r="Y282" s="81">
        <v>3690</v>
      </c>
      <c r="Z282" s="81">
        <v>6660</v>
      </c>
      <c r="AA282" s="81">
        <v>2764</v>
      </c>
      <c r="AB282" s="81">
        <v>11267</v>
      </c>
      <c r="AC282" s="81">
        <v>0</v>
      </c>
      <c r="AD282" s="81">
        <v>1.6540459214539069</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14.188000000000001</v>
      </c>
      <c r="BJ282" s="81">
        <v>0</v>
      </c>
      <c r="BK282" s="81">
        <v>0</v>
      </c>
      <c r="BL282" s="81">
        <v>0</v>
      </c>
      <c r="BM282" s="82"/>
      <c r="BN282" s="81">
        <v>0</v>
      </c>
      <c r="BO282" s="81">
        <v>0</v>
      </c>
      <c r="BP282" s="81">
        <v>2</v>
      </c>
      <c r="BQ282" s="81">
        <v>0</v>
      </c>
      <c r="BR282" s="81">
        <v>0</v>
      </c>
      <c r="BS282" s="81">
        <v>0</v>
      </c>
      <c r="BT282"/>
      <c r="BU282" s="80">
        <v>14.188000000000001</v>
      </c>
      <c r="BV282" s="80">
        <v>0</v>
      </c>
      <c r="BW282" s="80">
        <v>0</v>
      </c>
      <c r="BX282" s="80">
        <v>0</v>
      </c>
      <c r="BY282" s="80">
        <v>0</v>
      </c>
      <c r="BZ282" s="80">
        <v>0</v>
      </c>
      <c r="CA282" s="80">
        <v>0</v>
      </c>
      <c r="CB282" s="80">
        <v>0</v>
      </c>
      <c r="CC282" s="80">
        <v>0</v>
      </c>
    </row>
    <row r="283" spans="1:81">
      <c r="A283" s="80" t="s">
        <v>2015</v>
      </c>
      <c r="B283" s="80">
        <v>60</v>
      </c>
      <c r="C283" s="80">
        <v>9</v>
      </c>
      <c r="D283" s="80">
        <v>4</v>
      </c>
      <c r="E283" s="80">
        <v>2012</v>
      </c>
      <c r="F283" s="80" t="s">
        <v>88</v>
      </c>
      <c r="G283" s="80" t="s">
        <v>2006</v>
      </c>
      <c r="H283" s="80" t="s">
        <v>2007</v>
      </c>
      <c r="I283" s="177"/>
      <c r="J283" s="81">
        <v>15.29909655835027</v>
      </c>
      <c r="K283" s="81">
        <v>1.0123644618766547</v>
      </c>
      <c r="L283" s="81">
        <v>0.63007922537880834</v>
      </c>
      <c r="M283" s="81">
        <v>18.256831528986687</v>
      </c>
      <c r="N283" s="81">
        <v>18.650587142633533</v>
      </c>
      <c r="O283" s="81">
        <v>13.010904686688281</v>
      </c>
      <c r="P283" s="81">
        <v>13.675730738044491</v>
      </c>
      <c r="Q283" s="81">
        <v>0.8491635371787235</v>
      </c>
      <c r="R283" s="81">
        <v>0</v>
      </c>
      <c r="S283" s="81">
        <v>1.5535927547876216</v>
      </c>
      <c r="T283" s="82"/>
      <c r="U283" s="81">
        <v>1425964</v>
      </c>
      <c r="V283" s="81">
        <v>404</v>
      </c>
      <c r="W283" s="81">
        <v>15</v>
      </c>
      <c r="X283" s="81">
        <v>2754</v>
      </c>
      <c r="Y283" s="81">
        <v>3706</v>
      </c>
      <c r="Z283" s="81">
        <v>6805</v>
      </c>
      <c r="AA283" s="81">
        <v>2748</v>
      </c>
      <c r="AB283" s="81">
        <v>11137</v>
      </c>
      <c r="AC283" s="81">
        <v>0</v>
      </c>
      <c r="AD283" s="81">
        <v>1.5535927547876216</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13.154</v>
      </c>
      <c r="BJ283" s="81">
        <v>0</v>
      </c>
      <c r="BK283" s="81">
        <v>0</v>
      </c>
      <c r="BL283" s="81">
        <v>0</v>
      </c>
      <c r="BM283" s="82"/>
      <c r="BN283" s="81">
        <v>0</v>
      </c>
      <c r="BO283" s="81">
        <v>0</v>
      </c>
      <c r="BP283" s="81">
        <v>2</v>
      </c>
      <c r="BQ283" s="81">
        <v>0</v>
      </c>
      <c r="BR283" s="81">
        <v>0</v>
      </c>
      <c r="BS283" s="81">
        <v>0</v>
      </c>
      <c r="BT283"/>
      <c r="BU283" s="80">
        <v>13.154</v>
      </c>
      <c r="BV283" s="80">
        <v>0</v>
      </c>
      <c r="BW283" s="80">
        <v>0</v>
      </c>
      <c r="BX283" s="80">
        <v>0</v>
      </c>
      <c r="BY283" s="80">
        <v>0</v>
      </c>
      <c r="BZ283" s="80">
        <v>0</v>
      </c>
      <c r="CA283" s="80">
        <v>0</v>
      </c>
      <c r="CB283" s="80">
        <v>0</v>
      </c>
      <c r="CC283" s="80">
        <v>0</v>
      </c>
    </row>
    <row r="284" spans="1:81">
      <c r="A284" s="80" t="s">
        <v>2016</v>
      </c>
      <c r="B284" s="80">
        <v>61</v>
      </c>
      <c r="C284" s="80">
        <v>10</v>
      </c>
      <c r="D284" s="80">
        <v>4</v>
      </c>
      <c r="E284" s="80">
        <v>2013</v>
      </c>
      <c r="F284" s="80" t="s">
        <v>89</v>
      </c>
      <c r="G284" s="80" t="s">
        <v>2006</v>
      </c>
      <c r="H284" s="80" t="s">
        <v>2007</v>
      </c>
      <c r="I284" s="177"/>
      <c r="J284" s="81">
        <v>13.936955768157432</v>
      </c>
      <c r="K284" s="81">
        <v>0.85947152625983014</v>
      </c>
      <c r="L284" s="81">
        <v>0.45708919056484593</v>
      </c>
      <c r="M284" s="81">
        <v>15.756797488648777</v>
      </c>
      <c r="N284" s="81">
        <v>18.344466510503388</v>
      </c>
      <c r="O284" s="81">
        <v>12.628693196323297</v>
      </c>
      <c r="P284" s="81">
        <v>13.717268693159024</v>
      </c>
      <c r="Q284" s="81">
        <v>0.85741629405214348</v>
      </c>
      <c r="R284" s="81">
        <v>0</v>
      </c>
      <c r="S284" s="81">
        <v>1.977713873359656</v>
      </c>
      <c r="T284" s="82"/>
      <c r="U284" s="81">
        <v>1428178</v>
      </c>
      <c r="V284" s="81">
        <v>404</v>
      </c>
      <c r="W284" s="81">
        <v>15</v>
      </c>
      <c r="X284" s="81">
        <v>2754</v>
      </c>
      <c r="Y284" s="81">
        <v>3706</v>
      </c>
      <c r="Z284" s="81">
        <v>6900</v>
      </c>
      <c r="AA284" s="81">
        <v>2746</v>
      </c>
      <c r="AB284" s="81">
        <v>11084</v>
      </c>
      <c r="AC284" s="81">
        <v>0</v>
      </c>
      <c r="AD284" s="81">
        <v>1.977713873359656</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13.337</v>
      </c>
      <c r="BJ284" s="81">
        <v>0</v>
      </c>
      <c r="BK284" s="81">
        <v>0</v>
      </c>
      <c r="BL284" s="81">
        <v>0</v>
      </c>
      <c r="BM284" s="82"/>
      <c r="BN284" s="81">
        <v>0</v>
      </c>
      <c r="BO284" s="81">
        <v>0</v>
      </c>
      <c r="BP284" s="81">
        <v>2</v>
      </c>
      <c r="BQ284" s="81">
        <v>0</v>
      </c>
      <c r="BR284" s="81">
        <v>0</v>
      </c>
      <c r="BS284" s="81">
        <v>0</v>
      </c>
      <c r="BT284"/>
      <c r="BU284" s="80">
        <v>13.337</v>
      </c>
      <c r="BV284" s="80">
        <v>0</v>
      </c>
      <c r="BW284" s="80">
        <v>0</v>
      </c>
      <c r="BX284" s="80">
        <v>0</v>
      </c>
      <c r="BY284" s="80">
        <v>0</v>
      </c>
      <c r="BZ284" s="80">
        <v>0</v>
      </c>
      <c r="CA284" s="80">
        <v>0</v>
      </c>
      <c r="CB284" s="80">
        <v>0</v>
      </c>
      <c r="CC284" s="80">
        <v>0</v>
      </c>
    </row>
    <row r="285" spans="1:81">
      <c r="A285" s="80" t="s">
        <v>2017</v>
      </c>
      <c r="B285" s="80">
        <v>62</v>
      </c>
      <c r="C285" s="80">
        <v>11</v>
      </c>
      <c r="D285" s="80">
        <v>4</v>
      </c>
      <c r="E285" s="80">
        <v>2014</v>
      </c>
      <c r="F285" s="80" t="s">
        <v>90</v>
      </c>
      <c r="G285" s="80" t="s">
        <v>2006</v>
      </c>
      <c r="H285" s="80" t="s">
        <v>2007</v>
      </c>
      <c r="I285" s="177"/>
      <c r="J285" s="81">
        <v>12.07324061626375</v>
      </c>
      <c r="K285" s="81">
        <v>0.79494435970588484</v>
      </c>
      <c r="L285" s="81">
        <v>2.3406526108806882</v>
      </c>
      <c r="M285" s="81">
        <v>15.87739175416624</v>
      </c>
      <c r="N285" s="81">
        <v>17.960402217052991</v>
      </c>
      <c r="O285" s="81">
        <v>12.091446782839588</v>
      </c>
      <c r="P285" s="81">
        <v>13.698229161789643</v>
      </c>
      <c r="Q285" s="81">
        <v>0.81070282972564378</v>
      </c>
      <c r="R285" s="81">
        <v>0</v>
      </c>
      <c r="S285" s="81">
        <v>1.7423540538094229</v>
      </c>
      <c r="T285" s="82"/>
      <c r="U285" s="81">
        <v>1330626</v>
      </c>
      <c r="V285" s="81">
        <v>344</v>
      </c>
      <c r="W285" s="81">
        <v>51</v>
      </c>
      <c r="X285" s="81">
        <v>2482</v>
      </c>
      <c r="Y285" s="81">
        <v>3715</v>
      </c>
      <c r="Z285" s="81">
        <v>6958</v>
      </c>
      <c r="AA285" s="81">
        <v>2728</v>
      </c>
      <c r="AB285" s="81">
        <v>10923</v>
      </c>
      <c r="AC285" s="81">
        <v>0</v>
      </c>
      <c r="AD285" s="81">
        <v>1.7423540538094229</v>
      </c>
      <c r="AE285" s="82"/>
      <c r="AF285" s="81">
        <v>12797752.921627074</v>
      </c>
      <c r="AG285" s="81">
        <v>626095.5884722271</v>
      </c>
      <c r="AH285" s="81">
        <v>522930.10051476548</v>
      </c>
      <c r="AI285" s="81">
        <v>17071920.018088832</v>
      </c>
      <c r="AJ285" s="81">
        <v>22270021.177841011</v>
      </c>
      <c r="AK285" s="81">
        <v>0</v>
      </c>
      <c r="AL285" s="81">
        <v>0</v>
      </c>
      <c r="AM285" s="81">
        <v>1499564.6752629096</v>
      </c>
      <c r="AN285" s="81">
        <v>0</v>
      </c>
      <c r="AO285" s="81">
        <v>0</v>
      </c>
      <c r="AP285" s="82"/>
      <c r="AQ285" s="81">
        <v>195</v>
      </c>
      <c r="AR285" s="81">
        <v>24</v>
      </c>
      <c r="AS285" s="81">
        <v>0</v>
      </c>
      <c r="AT285" s="81">
        <v>0</v>
      </c>
      <c r="AU285" s="81">
        <v>0</v>
      </c>
      <c r="AV285" s="81">
        <v>0</v>
      </c>
      <c r="AW285" s="81" t="s">
        <v>564</v>
      </c>
      <c r="AX285" s="82"/>
      <c r="AY285" s="81">
        <v>842.7</v>
      </c>
      <c r="AZ285" s="81">
        <v>2433.8000000000002</v>
      </c>
      <c r="BA285" s="81">
        <v>0</v>
      </c>
      <c r="BB285" s="81">
        <v>0</v>
      </c>
      <c r="BC285" s="81">
        <v>0</v>
      </c>
      <c r="BD285" s="81">
        <v>0</v>
      </c>
      <c r="BE285" s="81" t="s">
        <v>564</v>
      </c>
      <c r="BF285" s="82"/>
      <c r="BG285" s="81">
        <v>0</v>
      </c>
      <c r="BH285" s="81">
        <v>0</v>
      </c>
      <c r="BI285" s="81">
        <v>12.99</v>
      </c>
      <c r="BJ285" s="81">
        <v>0</v>
      </c>
      <c r="BK285" s="81">
        <v>0</v>
      </c>
      <c r="BL285" s="81">
        <v>0</v>
      </c>
      <c r="BM285" s="82"/>
      <c r="BN285" s="81">
        <v>0</v>
      </c>
      <c r="BO285" s="81">
        <v>0</v>
      </c>
      <c r="BP285" s="81">
        <v>2</v>
      </c>
      <c r="BQ285" s="81">
        <v>0</v>
      </c>
      <c r="BR285" s="81">
        <v>0</v>
      </c>
      <c r="BS285" s="81">
        <v>0</v>
      </c>
      <c r="BT285"/>
      <c r="BU285" s="80">
        <v>12.99</v>
      </c>
      <c r="BV285" s="80">
        <v>0</v>
      </c>
      <c r="BW285" s="80">
        <v>0</v>
      </c>
      <c r="BX285" s="80">
        <v>0</v>
      </c>
      <c r="BY285" s="80">
        <v>0</v>
      </c>
      <c r="BZ285" s="80">
        <v>0</v>
      </c>
      <c r="CA285" s="80">
        <v>0</v>
      </c>
      <c r="CB285" s="80">
        <v>0</v>
      </c>
      <c r="CC285" s="80">
        <v>0</v>
      </c>
    </row>
    <row r="286" spans="1:81">
      <c r="A286" s="80" t="s">
        <v>2018</v>
      </c>
      <c r="B286" s="80">
        <v>63</v>
      </c>
      <c r="C286" s="80">
        <v>12</v>
      </c>
      <c r="D286" s="80">
        <v>4</v>
      </c>
      <c r="E286" s="80">
        <v>2015</v>
      </c>
      <c r="F286" s="80" t="s">
        <v>91</v>
      </c>
      <c r="G286" s="80" t="s">
        <v>2006</v>
      </c>
      <c r="H286" s="80" t="s">
        <v>2007</v>
      </c>
      <c r="I286" s="177"/>
      <c r="J286" s="81">
        <v>10.901051551670704</v>
      </c>
      <c r="K286" s="81">
        <v>0.80337689020445224</v>
      </c>
      <c r="L286" s="81">
        <v>2.3809299457876496</v>
      </c>
      <c r="M286" s="81">
        <v>15.620156947022659</v>
      </c>
      <c r="N286" s="81">
        <v>16.142624059600511</v>
      </c>
      <c r="O286" s="81">
        <v>12.050071602758139</v>
      </c>
      <c r="P286" s="81">
        <v>13.533121802605791</v>
      </c>
      <c r="Q286" s="81">
        <v>0.78041416001624175</v>
      </c>
      <c r="R286" s="81">
        <v>0</v>
      </c>
      <c r="S286" s="81">
        <v>1.9735152213735123</v>
      </c>
      <c r="T286" s="82"/>
      <c r="U286" s="81">
        <v>1330248</v>
      </c>
      <c r="V286" s="81">
        <v>344</v>
      </c>
      <c r="W286" s="81">
        <v>51</v>
      </c>
      <c r="X286" s="81">
        <v>2482</v>
      </c>
      <c r="Y286" s="81">
        <v>3724</v>
      </c>
      <c r="Z286" s="81">
        <v>7001</v>
      </c>
      <c r="AA286" s="81">
        <v>2693</v>
      </c>
      <c r="AB286" s="81">
        <v>10741</v>
      </c>
      <c r="AC286" s="81">
        <v>0</v>
      </c>
      <c r="AD286" s="81">
        <v>1.9735152213735123</v>
      </c>
      <c r="AE286" s="82"/>
      <c r="AF286" s="81">
        <v>11595341.647705941</v>
      </c>
      <c r="AG286" s="81">
        <v>590767.89622372331</v>
      </c>
      <c r="AH286" s="81">
        <v>414124.10467737634</v>
      </c>
      <c r="AI286" s="81">
        <v>17488470.358857039</v>
      </c>
      <c r="AJ286" s="81">
        <v>20407683.703922115</v>
      </c>
      <c r="AK286" s="81">
        <v>0</v>
      </c>
      <c r="AL286" s="81">
        <v>0</v>
      </c>
      <c r="AM286" s="81">
        <v>1472008.9931996185</v>
      </c>
      <c r="AN286" s="81">
        <v>0</v>
      </c>
      <c r="AO286" s="81">
        <v>0</v>
      </c>
      <c r="AP286" s="82"/>
      <c r="AQ286" s="81">
        <v>222</v>
      </c>
      <c r="AR286" s="81">
        <v>35</v>
      </c>
      <c r="AS286" s="81">
        <v>0</v>
      </c>
      <c r="AT286" s="81">
        <v>0</v>
      </c>
      <c r="AU286" s="81">
        <v>0</v>
      </c>
      <c r="AV286" s="81">
        <v>0</v>
      </c>
      <c r="AW286" s="81" t="s">
        <v>564</v>
      </c>
      <c r="AX286" s="82"/>
      <c r="AY286" s="81">
        <v>984.9</v>
      </c>
      <c r="AZ286" s="81">
        <v>3881.3</v>
      </c>
      <c r="BA286" s="81">
        <v>0</v>
      </c>
      <c r="BB286" s="81">
        <v>0</v>
      </c>
      <c r="BC286" s="81">
        <v>0</v>
      </c>
      <c r="BD286" s="81">
        <v>0</v>
      </c>
      <c r="BE286" s="81" t="s">
        <v>564</v>
      </c>
      <c r="BF286" s="82"/>
      <c r="BG286" s="81">
        <v>0</v>
      </c>
      <c r="BH286" s="81">
        <v>0</v>
      </c>
      <c r="BI286" s="81">
        <v>13.19</v>
      </c>
      <c r="BJ286" s="81">
        <v>0</v>
      </c>
      <c r="BK286" s="81">
        <v>0</v>
      </c>
      <c r="BL286" s="81">
        <v>0</v>
      </c>
      <c r="BM286" s="82"/>
      <c r="BN286" s="81">
        <v>0</v>
      </c>
      <c r="BO286" s="81">
        <v>0</v>
      </c>
      <c r="BP286" s="81">
        <v>2</v>
      </c>
      <c r="BQ286" s="81">
        <v>0</v>
      </c>
      <c r="BR286" s="81">
        <v>0</v>
      </c>
      <c r="BS286" s="81">
        <v>0</v>
      </c>
      <c r="BT286"/>
      <c r="BU286" s="80">
        <v>13.19</v>
      </c>
      <c r="BV286" s="80">
        <v>0</v>
      </c>
      <c r="BW286" s="80">
        <v>0</v>
      </c>
      <c r="BX286" s="80">
        <v>0</v>
      </c>
      <c r="BY286" s="80">
        <v>0</v>
      </c>
      <c r="BZ286" s="80">
        <v>0</v>
      </c>
      <c r="CA286" s="80">
        <v>0</v>
      </c>
      <c r="CB286" s="80">
        <v>0</v>
      </c>
      <c r="CC286" s="80">
        <v>0</v>
      </c>
    </row>
    <row r="287" spans="1:81">
      <c r="A287" s="80" t="s">
        <v>2019</v>
      </c>
      <c r="B287" s="80">
        <v>64</v>
      </c>
      <c r="C287" s="80">
        <v>13</v>
      </c>
      <c r="D287" s="80">
        <v>4</v>
      </c>
      <c r="E287" s="80">
        <v>2016</v>
      </c>
      <c r="F287" s="80" t="s">
        <v>92</v>
      </c>
      <c r="G287" s="80" t="s">
        <v>2006</v>
      </c>
      <c r="H287" s="80" t="s">
        <v>2007</v>
      </c>
      <c r="I287" s="177"/>
      <c r="J287" s="81">
        <v>10.75565501711079</v>
      </c>
      <c r="K287" s="81">
        <v>0.82525110317678851</v>
      </c>
      <c r="L287" s="81">
        <v>2.6104361645914489</v>
      </c>
      <c r="M287" s="81">
        <v>11.41168710651541</v>
      </c>
      <c r="N287" s="81">
        <v>15.156325409008872</v>
      </c>
      <c r="O287" s="81">
        <v>11.839131114885237</v>
      </c>
      <c r="P287" s="81">
        <v>13.220582382579215</v>
      </c>
      <c r="Q287" s="81">
        <v>0.74792254291748006</v>
      </c>
      <c r="R287" s="81">
        <v>0</v>
      </c>
      <c r="S287" s="81">
        <v>1.839074661175605</v>
      </c>
      <c r="T287" s="82"/>
      <c r="U287" s="81">
        <v>1293359</v>
      </c>
      <c r="V287" s="81">
        <v>344</v>
      </c>
      <c r="W287" s="81">
        <v>51</v>
      </c>
      <c r="X287" s="81">
        <v>2482</v>
      </c>
      <c r="Y287" s="81">
        <v>3758</v>
      </c>
      <c r="Z287" s="81">
        <v>6963</v>
      </c>
      <c r="AA287" s="81">
        <v>2721</v>
      </c>
      <c r="AB287" s="81">
        <v>10589</v>
      </c>
      <c r="AC287" s="81">
        <v>0</v>
      </c>
      <c r="AD287" s="81">
        <v>1.839074661175605</v>
      </c>
      <c r="AE287" s="82"/>
      <c r="AF287" s="81">
        <v>11944344.545804899</v>
      </c>
      <c r="AG287" s="81">
        <v>582335.35914349474</v>
      </c>
      <c r="AH287" s="81">
        <v>364350.64860481629</v>
      </c>
      <c r="AI287" s="81">
        <v>15577341.093262989</v>
      </c>
      <c r="AJ287" s="81">
        <v>19187514.196720321</v>
      </c>
      <c r="AK287" s="81">
        <v>0</v>
      </c>
      <c r="AL287" s="81">
        <v>0</v>
      </c>
      <c r="AM287" s="81">
        <v>1452305.4537572691</v>
      </c>
      <c r="AN287" s="81">
        <v>0</v>
      </c>
      <c r="AO287" s="81">
        <v>0</v>
      </c>
      <c r="AP287" s="82"/>
      <c r="AQ287" s="81">
        <v>242</v>
      </c>
      <c r="AR287" s="81">
        <v>47</v>
      </c>
      <c r="AS287" s="81">
        <v>0</v>
      </c>
      <c r="AT287" s="81">
        <v>0</v>
      </c>
      <c r="AU287" s="81">
        <v>0</v>
      </c>
      <c r="AV287" s="81">
        <v>0</v>
      </c>
      <c r="AW287" s="81" t="s">
        <v>564</v>
      </c>
      <c r="AX287" s="82"/>
      <c r="AY287" s="81">
        <v>1076.2</v>
      </c>
      <c r="AZ287" s="81">
        <v>4417.4000000000005</v>
      </c>
      <c r="BA287" s="81">
        <v>0</v>
      </c>
      <c r="BB287" s="81">
        <v>0</v>
      </c>
      <c r="BC287" s="81">
        <v>0</v>
      </c>
      <c r="BD287" s="81">
        <v>0</v>
      </c>
      <c r="BE287" s="81" t="s">
        <v>564</v>
      </c>
      <c r="BF287" s="82"/>
      <c r="BG287" s="81">
        <v>0</v>
      </c>
      <c r="BH287" s="81">
        <v>0</v>
      </c>
      <c r="BI287" s="81">
        <v>12.467000000000001</v>
      </c>
      <c r="BJ287" s="81">
        <v>0</v>
      </c>
      <c r="BK287" s="81">
        <v>0</v>
      </c>
      <c r="BL287" s="81">
        <v>0</v>
      </c>
      <c r="BM287" s="82"/>
      <c r="BN287" s="81">
        <v>0</v>
      </c>
      <c r="BO287" s="81">
        <v>0</v>
      </c>
      <c r="BP287" s="81">
        <v>2</v>
      </c>
      <c r="BQ287" s="81">
        <v>0</v>
      </c>
      <c r="BR287" s="81">
        <v>0</v>
      </c>
      <c r="BS287" s="81">
        <v>0</v>
      </c>
      <c r="BT287"/>
      <c r="BU287" s="80">
        <v>12.467000000000001</v>
      </c>
      <c r="BV287" s="80">
        <v>0</v>
      </c>
      <c r="BW287" s="80">
        <v>0</v>
      </c>
      <c r="BX287" s="80">
        <v>0</v>
      </c>
      <c r="BY287" s="80">
        <v>0</v>
      </c>
      <c r="BZ287" s="80">
        <v>0</v>
      </c>
      <c r="CA287" s="80">
        <v>0</v>
      </c>
      <c r="CB287" s="80">
        <v>0</v>
      </c>
      <c r="CC287" s="80">
        <v>0</v>
      </c>
    </row>
    <row r="288" spans="1:81">
      <c r="A288" s="80" t="s">
        <v>2020</v>
      </c>
      <c r="B288" s="80">
        <v>65</v>
      </c>
      <c r="C288" s="80">
        <v>14</v>
      </c>
      <c r="D288" s="80">
        <v>4</v>
      </c>
      <c r="E288" s="80">
        <v>2017</v>
      </c>
      <c r="F288" s="80" t="s">
        <v>71</v>
      </c>
      <c r="G288" s="80" t="s">
        <v>2006</v>
      </c>
      <c r="H288" s="80" t="s">
        <v>2007</v>
      </c>
      <c r="I288" s="177"/>
      <c r="J288" s="81">
        <v>11.074766501515898</v>
      </c>
      <c r="K288" s="81">
        <v>0.84824288509733481</v>
      </c>
      <c r="L288" s="81">
        <v>2.704493142981736</v>
      </c>
      <c r="M288" s="81">
        <v>10.57729257195299</v>
      </c>
      <c r="N288" s="81">
        <v>16.207593945584293</v>
      </c>
      <c r="O288" s="81">
        <v>11.584060466005974</v>
      </c>
      <c r="P288" s="81">
        <v>13.045103784438625</v>
      </c>
      <c r="Q288" s="81">
        <v>0.71469809436806553</v>
      </c>
      <c r="R288" s="81">
        <v>0</v>
      </c>
      <c r="S288" s="81">
        <v>1.4714923243101738</v>
      </c>
      <c r="T288" s="82"/>
      <c r="U288" s="81">
        <v>1407917</v>
      </c>
      <c r="V288" s="81">
        <v>344</v>
      </c>
      <c r="W288" s="81">
        <v>51</v>
      </c>
      <c r="X288" s="81">
        <v>2482</v>
      </c>
      <c r="Y288" s="81">
        <v>3787</v>
      </c>
      <c r="Z288" s="81">
        <v>6926</v>
      </c>
      <c r="AA288" s="81">
        <v>2702</v>
      </c>
      <c r="AB288" s="81">
        <v>10464</v>
      </c>
      <c r="AC288" s="81">
        <v>0</v>
      </c>
      <c r="AD288" s="81">
        <v>1.4714923243101741</v>
      </c>
      <c r="AE288" s="82"/>
      <c r="AF288" s="81">
        <v>12569057.057265891</v>
      </c>
      <c r="AG288" s="81">
        <v>610006.53256713855</v>
      </c>
      <c r="AH288" s="81">
        <v>510220.73809658852</v>
      </c>
      <c r="AI288" s="81">
        <v>15280524.409414729</v>
      </c>
      <c r="AJ288" s="81">
        <v>20645555.218926322</v>
      </c>
      <c r="AK288" s="81">
        <v>0</v>
      </c>
      <c r="AL288" s="81">
        <v>0</v>
      </c>
      <c r="AM288" s="81">
        <v>1437407.05508369</v>
      </c>
      <c r="AN288" s="81">
        <v>0</v>
      </c>
      <c r="AO288" s="81">
        <v>0</v>
      </c>
      <c r="AP288" s="82"/>
      <c r="AQ288" s="81">
        <v>250</v>
      </c>
      <c r="AR288" s="81">
        <v>53</v>
      </c>
      <c r="AS288" s="81">
        <v>0</v>
      </c>
      <c r="AT288" s="81">
        <v>0</v>
      </c>
      <c r="AU288" s="81">
        <v>0</v>
      </c>
      <c r="AV288" s="81">
        <v>0</v>
      </c>
      <c r="AW288" s="81" t="s">
        <v>564</v>
      </c>
      <c r="AX288" s="82"/>
      <c r="AY288" s="81">
        <v>1117.5</v>
      </c>
      <c r="AZ288" s="81">
        <v>4930.7</v>
      </c>
      <c r="BA288" s="81">
        <v>0</v>
      </c>
      <c r="BB288" s="81">
        <v>0</v>
      </c>
      <c r="BC288" s="81">
        <v>0</v>
      </c>
      <c r="BD288" s="81">
        <v>0</v>
      </c>
      <c r="BE288" s="81" t="s">
        <v>564</v>
      </c>
      <c r="BF288" s="82"/>
      <c r="BG288" s="81">
        <v>0</v>
      </c>
      <c r="BH288" s="81">
        <v>0</v>
      </c>
      <c r="BI288" s="81">
        <v>11.614000000000001</v>
      </c>
      <c r="BJ288" s="81">
        <v>0</v>
      </c>
      <c r="BK288" s="81">
        <v>0</v>
      </c>
      <c r="BL288" s="81">
        <v>0</v>
      </c>
      <c r="BM288" s="82"/>
      <c r="BN288" s="81">
        <v>0</v>
      </c>
      <c r="BO288" s="81">
        <v>0</v>
      </c>
      <c r="BP288" s="81">
        <v>2</v>
      </c>
      <c r="BQ288" s="81">
        <v>0</v>
      </c>
      <c r="BR288" s="81">
        <v>0</v>
      </c>
      <c r="BS288" s="81">
        <v>0</v>
      </c>
      <c r="BT288"/>
      <c r="BU288" s="80">
        <v>11.614000000000001</v>
      </c>
      <c r="BV288" s="80">
        <v>0</v>
      </c>
      <c r="BW288" s="80">
        <v>0</v>
      </c>
      <c r="BX288" s="80">
        <v>0</v>
      </c>
      <c r="BY288" s="80">
        <v>0</v>
      </c>
      <c r="BZ288" s="80">
        <v>0</v>
      </c>
      <c r="CA288" s="80">
        <v>0</v>
      </c>
      <c r="CB288" s="80">
        <v>0</v>
      </c>
      <c r="CC288" s="80">
        <v>0</v>
      </c>
    </row>
    <row r="289" spans="1:81">
      <c r="A289" s="80" t="s">
        <v>2021</v>
      </c>
      <c r="B289" s="80">
        <v>66</v>
      </c>
      <c r="C289" s="80">
        <v>15</v>
      </c>
      <c r="D289" s="80">
        <v>4</v>
      </c>
      <c r="E289" s="80">
        <v>2018</v>
      </c>
      <c r="F289" s="80" t="s">
        <v>93</v>
      </c>
      <c r="G289" s="80" t="s">
        <v>2006</v>
      </c>
      <c r="H289" s="80" t="s">
        <v>2007</v>
      </c>
      <c r="I289" s="177"/>
      <c r="J289" s="81">
        <v>11.956082787693383</v>
      </c>
      <c r="K289" s="81">
        <v>0.80624783925213062</v>
      </c>
      <c r="L289" s="81">
        <v>2.4524176938426105</v>
      </c>
      <c r="M289" s="81">
        <v>11.218858715515704</v>
      </c>
      <c r="N289" s="81">
        <v>14.794297606741829</v>
      </c>
      <c r="O289" s="81">
        <v>11.276159459777075</v>
      </c>
      <c r="P289" s="81">
        <v>12.862670988170539</v>
      </c>
      <c r="Q289" s="81">
        <v>0.64716873386754381</v>
      </c>
      <c r="R289" s="81">
        <v>0</v>
      </c>
      <c r="S289" s="81">
        <v>1.4589642935178069</v>
      </c>
      <c r="T289" s="82"/>
      <c r="U289" s="81">
        <v>1465848</v>
      </c>
      <c r="V289" s="81">
        <v>344</v>
      </c>
      <c r="W289" s="81">
        <v>51</v>
      </c>
      <c r="X289" s="81">
        <v>2482</v>
      </c>
      <c r="Y289" s="81">
        <v>3766</v>
      </c>
      <c r="Z289" s="81">
        <v>6871</v>
      </c>
      <c r="AA289" s="81">
        <v>2691</v>
      </c>
      <c r="AB289" s="81">
        <v>10211</v>
      </c>
      <c r="AC289" s="81">
        <v>0</v>
      </c>
      <c r="AD289" s="81">
        <v>1.4589642935178071</v>
      </c>
      <c r="AE289" s="82"/>
      <c r="AF289" s="81">
        <v>13692905.913209621</v>
      </c>
      <c r="AG289" s="81">
        <v>542162.11731338291</v>
      </c>
      <c r="AH289" s="81">
        <v>483756.65523278399</v>
      </c>
      <c r="AI289" s="81">
        <v>15241853.82541017</v>
      </c>
      <c r="AJ289" s="81">
        <v>18778377.509264968</v>
      </c>
      <c r="AK289" s="81">
        <v>0</v>
      </c>
      <c r="AL289" s="81">
        <v>0</v>
      </c>
      <c r="AM289" s="81">
        <v>1405555.4914766459</v>
      </c>
      <c r="AN289" s="81">
        <v>0</v>
      </c>
      <c r="AO289" s="81">
        <v>0</v>
      </c>
      <c r="AP289" s="82"/>
      <c r="AQ289" s="81">
        <v>261</v>
      </c>
      <c r="AR289" s="81">
        <v>57</v>
      </c>
      <c r="AS289" s="81">
        <v>0</v>
      </c>
      <c r="AT289" s="81">
        <v>0</v>
      </c>
      <c r="AU289" s="81">
        <v>0</v>
      </c>
      <c r="AV289" s="81">
        <v>0</v>
      </c>
      <c r="AW289" s="81" t="s">
        <v>564</v>
      </c>
      <c r="AX289" s="82"/>
      <c r="AY289" s="81">
        <v>1171.5</v>
      </c>
      <c r="AZ289" s="81">
        <v>7035.8</v>
      </c>
      <c r="BA289" s="81">
        <v>0</v>
      </c>
      <c r="BB289" s="81">
        <v>0</v>
      </c>
      <c r="BC289" s="81">
        <v>0</v>
      </c>
      <c r="BD289" s="81">
        <v>0</v>
      </c>
      <c r="BE289" s="81" t="s">
        <v>564</v>
      </c>
      <c r="BF289" s="82"/>
      <c r="BG289" s="81">
        <v>0</v>
      </c>
      <c r="BH289" s="81">
        <v>0</v>
      </c>
      <c r="BI289" s="81">
        <v>11.795</v>
      </c>
      <c r="BJ289" s="81">
        <v>0</v>
      </c>
      <c r="BK289" s="81">
        <v>0</v>
      </c>
      <c r="BL289" s="81">
        <v>0</v>
      </c>
      <c r="BM289" s="82"/>
      <c r="BN289" s="81">
        <v>0</v>
      </c>
      <c r="BO289" s="81">
        <v>0</v>
      </c>
      <c r="BP289" s="81">
        <v>2</v>
      </c>
      <c r="BQ289" s="81">
        <v>0</v>
      </c>
      <c r="BR289" s="81">
        <v>0</v>
      </c>
      <c r="BS289" s="81">
        <v>0</v>
      </c>
      <c r="BT289"/>
      <c r="BU289" s="80">
        <v>11.795</v>
      </c>
      <c r="BV289" s="80">
        <v>0</v>
      </c>
      <c r="BW289" s="80">
        <v>0</v>
      </c>
      <c r="BX289" s="80">
        <v>0</v>
      </c>
      <c r="BY289" s="80">
        <v>0</v>
      </c>
      <c r="BZ289" s="80">
        <v>0</v>
      </c>
      <c r="CA289" s="80">
        <v>0</v>
      </c>
      <c r="CB289" s="80">
        <v>0</v>
      </c>
      <c r="CC289" s="80">
        <v>0</v>
      </c>
    </row>
    <row r="290" spans="1:81">
      <c r="A290" s="80" t="s">
        <v>2022</v>
      </c>
      <c r="B290" s="80">
        <v>67</v>
      </c>
      <c r="C290" s="80">
        <v>16</v>
      </c>
      <c r="D290" s="80">
        <v>4</v>
      </c>
      <c r="E290" s="80">
        <v>2019</v>
      </c>
      <c r="F290" s="80" t="s">
        <v>73</v>
      </c>
      <c r="G290" s="80" t="s">
        <v>2006</v>
      </c>
      <c r="H290" s="80" t="s">
        <v>2007</v>
      </c>
      <c r="I290" s="177"/>
      <c r="J290" s="81">
        <v>11.817660435555714</v>
      </c>
      <c r="K290" s="81">
        <v>0.74631991835854683</v>
      </c>
      <c r="L290" s="81">
        <v>2.4765803636550547</v>
      </c>
      <c r="M290" s="81">
        <v>11.231764650140711</v>
      </c>
      <c r="N290" s="81">
        <v>14.488831799428434</v>
      </c>
      <c r="O290" s="81">
        <v>10.941294374953353</v>
      </c>
      <c r="P290" s="81">
        <v>12.670711161841131</v>
      </c>
      <c r="Q290" s="81">
        <v>0.61708789920791651</v>
      </c>
      <c r="R290" s="81">
        <v>0</v>
      </c>
      <c r="S290" s="81">
        <v>1.313128679457475</v>
      </c>
      <c r="T290" s="82"/>
      <c r="U290" s="81">
        <v>1451431</v>
      </c>
      <c r="V290" s="81">
        <v>344</v>
      </c>
      <c r="W290" s="81">
        <v>51</v>
      </c>
      <c r="X290" s="81">
        <v>2482</v>
      </c>
      <c r="Y290" s="81">
        <v>3788</v>
      </c>
      <c r="Z290" s="81">
        <v>6850</v>
      </c>
      <c r="AA290" s="81">
        <v>2631</v>
      </c>
      <c r="AB290" s="81">
        <v>10000</v>
      </c>
      <c r="AC290" s="81">
        <v>0</v>
      </c>
      <c r="AD290" s="81">
        <v>1.313128679457475</v>
      </c>
      <c r="AE290" s="82"/>
      <c r="AF290" s="81">
        <v>14320632.83841086</v>
      </c>
      <c r="AG290" s="81">
        <v>524973.01717563428</v>
      </c>
      <c r="AH290" s="81">
        <v>507828.0924077633</v>
      </c>
      <c r="AI290" s="81">
        <v>16283464.336958559</v>
      </c>
      <c r="AJ290" s="81">
        <v>19284915.250206951</v>
      </c>
      <c r="AK290" s="81">
        <v>0</v>
      </c>
      <c r="AL290" s="81">
        <v>0</v>
      </c>
      <c r="AM290" s="81">
        <v>1361924.7200403046</v>
      </c>
      <c r="AN290" s="81">
        <v>0</v>
      </c>
      <c r="AO290" s="81">
        <v>0</v>
      </c>
      <c r="AP290" s="82"/>
      <c r="AQ290" s="81">
        <v>277</v>
      </c>
      <c r="AR290" s="81">
        <v>65</v>
      </c>
      <c r="AS290" s="81">
        <v>0</v>
      </c>
      <c r="AT290" s="81">
        <v>0</v>
      </c>
      <c r="AU290" s="81">
        <v>0</v>
      </c>
      <c r="AV290" s="81">
        <v>0</v>
      </c>
      <c r="AW290" s="81" t="s">
        <v>564</v>
      </c>
      <c r="AX290" s="82"/>
      <c r="AY290" s="81">
        <v>1263.5999999999999</v>
      </c>
      <c r="AZ290" s="81">
        <v>48302.2</v>
      </c>
      <c r="BA290" s="81">
        <v>0</v>
      </c>
      <c r="BB290" s="81">
        <v>0</v>
      </c>
      <c r="BC290" s="81">
        <v>0</v>
      </c>
      <c r="BD290" s="81">
        <v>0</v>
      </c>
      <c r="BE290" s="81" t="s">
        <v>564</v>
      </c>
      <c r="BF290" s="82"/>
      <c r="BG290" s="81">
        <v>0</v>
      </c>
      <c r="BH290" s="81">
        <v>0</v>
      </c>
      <c r="BI290" s="81">
        <v>4.242</v>
      </c>
      <c r="BJ290" s="81">
        <v>0</v>
      </c>
      <c r="BK290" s="81">
        <v>0</v>
      </c>
      <c r="BL290" s="81">
        <v>0</v>
      </c>
      <c r="BM290" s="82"/>
      <c r="BN290" s="81">
        <v>0</v>
      </c>
      <c r="BO290" s="81">
        <v>0</v>
      </c>
      <c r="BP290" s="81">
        <v>1</v>
      </c>
      <c r="BQ290" s="81">
        <v>0</v>
      </c>
      <c r="BR290" s="81">
        <v>0</v>
      </c>
      <c r="BS290" s="81">
        <v>0</v>
      </c>
      <c r="BT290"/>
      <c r="BU290" s="80">
        <v>4.242</v>
      </c>
      <c r="BV290" s="80">
        <v>0</v>
      </c>
      <c r="BW290" s="80">
        <v>0</v>
      </c>
      <c r="BX290" s="80">
        <v>0</v>
      </c>
      <c r="BY290" s="80">
        <v>0</v>
      </c>
      <c r="BZ290" s="80">
        <v>0</v>
      </c>
      <c r="CA290" s="80">
        <v>0</v>
      </c>
      <c r="CB290" s="80">
        <v>0</v>
      </c>
      <c r="CC290" s="80">
        <v>0</v>
      </c>
    </row>
    <row r="291" spans="1:81">
      <c r="A291" s="80" t="s">
        <v>2023</v>
      </c>
      <c r="B291" s="80">
        <v>68</v>
      </c>
      <c r="C291" s="80">
        <v>17</v>
      </c>
      <c r="D291" s="80">
        <v>4</v>
      </c>
      <c r="E291" s="80">
        <v>2020</v>
      </c>
      <c r="F291" s="80" t="s">
        <v>218</v>
      </c>
      <c r="G291" s="80" t="s">
        <v>2006</v>
      </c>
      <c r="H291" s="80" t="s">
        <v>2007</v>
      </c>
      <c r="I291" s="177"/>
      <c r="J291" s="81">
        <v>8.2412678010178961</v>
      </c>
      <c r="K291" s="81">
        <v>0.92996182927477733</v>
      </c>
      <c r="L291" s="81">
        <v>2.9381583909186073</v>
      </c>
      <c r="M291" s="81">
        <v>8.5206125800905017</v>
      </c>
      <c r="N291" s="81">
        <v>13.055105899110215</v>
      </c>
      <c r="O291" s="81">
        <v>9.510552652638582</v>
      </c>
      <c r="P291" s="81">
        <v>11.888195725104787</v>
      </c>
      <c r="Q291" s="81">
        <v>0.57878248704837598</v>
      </c>
      <c r="R291" s="81">
        <v>0</v>
      </c>
      <c r="S291" s="81">
        <v>1.530680343852141</v>
      </c>
      <c r="T291" s="82"/>
      <c r="U291" s="81">
        <v>1068557</v>
      </c>
      <c r="V291" s="81">
        <v>425</v>
      </c>
      <c r="W291" s="81">
        <v>74</v>
      </c>
      <c r="X291" s="81">
        <v>2254</v>
      </c>
      <c r="Y291" s="81">
        <v>3827</v>
      </c>
      <c r="Z291" s="81">
        <v>6796</v>
      </c>
      <c r="AA291" s="81">
        <v>2682</v>
      </c>
      <c r="AB291" s="81">
        <v>9816</v>
      </c>
      <c r="AC291" s="81">
        <v>0</v>
      </c>
      <c r="AD291" s="81">
        <v>1.530680343852141</v>
      </c>
      <c r="AE291" s="82"/>
      <c r="AF291" s="81">
        <v>10011873.37954318</v>
      </c>
      <c r="AG291" s="81">
        <v>636337.77306901442</v>
      </c>
      <c r="AH291" s="81">
        <v>607073.15243423206</v>
      </c>
      <c r="AI291" s="81">
        <v>12652072.558359964</v>
      </c>
      <c r="AJ291" s="81">
        <v>18508248.520701088</v>
      </c>
      <c r="AK291" s="81"/>
      <c r="AL291" s="81"/>
      <c r="AM291" s="81">
        <v>1281097.0580346284</v>
      </c>
      <c r="AN291" s="81"/>
      <c r="AO291" s="81"/>
      <c r="AP291" s="82"/>
      <c r="AQ291" s="81">
        <v>289</v>
      </c>
      <c r="AR291" s="81">
        <v>69</v>
      </c>
      <c r="AS291" s="81">
        <v>0</v>
      </c>
      <c r="AT291" s="81">
        <v>0</v>
      </c>
      <c r="AU291" s="81">
        <v>0</v>
      </c>
      <c r="AV291" s="81">
        <v>0</v>
      </c>
      <c r="AW291" s="81">
        <v>0</v>
      </c>
      <c r="AX291" s="82"/>
      <c r="AY291" s="81">
        <v>1350.8</v>
      </c>
      <c r="AZ291" s="81">
        <v>76450.699999999983</v>
      </c>
      <c r="BA291" s="81">
        <v>0</v>
      </c>
      <c r="BB291" s="81">
        <v>0</v>
      </c>
      <c r="BC291" s="81">
        <v>0</v>
      </c>
      <c r="BD291" s="81">
        <v>0</v>
      </c>
      <c r="BE291" s="81">
        <v>0</v>
      </c>
      <c r="BF291" s="82"/>
      <c r="BG291" s="81">
        <v>0</v>
      </c>
      <c r="BH291" s="81">
        <v>0</v>
      </c>
      <c r="BI291" s="81">
        <v>10.022</v>
      </c>
      <c r="BJ291" s="81">
        <v>0</v>
      </c>
      <c r="BK291" s="81">
        <v>0</v>
      </c>
      <c r="BL291" s="81">
        <v>0</v>
      </c>
      <c r="BM291" s="82"/>
      <c r="BN291" s="81">
        <v>0</v>
      </c>
      <c r="BO291" s="81">
        <v>0</v>
      </c>
      <c r="BP291" s="81">
        <v>2</v>
      </c>
      <c r="BQ291" s="81">
        <v>0</v>
      </c>
      <c r="BR291" s="81">
        <v>0</v>
      </c>
      <c r="BS291" s="81">
        <v>0</v>
      </c>
      <c r="BT291"/>
      <c r="BU291" s="80">
        <v>10.022</v>
      </c>
      <c r="BV291" s="80">
        <v>0</v>
      </c>
      <c r="BW291" s="80">
        <v>0</v>
      </c>
      <c r="BX291" s="80">
        <v>0</v>
      </c>
      <c r="BY291" s="80">
        <v>0</v>
      </c>
      <c r="BZ291" s="80">
        <v>0</v>
      </c>
      <c r="CA291" s="80">
        <v>0</v>
      </c>
      <c r="CB291" s="80">
        <v>0</v>
      </c>
      <c r="CC291" s="80">
        <v>0</v>
      </c>
    </row>
    <row r="292" spans="1:81">
      <c r="A292" s="80" t="s">
        <v>2024</v>
      </c>
      <c r="B292" s="80">
        <v>68</v>
      </c>
      <c r="C292" s="80">
        <v>18</v>
      </c>
      <c r="D292" s="80">
        <v>4</v>
      </c>
      <c r="E292" s="80">
        <v>2021</v>
      </c>
      <c r="F292" s="80" t="s">
        <v>75</v>
      </c>
      <c r="G292" s="174" t="s">
        <v>2006</v>
      </c>
      <c r="H292" s="80" t="s">
        <v>2007</v>
      </c>
      <c r="I292" s="177"/>
      <c r="J292" s="81">
        <v>9.5606738316988409</v>
      </c>
      <c r="K292" s="81">
        <v>1.0184583315127385</v>
      </c>
      <c r="L292" s="81">
        <v>2.4195845746705102</v>
      </c>
      <c r="M292" s="81">
        <v>9.2963429078028117</v>
      </c>
      <c r="N292" s="81">
        <v>13.764508972048237</v>
      </c>
      <c r="O292" s="81">
        <v>9.1439502691460888</v>
      </c>
      <c r="P292" s="81">
        <v>12.158655864013147</v>
      </c>
      <c r="Q292" s="81">
        <v>0.56955756568159766</v>
      </c>
      <c r="R292" s="81">
        <v>0</v>
      </c>
      <c r="S292" s="81">
        <v>1.673857039219659</v>
      </c>
      <c r="T292" s="82"/>
      <c r="U292" s="81">
        <v>1285738</v>
      </c>
      <c r="V292" s="81">
        <v>425</v>
      </c>
      <c r="W292" s="81">
        <v>74</v>
      </c>
      <c r="X292" s="81">
        <v>2254</v>
      </c>
      <c r="Y292" s="81">
        <v>3786</v>
      </c>
      <c r="Z292" s="81">
        <v>6728</v>
      </c>
      <c r="AA292" s="81">
        <v>2675</v>
      </c>
      <c r="AB292" s="81">
        <v>9545</v>
      </c>
      <c r="AC292" s="81">
        <v>0</v>
      </c>
      <c r="AD292" s="81">
        <v>1.673857039219659</v>
      </c>
      <c r="AE292" s="82"/>
      <c r="AF292" s="81">
        <v>11758810.494164204</v>
      </c>
      <c r="AG292" s="81">
        <v>681394.65062598861</v>
      </c>
      <c r="AH292" s="81">
        <v>484752.40161407541</v>
      </c>
      <c r="AI292" s="81">
        <v>13937833.191238174</v>
      </c>
      <c r="AJ292" s="81">
        <v>18483227.694022026</v>
      </c>
      <c r="AK292" s="81">
        <v>0</v>
      </c>
      <c r="AL292" s="81">
        <v>0</v>
      </c>
      <c r="AM292" s="81">
        <v>1252913.8091254788</v>
      </c>
      <c r="AN292" s="81">
        <v>0</v>
      </c>
      <c r="AO292" s="81">
        <v>0</v>
      </c>
      <c r="AP292" s="82"/>
      <c r="AQ292" s="81">
        <v>297</v>
      </c>
      <c r="AR292" s="81">
        <v>80</v>
      </c>
      <c r="AS292" s="81">
        <v>0</v>
      </c>
      <c r="AT292" s="81">
        <v>0</v>
      </c>
      <c r="AU292" s="81">
        <v>0</v>
      </c>
      <c r="AV292" s="81">
        <v>0</v>
      </c>
      <c r="AW292" s="81"/>
      <c r="AX292" s="82"/>
      <c r="AY292" s="81">
        <v>1387.3</v>
      </c>
      <c r="AZ292" s="81">
        <v>76990.299999999988</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2025</v>
      </c>
      <c r="B293" s="80">
        <v>68</v>
      </c>
      <c r="C293" s="80">
        <v>19</v>
      </c>
      <c r="D293" s="80">
        <v>4</v>
      </c>
      <c r="E293" s="80">
        <v>2022</v>
      </c>
      <c r="F293" s="80" t="s">
        <v>568</v>
      </c>
      <c r="G293" s="174" t="s">
        <v>2006</v>
      </c>
      <c r="H293" s="80" t="s">
        <v>2007</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307</v>
      </c>
      <c r="AR293" s="81">
        <v>81</v>
      </c>
      <c r="AS293" s="81">
        <v>0</v>
      </c>
      <c r="AT293" s="81">
        <v>0</v>
      </c>
      <c r="AU293" s="81">
        <v>0</v>
      </c>
      <c r="AV293" s="81">
        <v>0</v>
      </c>
      <c r="AW293" s="81"/>
      <c r="AX293" s="82"/>
      <c r="AY293" s="81">
        <v>1452.3</v>
      </c>
      <c r="AZ293" s="81">
        <v>77039.799999999988</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2026</v>
      </c>
      <c r="B294" s="80">
        <v>137</v>
      </c>
      <c r="C294" s="80">
        <v>1</v>
      </c>
      <c r="D294" s="80">
        <v>9</v>
      </c>
      <c r="E294" s="80">
        <v>1990</v>
      </c>
      <c r="F294" s="80" t="s">
        <v>562</v>
      </c>
      <c r="G294" s="80" t="s">
        <v>2027</v>
      </c>
      <c r="H294" s="80" t="s">
        <v>2028</v>
      </c>
      <c r="I294" s="177"/>
      <c r="J294" s="81">
        <v>65.212700653473448</v>
      </c>
      <c r="K294" s="81">
        <v>2.0063997760728527</v>
      </c>
      <c r="L294" s="81">
        <v>2.6072219718046488</v>
      </c>
      <c r="M294" s="81">
        <v>4.7056730536554285</v>
      </c>
      <c r="N294" s="81">
        <v>10.218614964620073</v>
      </c>
      <c r="O294" s="81">
        <v>9.4988789753480898</v>
      </c>
      <c r="P294" s="81">
        <v>17.836911563918232</v>
      </c>
      <c r="Q294" s="81">
        <v>0.83046926961695811</v>
      </c>
      <c r="R294" s="81">
        <v>0</v>
      </c>
      <c r="S294" s="81">
        <v>0.76813840291339675</v>
      </c>
      <c r="T294" s="82"/>
      <c r="U294" s="81">
        <v>5259145</v>
      </c>
      <c r="V294" s="81">
        <v>590</v>
      </c>
      <c r="W294" s="81">
        <v>34</v>
      </c>
      <c r="X294" s="81">
        <v>1846</v>
      </c>
      <c r="Y294" s="81">
        <v>3692</v>
      </c>
      <c r="Z294" s="81">
        <v>3907</v>
      </c>
      <c r="AA294" s="81">
        <v>4331</v>
      </c>
      <c r="AB294" s="81">
        <v>13484</v>
      </c>
      <c r="AC294" s="81">
        <v>0</v>
      </c>
      <c r="AD294" s="81">
        <v>0.76813840291339675</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2029</v>
      </c>
      <c r="B295" s="80">
        <v>138</v>
      </c>
      <c r="C295" s="80">
        <v>2</v>
      </c>
      <c r="D295" s="80">
        <v>9</v>
      </c>
      <c r="E295" s="80">
        <v>2005</v>
      </c>
      <c r="F295" s="80" t="s">
        <v>565</v>
      </c>
      <c r="G295" s="80" t="s">
        <v>2027</v>
      </c>
      <c r="H295" s="80" t="s">
        <v>2028</v>
      </c>
      <c r="I295" s="177"/>
      <c r="J295" s="81">
        <v>110.09484012864102</v>
      </c>
      <c r="K295" s="81">
        <v>1.0886478023991362</v>
      </c>
      <c r="L295" s="81">
        <v>3.0332278139248627</v>
      </c>
      <c r="M295" s="81">
        <v>7.2483167993160693</v>
      </c>
      <c r="N295" s="81">
        <v>12.143367887990767</v>
      </c>
      <c r="O295" s="81">
        <v>13.435832112305119</v>
      </c>
      <c r="P295" s="81">
        <v>18.85748815512833</v>
      </c>
      <c r="Q295" s="81">
        <v>0.73042572627442481</v>
      </c>
      <c r="R295" s="81">
        <v>0</v>
      </c>
      <c r="S295" s="81">
        <v>0.39846044393131774</v>
      </c>
      <c r="T295" s="82"/>
      <c r="U295" s="81">
        <v>10148029</v>
      </c>
      <c r="V295" s="81">
        <v>438</v>
      </c>
      <c r="W295" s="81">
        <v>40</v>
      </c>
      <c r="X295" s="81">
        <v>1606</v>
      </c>
      <c r="Y295" s="81">
        <v>4004</v>
      </c>
      <c r="Z295" s="81">
        <v>6395</v>
      </c>
      <c r="AA295" s="81">
        <v>3750</v>
      </c>
      <c r="AB295" s="81">
        <v>12398</v>
      </c>
      <c r="AC295" s="81">
        <v>0</v>
      </c>
      <c r="AD295" s="81">
        <v>0.39846044393131774</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2030</v>
      </c>
      <c r="B296" s="80">
        <v>139</v>
      </c>
      <c r="C296" s="80">
        <v>3</v>
      </c>
      <c r="D296" s="80">
        <v>9</v>
      </c>
      <c r="E296" s="80">
        <v>2006</v>
      </c>
      <c r="F296" s="80" t="s">
        <v>566</v>
      </c>
      <c r="G296" s="80" t="s">
        <v>2027</v>
      </c>
      <c r="H296" s="80" t="s">
        <v>2028</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2031</v>
      </c>
      <c r="B297" s="80">
        <v>140</v>
      </c>
      <c r="C297" s="80">
        <v>4</v>
      </c>
      <c r="D297" s="80">
        <v>9</v>
      </c>
      <c r="E297" s="80">
        <v>2007</v>
      </c>
      <c r="F297" s="80" t="s">
        <v>567</v>
      </c>
      <c r="G297" s="80" t="s">
        <v>2027</v>
      </c>
      <c r="H297" s="80" t="s">
        <v>2028</v>
      </c>
      <c r="I297" s="177"/>
      <c r="J297" s="81">
        <v>122.03231465989924</v>
      </c>
      <c r="K297" s="81">
        <v>1.048254515848702</v>
      </c>
      <c r="L297" s="81">
        <v>5.5885317901962352</v>
      </c>
      <c r="M297" s="81">
        <v>9.4642256067116666</v>
      </c>
      <c r="N297" s="81">
        <v>12.078742496601965</v>
      </c>
      <c r="O297" s="81">
        <v>13.167168186549079</v>
      </c>
      <c r="P297" s="81">
        <v>19.067676266387988</v>
      </c>
      <c r="Q297" s="81">
        <v>0.74440133105923412</v>
      </c>
      <c r="R297" s="81">
        <v>0</v>
      </c>
      <c r="S297" s="81">
        <v>0.6754158366762234</v>
      </c>
      <c r="T297" s="82"/>
      <c r="U297" s="81">
        <v>12795964</v>
      </c>
      <c r="V297" s="81">
        <v>430</v>
      </c>
      <c r="W297" s="81">
        <v>72</v>
      </c>
      <c r="X297" s="81">
        <v>2416</v>
      </c>
      <c r="Y297" s="81">
        <v>3966</v>
      </c>
      <c r="Z297" s="81">
        <v>6515</v>
      </c>
      <c r="AA297" s="81">
        <v>3734</v>
      </c>
      <c r="AB297" s="81">
        <v>11967</v>
      </c>
      <c r="AC297" s="81">
        <v>0</v>
      </c>
      <c r="AD297" s="81">
        <v>0.6754158366762234</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2032</v>
      </c>
      <c r="B298" s="80">
        <v>141</v>
      </c>
      <c r="C298" s="80">
        <v>5</v>
      </c>
      <c r="D298" s="80">
        <v>9</v>
      </c>
      <c r="E298" s="80">
        <v>2008</v>
      </c>
      <c r="F298" s="80" t="s">
        <v>84</v>
      </c>
      <c r="G298" s="80" t="s">
        <v>2027</v>
      </c>
      <c r="H298" s="80" t="s">
        <v>2028</v>
      </c>
      <c r="I298" s="177"/>
      <c r="J298" s="81">
        <v>103.85290310681606</v>
      </c>
      <c r="K298" s="81">
        <v>0.77637730018020412</v>
      </c>
      <c r="L298" s="81">
        <v>5.007985295426117</v>
      </c>
      <c r="M298" s="81">
        <v>9.8578999961569078</v>
      </c>
      <c r="N298" s="81">
        <v>10.740890348131868</v>
      </c>
      <c r="O298" s="81">
        <v>12.824177889957314</v>
      </c>
      <c r="P298" s="81">
        <v>18.959234236332652</v>
      </c>
      <c r="Q298" s="81">
        <v>0.72477829582689368</v>
      </c>
      <c r="R298" s="81">
        <v>0</v>
      </c>
      <c r="S298" s="81">
        <v>0.88622757631363502</v>
      </c>
      <c r="T298" s="82"/>
      <c r="U298" s="81">
        <v>11229462</v>
      </c>
      <c r="V298" s="81">
        <v>430</v>
      </c>
      <c r="W298" s="81">
        <v>72</v>
      </c>
      <c r="X298" s="81">
        <v>2416</v>
      </c>
      <c r="Y298" s="81">
        <v>3956</v>
      </c>
      <c r="Z298" s="81">
        <v>6568</v>
      </c>
      <c r="AA298" s="81">
        <v>3717</v>
      </c>
      <c r="AB298" s="81">
        <v>11843</v>
      </c>
      <c r="AC298" s="81">
        <v>0</v>
      </c>
      <c r="AD298" s="81">
        <v>0.88622757631363502</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2033</v>
      </c>
      <c r="B299" s="80">
        <v>142</v>
      </c>
      <c r="C299" s="80">
        <v>6</v>
      </c>
      <c r="D299" s="80">
        <v>9</v>
      </c>
      <c r="E299" s="80">
        <v>2009</v>
      </c>
      <c r="F299" s="80" t="s">
        <v>85</v>
      </c>
      <c r="G299" s="80" t="s">
        <v>2027</v>
      </c>
      <c r="H299" s="80" t="s">
        <v>2028</v>
      </c>
      <c r="I299" s="177"/>
      <c r="J299" s="81">
        <v>83.890357012126429</v>
      </c>
      <c r="K299" s="81">
        <v>0.64596658106661042</v>
      </c>
      <c r="L299" s="81">
        <v>4.4501841879033233</v>
      </c>
      <c r="M299" s="81">
        <v>9.7063129676229547</v>
      </c>
      <c r="N299" s="81">
        <v>10.324947794554003</v>
      </c>
      <c r="O299" s="81">
        <v>13.006295416611783</v>
      </c>
      <c r="P299" s="81">
        <v>18.080214580421082</v>
      </c>
      <c r="Q299" s="81">
        <v>0.68337170738407893</v>
      </c>
      <c r="R299" s="81">
        <v>0</v>
      </c>
      <c r="S299" s="81">
        <v>0.73693576319471332</v>
      </c>
      <c r="T299" s="82"/>
      <c r="U299" s="81">
        <v>8197732</v>
      </c>
      <c r="V299" s="81">
        <v>341</v>
      </c>
      <c r="W299" s="81">
        <v>92</v>
      </c>
      <c r="X299" s="81">
        <v>2538</v>
      </c>
      <c r="Y299" s="81">
        <v>3950</v>
      </c>
      <c r="Z299" s="81">
        <v>6575</v>
      </c>
      <c r="AA299" s="81">
        <v>3639</v>
      </c>
      <c r="AB299" s="81">
        <v>11722</v>
      </c>
      <c r="AC299" s="81">
        <v>0</v>
      </c>
      <c r="AD299" s="81">
        <v>0.73693576319471332</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8.379999999999999</v>
      </c>
      <c r="BJ299" s="81">
        <v>0</v>
      </c>
      <c r="BK299" s="81">
        <v>0</v>
      </c>
      <c r="BL299" s="81">
        <v>0</v>
      </c>
      <c r="BM299" s="82"/>
      <c r="BN299" s="81">
        <v>0</v>
      </c>
      <c r="BO299" s="81">
        <v>0</v>
      </c>
      <c r="BP299" s="81">
        <v>2</v>
      </c>
      <c r="BQ299" s="81">
        <v>0</v>
      </c>
      <c r="BR299" s="81">
        <v>0</v>
      </c>
      <c r="BS299" s="81">
        <v>0</v>
      </c>
      <c r="BT299"/>
      <c r="BU299" s="80"/>
      <c r="BV299" s="80"/>
      <c r="BW299" s="80"/>
      <c r="BX299" s="80"/>
      <c r="BY299" s="80"/>
      <c r="BZ299" s="80"/>
      <c r="CA299" s="80"/>
      <c r="CB299" s="80"/>
      <c r="CC299" s="80"/>
    </row>
    <row r="300" spans="1:81">
      <c r="A300" s="80" t="s">
        <v>2034</v>
      </c>
      <c r="B300" s="80">
        <v>143</v>
      </c>
      <c r="C300" s="80">
        <v>7</v>
      </c>
      <c r="D300" s="80">
        <v>9</v>
      </c>
      <c r="E300" s="80">
        <v>2010</v>
      </c>
      <c r="F300" s="80" t="s">
        <v>86</v>
      </c>
      <c r="G300" s="80" t="s">
        <v>2027</v>
      </c>
      <c r="H300" s="80" t="s">
        <v>2028</v>
      </c>
      <c r="I300" s="177"/>
      <c r="J300" s="81">
        <v>89.330486541686199</v>
      </c>
      <c r="K300" s="81">
        <v>0.69596680963064106</v>
      </c>
      <c r="L300" s="81">
        <v>4.2853776237847772</v>
      </c>
      <c r="M300" s="81">
        <v>10.253091699943104</v>
      </c>
      <c r="N300" s="81">
        <v>12.459304259858152</v>
      </c>
      <c r="O300" s="81">
        <v>13.111532830305901</v>
      </c>
      <c r="P300" s="81">
        <v>18.298715078996832</v>
      </c>
      <c r="Q300" s="81">
        <v>0.70344680513777536</v>
      </c>
      <c r="R300" s="81">
        <v>0</v>
      </c>
      <c r="S300" s="81">
        <v>0.58942741343368399</v>
      </c>
      <c r="T300" s="82"/>
      <c r="U300" s="81">
        <v>8671695</v>
      </c>
      <c r="V300" s="81">
        <v>341</v>
      </c>
      <c r="W300" s="81">
        <v>92</v>
      </c>
      <c r="X300" s="81">
        <v>2538</v>
      </c>
      <c r="Y300" s="81">
        <v>3937</v>
      </c>
      <c r="Z300" s="81">
        <v>6659</v>
      </c>
      <c r="AA300" s="81">
        <v>3591</v>
      </c>
      <c r="AB300" s="81">
        <v>11562</v>
      </c>
      <c r="AC300" s="81">
        <v>0</v>
      </c>
      <c r="AD300" s="81">
        <v>0.58942741343368399</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13.436</v>
      </c>
      <c r="BJ300" s="81">
        <v>0</v>
      </c>
      <c r="BK300" s="81">
        <v>0</v>
      </c>
      <c r="BL300" s="81">
        <v>0</v>
      </c>
      <c r="BM300" s="82"/>
      <c r="BN300" s="81">
        <v>0</v>
      </c>
      <c r="BO300" s="81">
        <v>0</v>
      </c>
      <c r="BP300" s="81">
        <v>3</v>
      </c>
      <c r="BQ300" s="81">
        <v>0</v>
      </c>
      <c r="BR300" s="81">
        <v>0</v>
      </c>
      <c r="BS300" s="81">
        <v>0</v>
      </c>
      <c r="BT300"/>
      <c r="BU300" s="80">
        <v>13.436</v>
      </c>
      <c r="BV300" s="80">
        <v>0</v>
      </c>
      <c r="BW300" s="80">
        <v>0</v>
      </c>
      <c r="BX300" s="80">
        <v>0</v>
      </c>
      <c r="BY300" s="80">
        <v>0</v>
      </c>
      <c r="BZ300" s="80">
        <v>0</v>
      </c>
      <c r="CA300" s="80">
        <v>0</v>
      </c>
      <c r="CB300" s="80">
        <v>0</v>
      </c>
      <c r="CC300" s="80">
        <v>0</v>
      </c>
    </row>
    <row r="301" spans="1:81">
      <c r="A301" s="80" t="s">
        <v>2035</v>
      </c>
      <c r="B301" s="80">
        <v>144</v>
      </c>
      <c r="C301" s="80">
        <v>8</v>
      </c>
      <c r="D301" s="80">
        <v>9</v>
      </c>
      <c r="E301" s="80">
        <v>2011</v>
      </c>
      <c r="F301" s="80" t="s">
        <v>87</v>
      </c>
      <c r="G301" s="80" t="s">
        <v>2027</v>
      </c>
      <c r="H301" s="80" t="s">
        <v>2028</v>
      </c>
      <c r="I301" s="177"/>
      <c r="J301" s="81">
        <v>103.39084016010263</v>
      </c>
      <c r="K301" s="81">
        <v>0.91951125726216976</v>
      </c>
      <c r="L301" s="81">
        <v>3.795318873326468</v>
      </c>
      <c r="M301" s="81">
        <v>11.774625136783976</v>
      </c>
      <c r="N301" s="81">
        <v>15.215985724585639</v>
      </c>
      <c r="O301" s="81">
        <v>12.996547302938733</v>
      </c>
      <c r="P301" s="81">
        <v>17.661044758529307</v>
      </c>
      <c r="Q301" s="81">
        <v>0.8003135130535447</v>
      </c>
      <c r="R301" s="81">
        <v>0</v>
      </c>
      <c r="S301" s="81">
        <v>0.87232760334708048</v>
      </c>
      <c r="T301" s="82"/>
      <c r="U301" s="81">
        <v>8657615</v>
      </c>
      <c r="V301" s="81">
        <v>341</v>
      </c>
      <c r="W301" s="81">
        <v>92</v>
      </c>
      <c r="X301" s="81">
        <v>2538</v>
      </c>
      <c r="Y301" s="81">
        <v>3912</v>
      </c>
      <c r="Z301" s="81">
        <v>6744</v>
      </c>
      <c r="AA301" s="81">
        <v>3569</v>
      </c>
      <c r="AB301" s="81">
        <v>11404</v>
      </c>
      <c r="AC301" s="81">
        <v>0</v>
      </c>
      <c r="AD301" s="81">
        <v>0.87232760334708048</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10.391999999999999</v>
      </c>
      <c r="BJ301" s="81">
        <v>0</v>
      </c>
      <c r="BK301" s="81">
        <v>0</v>
      </c>
      <c r="BL301" s="81">
        <v>0</v>
      </c>
      <c r="BM301" s="82"/>
      <c r="BN301" s="81">
        <v>0</v>
      </c>
      <c r="BO301" s="81">
        <v>0</v>
      </c>
      <c r="BP301" s="81">
        <v>2</v>
      </c>
      <c r="BQ301" s="81">
        <v>0</v>
      </c>
      <c r="BR301" s="81">
        <v>0</v>
      </c>
      <c r="BS301" s="81">
        <v>0</v>
      </c>
      <c r="BT301"/>
      <c r="BU301" s="80">
        <v>10.391999999999999</v>
      </c>
      <c r="BV301" s="80">
        <v>0</v>
      </c>
      <c r="BW301" s="80">
        <v>0</v>
      </c>
      <c r="BX301" s="80">
        <v>0</v>
      </c>
      <c r="BY301" s="80">
        <v>0</v>
      </c>
      <c r="BZ301" s="80">
        <v>0</v>
      </c>
      <c r="CA301" s="80">
        <v>0</v>
      </c>
      <c r="CB301" s="80">
        <v>0</v>
      </c>
      <c r="CC301" s="80">
        <v>0</v>
      </c>
    </row>
    <row r="302" spans="1:81">
      <c r="A302" s="80" t="s">
        <v>2036</v>
      </c>
      <c r="B302" s="80">
        <v>145</v>
      </c>
      <c r="C302" s="80">
        <v>9</v>
      </c>
      <c r="D302" s="80">
        <v>9</v>
      </c>
      <c r="E302" s="80">
        <v>2012</v>
      </c>
      <c r="F302" s="80" t="s">
        <v>88</v>
      </c>
      <c r="G302" s="80" t="s">
        <v>2027</v>
      </c>
      <c r="H302" s="80" t="s">
        <v>2028</v>
      </c>
      <c r="I302" s="177"/>
      <c r="J302" s="81">
        <v>65.104195878839235</v>
      </c>
      <c r="K302" s="81">
        <v>0.88898915786687738</v>
      </c>
      <c r="L302" s="81">
        <v>3.7582377423629425</v>
      </c>
      <c r="M302" s="81">
        <v>13.274383264227508</v>
      </c>
      <c r="N302" s="81">
        <v>16.249777761977512</v>
      </c>
      <c r="O302" s="81">
        <v>12.970753474576533</v>
      </c>
      <c r="P302" s="81">
        <v>17.522652084663264</v>
      </c>
      <c r="Q302" s="81">
        <v>0.85556829044468496</v>
      </c>
      <c r="R302" s="81">
        <v>0</v>
      </c>
      <c r="S302" s="81">
        <v>0.50477900851161261</v>
      </c>
      <c r="T302" s="82"/>
      <c r="U302" s="81">
        <v>4881007</v>
      </c>
      <c r="V302" s="81">
        <v>341</v>
      </c>
      <c r="W302" s="81">
        <v>92</v>
      </c>
      <c r="X302" s="81">
        <v>2538</v>
      </c>
      <c r="Y302" s="81">
        <v>3903</v>
      </c>
      <c r="Z302" s="81">
        <v>6784</v>
      </c>
      <c r="AA302" s="81">
        <v>3521</v>
      </c>
      <c r="AB302" s="81">
        <v>11221</v>
      </c>
      <c r="AC302" s="81">
        <v>0</v>
      </c>
      <c r="AD302" s="81">
        <v>0.50477900851161261</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18.419</v>
      </c>
      <c r="BJ302" s="81">
        <v>0</v>
      </c>
      <c r="BK302" s="81">
        <v>0</v>
      </c>
      <c r="BL302" s="81">
        <v>0</v>
      </c>
      <c r="BM302" s="82"/>
      <c r="BN302" s="81">
        <v>0</v>
      </c>
      <c r="BO302" s="81">
        <v>0</v>
      </c>
      <c r="BP302" s="81">
        <v>3</v>
      </c>
      <c r="BQ302" s="81">
        <v>0</v>
      </c>
      <c r="BR302" s="81">
        <v>0</v>
      </c>
      <c r="BS302" s="81">
        <v>0</v>
      </c>
      <c r="BT302"/>
      <c r="BU302" s="80">
        <v>18.419</v>
      </c>
      <c r="BV302" s="80">
        <v>0</v>
      </c>
      <c r="BW302" s="80">
        <v>0</v>
      </c>
      <c r="BX302" s="80">
        <v>0</v>
      </c>
      <c r="BY302" s="80">
        <v>0</v>
      </c>
      <c r="BZ302" s="80">
        <v>0</v>
      </c>
      <c r="CA302" s="80">
        <v>0</v>
      </c>
      <c r="CB302" s="80">
        <v>0</v>
      </c>
      <c r="CC302" s="80">
        <v>0</v>
      </c>
    </row>
    <row r="303" spans="1:81">
      <c r="A303" s="80" t="s">
        <v>2037</v>
      </c>
      <c r="B303" s="80">
        <v>146</v>
      </c>
      <c r="C303" s="80">
        <v>10</v>
      </c>
      <c r="D303" s="80">
        <v>9</v>
      </c>
      <c r="E303" s="80">
        <v>2013</v>
      </c>
      <c r="F303" s="80" t="s">
        <v>89</v>
      </c>
      <c r="G303" s="80" t="s">
        <v>2027</v>
      </c>
      <c r="H303" s="80" t="s">
        <v>2028</v>
      </c>
      <c r="I303" s="177"/>
      <c r="J303" s="81">
        <v>50.651484237206802</v>
      </c>
      <c r="K303" s="81">
        <v>0.76668808884484396</v>
      </c>
      <c r="L303" s="81">
        <v>3.5385084157046234</v>
      </c>
      <c r="M303" s="81">
        <v>13.020623288144769</v>
      </c>
      <c r="N303" s="81">
        <v>17.825438635048737</v>
      </c>
      <c r="O303" s="81">
        <v>12.429196448729204</v>
      </c>
      <c r="P303" s="81">
        <v>17.214023276265838</v>
      </c>
      <c r="Q303" s="81">
        <v>0.85672008811146594</v>
      </c>
      <c r="R303" s="81">
        <v>0</v>
      </c>
      <c r="S303" s="81">
        <v>0.6841994701481845</v>
      </c>
      <c r="T303" s="82"/>
      <c r="U303" s="81">
        <v>3572247</v>
      </c>
      <c r="V303" s="81">
        <v>341</v>
      </c>
      <c r="W303" s="81">
        <v>92</v>
      </c>
      <c r="X303" s="81">
        <v>2538</v>
      </c>
      <c r="Y303" s="81">
        <v>3908</v>
      </c>
      <c r="Z303" s="81">
        <v>6791</v>
      </c>
      <c r="AA303" s="81">
        <v>3446</v>
      </c>
      <c r="AB303" s="81">
        <v>11075</v>
      </c>
      <c r="AC303" s="81">
        <v>0</v>
      </c>
      <c r="AD303" s="81">
        <v>0.6841994701481845</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20.138999999999999</v>
      </c>
      <c r="BJ303" s="81">
        <v>0</v>
      </c>
      <c r="BK303" s="81">
        <v>0</v>
      </c>
      <c r="BL303" s="81">
        <v>0</v>
      </c>
      <c r="BM303" s="82"/>
      <c r="BN303" s="81">
        <v>0</v>
      </c>
      <c r="BO303" s="81">
        <v>0</v>
      </c>
      <c r="BP303" s="81">
        <v>3</v>
      </c>
      <c r="BQ303" s="81">
        <v>0</v>
      </c>
      <c r="BR303" s="81">
        <v>0</v>
      </c>
      <c r="BS303" s="81">
        <v>0</v>
      </c>
      <c r="BT303"/>
      <c r="BU303" s="80">
        <v>20.138999999999999</v>
      </c>
      <c r="BV303" s="80">
        <v>0</v>
      </c>
      <c r="BW303" s="80">
        <v>0</v>
      </c>
      <c r="BX303" s="80">
        <v>0</v>
      </c>
      <c r="BY303" s="80">
        <v>0</v>
      </c>
      <c r="BZ303" s="80">
        <v>0</v>
      </c>
      <c r="CA303" s="80">
        <v>0</v>
      </c>
      <c r="CB303" s="80">
        <v>0</v>
      </c>
      <c r="CC303" s="80">
        <v>0</v>
      </c>
    </row>
    <row r="304" spans="1:81">
      <c r="A304" s="80" t="s">
        <v>2038</v>
      </c>
      <c r="B304" s="80">
        <v>147</v>
      </c>
      <c r="C304" s="80">
        <v>11</v>
      </c>
      <c r="D304" s="80">
        <v>9</v>
      </c>
      <c r="E304" s="80">
        <v>2014</v>
      </c>
      <c r="F304" s="80" t="s">
        <v>90</v>
      </c>
      <c r="G304" s="80" t="s">
        <v>2027</v>
      </c>
      <c r="H304" s="80" t="s">
        <v>2028</v>
      </c>
      <c r="I304" s="177"/>
      <c r="J304" s="81">
        <v>35.239062427933675</v>
      </c>
      <c r="K304" s="81">
        <v>0.7625369939118094</v>
      </c>
      <c r="L304" s="81">
        <v>5.3047907685591875</v>
      </c>
      <c r="M304" s="81">
        <v>12.308405148793497</v>
      </c>
      <c r="N304" s="81">
        <v>13.950996139864403</v>
      </c>
      <c r="O304" s="81">
        <v>11.815140367422584</v>
      </c>
      <c r="P304" s="81">
        <v>17.022359552223932</v>
      </c>
      <c r="Q304" s="81">
        <v>0.80662074095562553</v>
      </c>
      <c r="R304" s="81">
        <v>0</v>
      </c>
      <c r="S304" s="81">
        <v>0.75178931551761141</v>
      </c>
      <c r="T304" s="82"/>
      <c r="U304" s="81">
        <v>2714511</v>
      </c>
      <c r="V304" s="81">
        <v>306</v>
      </c>
      <c r="W304" s="81">
        <v>121</v>
      </c>
      <c r="X304" s="81">
        <v>2384</v>
      </c>
      <c r="Y304" s="81">
        <v>3886</v>
      </c>
      <c r="Z304" s="81">
        <v>6799</v>
      </c>
      <c r="AA304" s="81">
        <v>3390</v>
      </c>
      <c r="AB304" s="81">
        <v>10868</v>
      </c>
      <c r="AC304" s="81">
        <v>0</v>
      </c>
      <c r="AD304" s="81">
        <v>0.75178931551761141</v>
      </c>
      <c r="AE304" s="82"/>
      <c r="AF304" s="81">
        <v>33775104.552250884</v>
      </c>
      <c r="AG304" s="81">
        <v>590481.35256996588</v>
      </c>
      <c r="AH304" s="81">
        <v>1346087.0044212504</v>
      </c>
      <c r="AI304" s="81">
        <v>15238479.765368942</v>
      </c>
      <c r="AJ304" s="81">
        <v>19436029.782961149</v>
      </c>
      <c r="AK304" s="81">
        <v>0</v>
      </c>
      <c r="AL304" s="81">
        <v>0</v>
      </c>
      <c r="AM304" s="81">
        <v>1492013.9971397331</v>
      </c>
      <c r="AN304" s="81">
        <v>0</v>
      </c>
      <c r="AO304" s="81">
        <v>0</v>
      </c>
      <c r="AP304" s="82"/>
      <c r="AQ304" s="81">
        <v>438</v>
      </c>
      <c r="AR304" s="81">
        <v>97</v>
      </c>
      <c r="AS304" s="81">
        <v>0</v>
      </c>
      <c r="AT304" s="81">
        <v>0</v>
      </c>
      <c r="AU304" s="81">
        <v>0</v>
      </c>
      <c r="AV304" s="81">
        <v>0</v>
      </c>
      <c r="AW304" s="81" t="s">
        <v>564</v>
      </c>
      <c r="AX304" s="82"/>
      <c r="AY304" s="81">
        <v>2027.9099999999999</v>
      </c>
      <c r="AZ304" s="81">
        <v>3812.4</v>
      </c>
      <c r="BA304" s="81">
        <v>0</v>
      </c>
      <c r="BB304" s="81">
        <v>0</v>
      </c>
      <c r="BC304" s="81">
        <v>0</v>
      </c>
      <c r="BD304" s="81">
        <v>0</v>
      </c>
      <c r="BE304" s="81" t="s">
        <v>564</v>
      </c>
      <c r="BF304" s="82"/>
      <c r="BG304" s="81">
        <v>0</v>
      </c>
      <c r="BH304" s="81">
        <v>0</v>
      </c>
      <c r="BI304" s="81">
        <v>18.989999999999998</v>
      </c>
      <c r="BJ304" s="81">
        <v>0</v>
      </c>
      <c r="BK304" s="81">
        <v>0</v>
      </c>
      <c r="BL304" s="81">
        <v>0</v>
      </c>
      <c r="BM304" s="82"/>
      <c r="BN304" s="81">
        <v>0</v>
      </c>
      <c r="BO304" s="81">
        <v>0</v>
      </c>
      <c r="BP304" s="81">
        <v>3</v>
      </c>
      <c r="BQ304" s="81">
        <v>0</v>
      </c>
      <c r="BR304" s="81">
        <v>0</v>
      </c>
      <c r="BS304" s="81">
        <v>0</v>
      </c>
      <c r="BT304"/>
      <c r="BU304" s="80">
        <v>18.989999999999998</v>
      </c>
      <c r="BV304" s="80">
        <v>0</v>
      </c>
      <c r="BW304" s="80">
        <v>0</v>
      </c>
      <c r="BX304" s="80">
        <v>0</v>
      </c>
      <c r="BY304" s="80">
        <v>0</v>
      </c>
      <c r="BZ304" s="80">
        <v>0</v>
      </c>
      <c r="CA304" s="80">
        <v>0</v>
      </c>
      <c r="CB304" s="80">
        <v>0</v>
      </c>
      <c r="CC304" s="80">
        <v>0</v>
      </c>
    </row>
    <row r="305" spans="1:81">
      <c r="A305" s="80" t="s">
        <v>2039</v>
      </c>
      <c r="B305" s="80">
        <v>148</v>
      </c>
      <c r="C305" s="80">
        <v>12</v>
      </c>
      <c r="D305" s="80">
        <v>9</v>
      </c>
      <c r="E305" s="80">
        <v>2015</v>
      </c>
      <c r="F305" s="80" t="s">
        <v>91</v>
      </c>
      <c r="G305" s="80" t="s">
        <v>2027</v>
      </c>
      <c r="H305" s="80" t="s">
        <v>2028</v>
      </c>
      <c r="I305" s="177"/>
      <c r="J305" s="81">
        <v>26.561350649887189</v>
      </c>
      <c r="K305" s="81">
        <v>0.71874116048298697</v>
      </c>
      <c r="L305" s="81">
        <v>5.2352157940064155</v>
      </c>
      <c r="M305" s="81">
        <v>11.000404892587566</v>
      </c>
      <c r="N305" s="81">
        <v>12.581663546991013</v>
      </c>
      <c r="O305" s="81">
        <v>11.688621090462867</v>
      </c>
      <c r="P305" s="81">
        <v>16.759361757033165</v>
      </c>
      <c r="Q305" s="81">
        <v>0.77837975014002403</v>
      </c>
      <c r="R305" s="81">
        <v>0</v>
      </c>
      <c r="S305" s="81">
        <v>1.106200804817983</v>
      </c>
      <c r="T305" s="82"/>
      <c r="U305" s="81">
        <v>2558852</v>
      </c>
      <c r="V305" s="81">
        <v>306</v>
      </c>
      <c r="W305" s="81">
        <v>121</v>
      </c>
      <c r="X305" s="81">
        <v>2384</v>
      </c>
      <c r="Y305" s="81">
        <v>3893</v>
      </c>
      <c r="Z305" s="81">
        <v>6791</v>
      </c>
      <c r="AA305" s="81">
        <v>3335</v>
      </c>
      <c r="AB305" s="81">
        <v>10713</v>
      </c>
      <c r="AC305" s="81">
        <v>0</v>
      </c>
      <c r="AD305" s="81">
        <v>1.106200804817983</v>
      </c>
      <c r="AE305" s="82"/>
      <c r="AF305" s="81">
        <v>26726725.179636285</v>
      </c>
      <c r="AG305" s="81">
        <v>543253.83781213849</v>
      </c>
      <c r="AH305" s="81">
        <v>1090298.181264177</v>
      </c>
      <c r="AI305" s="81">
        <v>14606445.172707105</v>
      </c>
      <c r="AJ305" s="81">
        <v>19221361.200920306</v>
      </c>
      <c r="AK305" s="81">
        <v>0</v>
      </c>
      <c r="AL305" s="81">
        <v>0</v>
      </c>
      <c r="AM305" s="81">
        <v>1468171.7106552012</v>
      </c>
      <c r="AN305" s="81">
        <v>0</v>
      </c>
      <c r="AO305" s="81">
        <v>0</v>
      </c>
      <c r="AP305" s="82"/>
      <c r="AQ305" s="81">
        <v>467</v>
      </c>
      <c r="AR305" s="81">
        <v>138</v>
      </c>
      <c r="AS305" s="81">
        <v>0</v>
      </c>
      <c r="AT305" s="81">
        <v>0</v>
      </c>
      <c r="AU305" s="81">
        <v>0</v>
      </c>
      <c r="AV305" s="81">
        <v>0</v>
      </c>
      <c r="AW305" s="81" t="s">
        <v>564</v>
      </c>
      <c r="AX305" s="82"/>
      <c r="AY305" s="81">
        <v>2217.9700000000003</v>
      </c>
      <c r="AZ305" s="81">
        <v>10434.799999999999</v>
      </c>
      <c r="BA305" s="81">
        <v>0</v>
      </c>
      <c r="BB305" s="81">
        <v>0</v>
      </c>
      <c r="BC305" s="81">
        <v>0</v>
      </c>
      <c r="BD305" s="81">
        <v>0</v>
      </c>
      <c r="BE305" s="81" t="s">
        <v>564</v>
      </c>
      <c r="BF305" s="82"/>
      <c r="BG305" s="81">
        <v>0</v>
      </c>
      <c r="BH305" s="81">
        <v>0</v>
      </c>
      <c r="BI305" s="81">
        <v>18.425000000000001</v>
      </c>
      <c r="BJ305" s="81">
        <v>0</v>
      </c>
      <c r="BK305" s="81">
        <v>0</v>
      </c>
      <c r="BL305" s="81">
        <v>0</v>
      </c>
      <c r="BM305" s="82"/>
      <c r="BN305" s="81">
        <v>0</v>
      </c>
      <c r="BO305" s="81">
        <v>0</v>
      </c>
      <c r="BP305" s="81">
        <v>3</v>
      </c>
      <c r="BQ305" s="81">
        <v>0</v>
      </c>
      <c r="BR305" s="81">
        <v>0</v>
      </c>
      <c r="BS305" s="81">
        <v>0</v>
      </c>
      <c r="BT305"/>
      <c r="BU305" s="80">
        <v>18.425000000000001</v>
      </c>
      <c r="BV305" s="80">
        <v>0</v>
      </c>
      <c r="BW305" s="80">
        <v>0</v>
      </c>
      <c r="BX305" s="80">
        <v>0</v>
      </c>
      <c r="BY305" s="80">
        <v>0</v>
      </c>
      <c r="BZ305" s="80">
        <v>0</v>
      </c>
      <c r="CA305" s="80">
        <v>0</v>
      </c>
      <c r="CB305" s="80">
        <v>0</v>
      </c>
      <c r="CC305" s="80">
        <v>0</v>
      </c>
    </row>
    <row r="306" spans="1:81">
      <c r="A306" s="80" t="s">
        <v>2040</v>
      </c>
      <c r="B306" s="80">
        <v>149</v>
      </c>
      <c r="C306" s="80">
        <v>13</v>
      </c>
      <c r="D306" s="80">
        <v>9</v>
      </c>
      <c r="E306" s="80">
        <v>2016</v>
      </c>
      <c r="F306" s="80" t="s">
        <v>92</v>
      </c>
      <c r="G306" s="80" t="s">
        <v>2027</v>
      </c>
      <c r="H306" s="80" t="s">
        <v>2028</v>
      </c>
      <c r="I306" s="177"/>
      <c r="J306" s="81">
        <v>25.263510349561127</v>
      </c>
      <c r="K306" s="81">
        <v>0.69061084097999381</v>
      </c>
      <c r="L306" s="81">
        <v>5.1146512997671607</v>
      </c>
      <c r="M306" s="81">
        <v>8.8212875986467463</v>
      </c>
      <c r="N306" s="81">
        <v>12.43265848343324</v>
      </c>
      <c r="O306" s="81">
        <v>11.575585901211934</v>
      </c>
      <c r="P306" s="81">
        <v>16.296153366839647</v>
      </c>
      <c r="Q306" s="81">
        <v>0.74643927033260271</v>
      </c>
      <c r="R306" s="81">
        <v>0</v>
      </c>
      <c r="S306" s="81">
        <v>0.63764500026307247</v>
      </c>
      <c r="T306" s="82"/>
      <c r="U306" s="81">
        <v>2587828</v>
      </c>
      <c r="V306" s="81">
        <v>306</v>
      </c>
      <c r="W306" s="81">
        <v>121</v>
      </c>
      <c r="X306" s="81">
        <v>2384</v>
      </c>
      <c r="Y306" s="81">
        <v>3899</v>
      </c>
      <c r="Z306" s="81">
        <v>6808</v>
      </c>
      <c r="AA306" s="81">
        <v>3354</v>
      </c>
      <c r="AB306" s="81">
        <v>10568</v>
      </c>
      <c r="AC306" s="81">
        <v>0</v>
      </c>
      <c r="AD306" s="81">
        <v>0.63764500026307247</v>
      </c>
      <c r="AE306" s="82"/>
      <c r="AF306" s="81">
        <v>27460318.028312221</v>
      </c>
      <c r="AG306" s="81">
        <v>516068.92205144023</v>
      </c>
      <c r="AH306" s="81">
        <v>910386.77048543596</v>
      </c>
      <c r="AI306" s="81">
        <v>13907849.316655129</v>
      </c>
      <c r="AJ306" s="81">
        <v>20903063.996752478</v>
      </c>
      <c r="AK306" s="81">
        <v>0</v>
      </c>
      <c r="AL306" s="81">
        <v>0</v>
      </c>
      <c r="AM306" s="81">
        <v>1449425.2559549371</v>
      </c>
      <c r="AN306" s="81">
        <v>0</v>
      </c>
      <c r="AO306" s="81">
        <v>0</v>
      </c>
      <c r="AP306" s="82"/>
      <c r="AQ306" s="81">
        <v>487</v>
      </c>
      <c r="AR306" s="81">
        <v>151</v>
      </c>
      <c r="AS306" s="81">
        <v>0</v>
      </c>
      <c r="AT306" s="81">
        <v>0</v>
      </c>
      <c r="AU306" s="81">
        <v>0</v>
      </c>
      <c r="AV306" s="81">
        <v>0</v>
      </c>
      <c r="AW306" s="81" t="s">
        <v>564</v>
      </c>
      <c r="AX306" s="82"/>
      <c r="AY306" s="81">
        <v>2358.5700000000002</v>
      </c>
      <c r="AZ306" s="81">
        <v>13111.4</v>
      </c>
      <c r="BA306" s="81">
        <v>0</v>
      </c>
      <c r="BB306" s="81">
        <v>0</v>
      </c>
      <c r="BC306" s="81">
        <v>0</v>
      </c>
      <c r="BD306" s="81">
        <v>0</v>
      </c>
      <c r="BE306" s="81" t="s">
        <v>564</v>
      </c>
      <c r="BF306" s="82"/>
      <c r="BG306" s="81">
        <v>0</v>
      </c>
      <c r="BH306" s="81">
        <v>0</v>
      </c>
      <c r="BI306" s="81">
        <v>16.338000000000001</v>
      </c>
      <c r="BJ306" s="81">
        <v>0</v>
      </c>
      <c r="BK306" s="81">
        <v>0</v>
      </c>
      <c r="BL306" s="81">
        <v>0</v>
      </c>
      <c r="BM306" s="82"/>
      <c r="BN306" s="81">
        <v>0</v>
      </c>
      <c r="BO306" s="81">
        <v>0</v>
      </c>
      <c r="BP306" s="81">
        <v>3</v>
      </c>
      <c r="BQ306" s="81">
        <v>0</v>
      </c>
      <c r="BR306" s="81">
        <v>0</v>
      </c>
      <c r="BS306" s="81">
        <v>0</v>
      </c>
      <c r="BT306"/>
      <c r="BU306" s="80">
        <v>16.338000000000001</v>
      </c>
      <c r="BV306" s="80">
        <v>0</v>
      </c>
      <c r="BW306" s="80">
        <v>0</v>
      </c>
      <c r="BX306" s="80">
        <v>0</v>
      </c>
      <c r="BY306" s="80">
        <v>0</v>
      </c>
      <c r="BZ306" s="80">
        <v>0</v>
      </c>
      <c r="CA306" s="80">
        <v>0</v>
      </c>
      <c r="CB306" s="80">
        <v>0</v>
      </c>
      <c r="CC306" s="80">
        <v>0</v>
      </c>
    </row>
    <row r="307" spans="1:81">
      <c r="A307" s="80" t="s">
        <v>2041</v>
      </c>
      <c r="B307" s="80">
        <v>150</v>
      </c>
      <c r="C307" s="80">
        <v>14</v>
      </c>
      <c r="D307" s="80">
        <v>9</v>
      </c>
      <c r="E307" s="80">
        <v>2017</v>
      </c>
      <c r="F307" s="80" t="s">
        <v>71</v>
      </c>
      <c r="G307" s="80" t="s">
        <v>2027</v>
      </c>
      <c r="H307" s="80" t="s">
        <v>2028</v>
      </c>
      <c r="I307" s="177"/>
      <c r="J307" s="81">
        <v>21.381040778685538</v>
      </c>
      <c r="K307" s="81">
        <v>0.6647576082571629</v>
      </c>
      <c r="L307" s="81">
        <v>4.7225323334112446</v>
      </c>
      <c r="M307" s="81">
        <v>8.028061823096742</v>
      </c>
      <c r="N307" s="81">
        <v>11.683420452378414</v>
      </c>
      <c r="O307" s="81">
        <v>11.380009732992297</v>
      </c>
      <c r="P307" s="81">
        <v>16.05774063177012</v>
      </c>
      <c r="Q307" s="81">
        <v>0.70534090410349892</v>
      </c>
      <c r="R307" s="81">
        <v>0</v>
      </c>
      <c r="S307" s="81">
        <v>0.61735320287801554</v>
      </c>
      <c r="T307" s="82"/>
      <c r="U307" s="81">
        <v>2373796</v>
      </c>
      <c r="V307" s="81">
        <v>306</v>
      </c>
      <c r="W307" s="81">
        <v>121</v>
      </c>
      <c r="X307" s="81">
        <v>2384</v>
      </c>
      <c r="Y307" s="81">
        <v>3890</v>
      </c>
      <c r="Z307" s="81">
        <v>6804</v>
      </c>
      <c r="AA307" s="81">
        <v>3326</v>
      </c>
      <c r="AB307" s="81">
        <v>10327</v>
      </c>
      <c r="AC307" s="81">
        <v>0</v>
      </c>
      <c r="AD307" s="81">
        <v>0.61735320287801554</v>
      </c>
      <c r="AE307" s="82"/>
      <c r="AF307" s="81">
        <v>26262347.145014249</v>
      </c>
      <c r="AG307" s="81">
        <v>506836.59504306357</v>
      </c>
      <c r="AH307" s="81">
        <v>1099410.242217931</v>
      </c>
      <c r="AI307" s="81">
        <v>13398398.581953609</v>
      </c>
      <c r="AJ307" s="81">
        <v>20980536.37911595</v>
      </c>
      <c r="AK307" s="81">
        <v>0</v>
      </c>
      <c r="AL307" s="81">
        <v>0</v>
      </c>
      <c r="AM307" s="81">
        <v>1418587.7922256561</v>
      </c>
      <c r="AN307" s="81">
        <v>0</v>
      </c>
      <c r="AO307" s="81">
        <v>0</v>
      </c>
      <c r="AP307" s="82"/>
      <c r="AQ307" s="81">
        <v>500</v>
      </c>
      <c r="AR307" s="81">
        <v>159</v>
      </c>
      <c r="AS307" s="81">
        <v>0</v>
      </c>
      <c r="AT307" s="81">
        <v>0</v>
      </c>
      <c r="AU307" s="81">
        <v>0</v>
      </c>
      <c r="AV307" s="81">
        <v>0</v>
      </c>
      <c r="AW307" s="81" t="s">
        <v>564</v>
      </c>
      <c r="AX307" s="82"/>
      <c r="AY307" s="81">
        <v>2443.5700000000002</v>
      </c>
      <c r="AZ307" s="81">
        <v>13502.3</v>
      </c>
      <c r="BA307" s="81">
        <v>0</v>
      </c>
      <c r="BB307" s="81">
        <v>0</v>
      </c>
      <c r="BC307" s="81">
        <v>0</v>
      </c>
      <c r="BD307" s="81">
        <v>0</v>
      </c>
      <c r="BE307" s="81" t="s">
        <v>564</v>
      </c>
      <c r="BF307" s="82"/>
      <c r="BG307" s="81">
        <v>0</v>
      </c>
      <c r="BH307" s="81">
        <v>0</v>
      </c>
      <c r="BI307" s="81">
        <v>14.936999999999999</v>
      </c>
      <c r="BJ307" s="81">
        <v>0</v>
      </c>
      <c r="BK307" s="81">
        <v>0</v>
      </c>
      <c r="BL307" s="81">
        <v>0</v>
      </c>
      <c r="BM307" s="82"/>
      <c r="BN307" s="81">
        <v>0</v>
      </c>
      <c r="BO307" s="81">
        <v>0</v>
      </c>
      <c r="BP307" s="81">
        <v>3</v>
      </c>
      <c r="BQ307" s="81">
        <v>0</v>
      </c>
      <c r="BR307" s="81">
        <v>0</v>
      </c>
      <c r="BS307" s="81">
        <v>0</v>
      </c>
      <c r="BT307"/>
      <c r="BU307" s="80">
        <v>14.936999999999999</v>
      </c>
      <c r="BV307" s="80">
        <v>0</v>
      </c>
      <c r="BW307" s="80">
        <v>0</v>
      </c>
      <c r="BX307" s="80">
        <v>0</v>
      </c>
      <c r="BY307" s="80">
        <v>0</v>
      </c>
      <c r="BZ307" s="80">
        <v>0</v>
      </c>
      <c r="CA307" s="80">
        <v>0</v>
      </c>
      <c r="CB307" s="80">
        <v>0</v>
      </c>
      <c r="CC307" s="80">
        <v>0</v>
      </c>
    </row>
    <row r="308" spans="1:81">
      <c r="A308" s="80" t="s">
        <v>2042</v>
      </c>
      <c r="B308" s="80">
        <v>151</v>
      </c>
      <c r="C308" s="80">
        <v>15</v>
      </c>
      <c r="D308" s="80">
        <v>9</v>
      </c>
      <c r="E308" s="80">
        <v>2018</v>
      </c>
      <c r="F308" s="80" t="s">
        <v>93</v>
      </c>
      <c r="G308" s="80" t="s">
        <v>2027</v>
      </c>
      <c r="H308" s="80" t="s">
        <v>2028</v>
      </c>
      <c r="I308" s="177"/>
      <c r="J308" s="81">
        <v>20.409697035018638</v>
      </c>
      <c r="K308" s="81">
        <v>0.58211812816059139</v>
      </c>
      <c r="L308" s="81">
        <v>4.1401403316744609</v>
      </c>
      <c r="M308" s="81">
        <v>7.2782476363557889</v>
      </c>
      <c r="N308" s="81">
        <v>8.67004822524882</v>
      </c>
      <c r="O308" s="81">
        <v>10.957781503846824</v>
      </c>
      <c r="P308" s="81">
        <v>15.821419907411551</v>
      </c>
      <c r="Q308" s="81">
        <v>0.63848573352087323</v>
      </c>
      <c r="R308" s="81">
        <v>0</v>
      </c>
      <c r="S308" s="81">
        <v>0.52565836703574409</v>
      </c>
      <c r="T308" s="82"/>
      <c r="U308" s="81">
        <v>2503401</v>
      </c>
      <c r="V308" s="81">
        <v>306</v>
      </c>
      <c r="W308" s="81">
        <v>121</v>
      </c>
      <c r="X308" s="81">
        <v>2384</v>
      </c>
      <c r="Y308" s="81">
        <v>3847</v>
      </c>
      <c r="Z308" s="81">
        <v>6677</v>
      </c>
      <c r="AA308" s="81">
        <v>3310</v>
      </c>
      <c r="AB308" s="81">
        <v>10074</v>
      </c>
      <c r="AC308" s="81">
        <v>0</v>
      </c>
      <c r="AD308" s="81">
        <v>0.52565836703574409</v>
      </c>
      <c r="AE308" s="82"/>
      <c r="AF308" s="81">
        <v>29488762.344839551</v>
      </c>
      <c r="AG308" s="81">
        <v>451337.92391828098</v>
      </c>
      <c r="AH308" s="81">
        <v>1000401.194785455</v>
      </c>
      <c r="AI308" s="81">
        <v>13155527.01683335</v>
      </c>
      <c r="AJ308" s="81">
        <v>18614085.00671814</v>
      </c>
      <c r="AK308" s="81">
        <v>0</v>
      </c>
      <c r="AL308" s="81">
        <v>0</v>
      </c>
      <c r="AM308" s="81">
        <v>1386697.289309151</v>
      </c>
      <c r="AN308" s="81">
        <v>0</v>
      </c>
      <c r="AO308" s="81">
        <v>0</v>
      </c>
      <c r="AP308" s="82"/>
      <c r="AQ308" s="81">
        <v>518</v>
      </c>
      <c r="AR308" s="81">
        <v>166</v>
      </c>
      <c r="AS308" s="81">
        <v>0</v>
      </c>
      <c r="AT308" s="81">
        <v>0</v>
      </c>
      <c r="AU308" s="81">
        <v>0</v>
      </c>
      <c r="AV308" s="81">
        <v>0</v>
      </c>
      <c r="AW308" s="81" t="s">
        <v>564</v>
      </c>
      <c r="AX308" s="82"/>
      <c r="AY308" s="81">
        <v>2556.87</v>
      </c>
      <c r="AZ308" s="81">
        <v>13698</v>
      </c>
      <c r="BA308" s="81">
        <v>0</v>
      </c>
      <c r="BB308" s="81">
        <v>0</v>
      </c>
      <c r="BC308" s="81">
        <v>0</v>
      </c>
      <c r="BD308" s="81">
        <v>0</v>
      </c>
      <c r="BE308" s="81" t="s">
        <v>564</v>
      </c>
      <c r="BF308" s="82"/>
      <c r="BG308" s="81">
        <v>0</v>
      </c>
      <c r="BH308" s="81">
        <v>0</v>
      </c>
      <c r="BI308" s="81">
        <v>10.563000000000001</v>
      </c>
      <c r="BJ308" s="81">
        <v>0</v>
      </c>
      <c r="BK308" s="81">
        <v>0</v>
      </c>
      <c r="BL308" s="81">
        <v>0</v>
      </c>
      <c r="BM308" s="82"/>
      <c r="BN308" s="81">
        <v>0</v>
      </c>
      <c r="BO308" s="81">
        <v>0</v>
      </c>
      <c r="BP308" s="81">
        <v>2</v>
      </c>
      <c r="BQ308" s="81">
        <v>0</v>
      </c>
      <c r="BR308" s="81">
        <v>0</v>
      </c>
      <c r="BS308" s="81">
        <v>0</v>
      </c>
      <c r="BT308"/>
      <c r="BU308" s="80">
        <v>10.563000000000001</v>
      </c>
      <c r="BV308" s="80">
        <v>0</v>
      </c>
      <c r="BW308" s="80">
        <v>0</v>
      </c>
      <c r="BX308" s="80">
        <v>0</v>
      </c>
      <c r="BY308" s="80">
        <v>0</v>
      </c>
      <c r="BZ308" s="80">
        <v>0</v>
      </c>
      <c r="CA308" s="80">
        <v>0</v>
      </c>
      <c r="CB308" s="80">
        <v>0</v>
      </c>
      <c r="CC308" s="80">
        <v>0</v>
      </c>
    </row>
    <row r="309" spans="1:81">
      <c r="A309" s="80" t="s">
        <v>2043</v>
      </c>
      <c r="B309" s="80">
        <v>152</v>
      </c>
      <c r="C309" s="80">
        <v>16</v>
      </c>
      <c r="D309" s="80">
        <v>9</v>
      </c>
      <c r="E309" s="80">
        <v>2019</v>
      </c>
      <c r="F309" s="80" t="s">
        <v>73</v>
      </c>
      <c r="G309" s="80" t="s">
        <v>2027</v>
      </c>
      <c r="H309" s="80" t="s">
        <v>2028</v>
      </c>
      <c r="I309" s="177"/>
      <c r="J309" s="81">
        <v>21.327335764678367</v>
      </c>
      <c r="K309" s="81">
        <v>0.54750635812923509</v>
      </c>
      <c r="L309" s="81">
        <v>4.2196946617247741</v>
      </c>
      <c r="M309" s="81">
        <v>8.1327190050910083</v>
      </c>
      <c r="N309" s="81">
        <v>8.2132200298927618</v>
      </c>
      <c r="O309" s="81">
        <v>10.57551971628703</v>
      </c>
      <c r="P309" s="81">
        <v>15.622876096165957</v>
      </c>
      <c r="Q309" s="81">
        <v>0.60770816313995613</v>
      </c>
      <c r="R309" s="81">
        <v>0</v>
      </c>
      <c r="S309" s="81">
        <v>0.63311521210366117</v>
      </c>
      <c r="T309" s="82"/>
      <c r="U309" s="81">
        <v>2567638</v>
      </c>
      <c r="V309" s="81">
        <v>306</v>
      </c>
      <c r="W309" s="81">
        <v>121</v>
      </c>
      <c r="X309" s="81">
        <v>2384</v>
      </c>
      <c r="Y309" s="81">
        <v>3841</v>
      </c>
      <c r="Z309" s="81">
        <v>6621</v>
      </c>
      <c r="AA309" s="81">
        <v>3244</v>
      </c>
      <c r="AB309" s="81">
        <v>9848</v>
      </c>
      <c r="AC309" s="81">
        <v>0</v>
      </c>
      <c r="AD309" s="81">
        <v>0.63311521210366117</v>
      </c>
      <c r="AE309" s="82"/>
      <c r="AF309" s="81">
        <v>30089878.272350591</v>
      </c>
      <c r="AG309" s="81">
        <v>437323.92698991002</v>
      </c>
      <c r="AH309" s="81">
        <v>1112310.0627862951</v>
      </c>
      <c r="AI309" s="81">
        <v>13260661.46271513</v>
      </c>
      <c r="AJ309" s="81">
        <v>16805783.138513118</v>
      </c>
      <c r="AK309" s="81">
        <v>0</v>
      </c>
      <c r="AL309" s="81">
        <v>0</v>
      </c>
      <c r="AM309" s="81">
        <v>1341223.464295692</v>
      </c>
      <c r="AN309" s="81">
        <v>0</v>
      </c>
      <c r="AO309" s="81">
        <v>0</v>
      </c>
      <c r="AP309" s="82"/>
      <c r="AQ309" s="81">
        <v>531</v>
      </c>
      <c r="AR309" s="81">
        <v>173</v>
      </c>
      <c r="AS309" s="81">
        <v>0</v>
      </c>
      <c r="AT309" s="81">
        <v>0</v>
      </c>
      <c r="AU309" s="81">
        <v>0</v>
      </c>
      <c r="AV309" s="81">
        <v>0</v>
      </c>
      <c r="AW309" s="81" t="s">
        <v>564</v>
      </c>
      <c r="AX309" s="82"/>
      <c r="AY309" s="81">
        <v>2649.22</v>
      </c>
      <c r="AZ309" s="81">
        <v>13995.4</v>
      </c>
      <c r="BA309" s="81">
        <v>0</v>
      </c>
      <c r="BB309" s="81">
        <v>0</v>
      </c>
      <c r="BC309" s="81">
        <v>0</v>
      </c>
      <c r="BD309" s="81">
        <v>0</v>
      </c>
      <c r="BE309" s="81" t="s">
        <v>564</v>
      </c>
      <c r="BF309" s="82"/>
      <c r="BG309" s="81">
        <v>0</v>
      </c>
      <c r="BH309" s="81">
        <v>0</v>
      </c>
      <c r="BI309" s="81">
        <v>8.8539999999999992</v>
      </c>
      <c r="BJ309" s="81">
        <v>0</v>
      </c>
      <c r="BK309" s="81">
        <v>0</v>
      </c>
      <c r="BL309" s="81">
        <v>0</v>
      </c>
      <c r="BM309" s="82"/>
      <c r="BN309" s="81">
        <v>0</v>
      </c>
      <c r="BO309" s="81">
        <v>0</v>
      </c>
      <c r="BP309" s="81">
        <v>2</v>
      </c>
      <c r="BQ309" s="81">
        <v>0</v>
      </c>
      <c r="BR309" s="81">
        <v>0</v>
      </c>
      <c r="BS309" s="81">
        <v>0</v>
      </c>
      <c r="BT309"/>
      <c r="BU309" s="80">
        <v>8.8539999999999992</v>
      </c>
      <c r="BV309" s="80">
        <v>0</v>
      </c>
      <c r="BW309" s="80">
        <v>0</v>
      </c>
      <c r="BX309" s="80">
        <v>0</v>
      </c>
      <c r="BY309" s="80">
        <v>0</v>
      </c>
      <c r="BZ309" s="80">
        <v>0</v>
      </c>
      <c r="CA309" s="80">
        <v>0</v>
      </c>
      <c r="CB309" s="80">
        <v>0</v>
      </c>
      <c r="CC309" s="80">
        <v>0</v>
      </c>
    </row>
    <row r="310" spans="1:81">
      <c r="A310" s="80" t="s">
        <v>2044</v>
      </c>
      <c r="B310" s="80">
        <v>153</v>
      </c>
      <c r="C310" s="80">
        <v>17</v>
      </c>
      <c r="D310" s="80">
        <v>9</v>
      </c>
      <c r="E310" s="80">
        <v>2020</v>
      </c>
      <c r="F310" s="80" t="s">
        <v>218</v>
      </c>
      <c r="G310" s="80" t="s">
        <v>2027</v>
      </c>
      <c r="H310" s="80" t="s">
        <v>2028</v>
      </c>
      <c r="I310" s="177"/>
      <c r="J310" s="81">
        <v>20.258624759144691</v>
      </c>
      <c r="K310" s="81">
        <v>0.58304768310883637</v>
      </c>
      <c r="L310" s="81">
        <v>5.834731412262375</v>
      </c>
      <c r="M310" s="81">
        <v>7.6624441436887016</v>
      </c>
      <c r="N310" s="81">
        <v>8.6050350910170863</v>
      </c>
      <c r="O310" s="81">
        <v>9.191481727859065</v>
      </c>
      <c r="P310" s="81">
        <v>14.578775443650128</v>
      </c>
      <c r="Q310" s="81">
        <v>0.57147105383790342</v>
      </c>
      <c r="R310" s="81">
        <v>0</v>
      </c>
      <c r="S310" s="81">
        <v>0.81610105569194957</v>
      </c>
      <c r="T310" s="82"/>
      <c r="U310" s="81">
        <v>2440296</v>
      </c>
      <c r="V310" s="81">
        <v>299</v>
      </c>
      <c r="W310" s="81">
        <v>188</v>
      </c>
      <c r="X310" s="81">
        <v>2374</v>
      </c>
      <c r="Y310" s="81">
        <v>3832</v>
      </c>
      <c r="Z310" s="81">
        <v>6568</v>
      </c>
      <c r="AA310" s="81">
        <v>3289</v>
      </c>
      <c r="AB310" s="81">
        <v>9692</v>
      </c>
      <c r="AC310" s="81">
        <v>0</v>
      </c>
      <c r="AD310" s="81">
        <v>0.81610105569194957</v>
      </c>
      <c r="AE310" s="82"/>
      <c r="AF310" s="81">
        <v>28148464.883949</v>
      </c>
      <c r="AG310" s="81">
        <v>428761.08317541017</v>
      </c>
      <c r="AH310" s="81">
        <v>1789544.4522469579</v>
      </c>
      <c r="AI310" s="81">
        <v>12178865.207295358</v>
      </c>
      <c r="AJ310" s="81">
        <v>17811891.67220534</v>
      </c>
      <c r="AK310" s="81"/>
      <c r="AL310" s="81"/>
      <c r="AM310" s="81">
        <v>1264913.6803658945</v>
      </c>
      <c r="AN310" s="81"/>
      <c r="AO310" s="81"/>
      <c r="AP310" s="82"/>
      <c r="AQ310" s="81">
        <v>547</v>
      </c>
      <c r="AR310" s="81">
        <v>194</v>
      </c>
      <c r="AS310" s="81">
        <v>0</v>
      </c>
      <c r="AT310" s="81">
        <v>0</v>
      </c>
      <c r="AU310" s="81">
        <v>0</v>
      </c>
      <c r="AV310" s="81">
        <v>0</v>
      </c>
      <c r="AW310" s="81">
        <v>0</v>
      </c>
      <c r="AX310" s="82"/>
      <c r="AY310" s="81">
        <v>2750.7200000000012</v>
      </c>
      <c r="AZ310" s="81">
        <v>44940.099999999933</v>
      </c>
      <c r="BA310" s="81">
        <v>0</v>
      </c>
      <c r="BB310" s="81">
        <v>0</v>
      </c>
      <c r="BC310" s="81">
        <v>0</v>
      </c>
      <c r="BD310" s="81">
        <v>0</v>
      </c>
      <c r="BE310" s="81">
        <v>0</v>
      </c>
      <c r="BF310" s="82"/>
      <c r="BG310" s="81">
        <v>0</v>
      </c>
      <c r="BH310" s="81">
        <v>0</v>
      </c>
      <c r="BI310" s="81">
        <v>7.3010000000000002</v>
      </c>
      <c r="BJ310" s="81">
        <v>0</v>
      </c>
      <c r="BK310" s="81">
        <v>0</v>
      </c>
      <c r="BL310" s="81">
        <v>0</v>
      </c>
      <c r="BM310" s="82"/>
      <c r="BN310" s="81">
        <v>0</v>
      </c>
      <c r="BO310" s="81">
        <v>0</v>
      </c>
      <c r="BP310" s="81">
        <v>2</v>
      </c>
      <c r="BQ310" s="81">
        <v>0</v>
      </c>
      <c r="BR310" s="81">
        <v>0</v>
      </c>
      <c r="BS310" s="81">
        <v>0</v>
      </c>
      <c r="BT310"/>
      <c r="BU310" s="80">
        <v>7.3010000000000002</v>
      </c>
      <c r="BV310" s="80">
        <v>0</v>
      </c>
      <c r="BW310" s="80">
        <v>0</v>
      </c>
      <c r="BX310" s="80">
        <v>0</v>
      </c>
      <c r="BY310" s="80">
        <v>0</v>
      </c>
      <c r="BZ310" s="80">
        <v>0</v>
      </c>
      <c r="CA310" s="80">
        <v>0</v>
      </c>
      <c r="CB310" s="80">
        <v>0</v>
      </c>
      <c r="CC310" s="80">
        <v>0</v>
      </c>
    </row>
    <row r="311" spans="1:81">
      <c r="A311" s="80" t="s">
        <v>2045</v>
      </c>
      <c r="B311" s="80">
        <v>153</v>
      </c>
      <c r="C311" s="80">
        <v>18</v>
      </c>
      <c r="D311" s="80">
        <v>9</v>
      </c>
      <c r="E311" s="80">
        <v>2021</v>
      </c>
      <c r="F311" s="80" t="s">
        <v>75</v>
      </c>
      <c r="G311" s="174" t="s">
        <v>2027</v>
      </c>
      <c r="H311" s="80" t="s">
        <v>2028</v>
      </c>
      <c r="I311" s="177"/>
      <c r="J311" s="81">
        <v>22.114579461263197</v>
      </c>
      <c r="K311" s="81">
        <v>0.59687757190421475</v>
      </c>
      <c r="L311" s="81">
        <v>5.21286748381298</v>
      </c>
      <c r="M311" s="81">
        <v>7.031511603007262</v>
      </c>
      <c r="N311" s="81">
        <v>6.4788966634773404</v>
      </c>
      <c r="O311" s="81">
        <v>8.93057330834705</v>
      </c>
      <c r="P311" s="81">
        <v>15.063097395640961</v>
      </c>
      <c r="Q311" s="81">
        <v>0.56931888257392593</v>
      </c>
      <c r="R311" s="81">
        <v>0</v>
      </c>
      <c r="S311" s="81">
        <v>1.3680020128184229</v>
      </c>
      <c r="T311" s="82"/>
      <c r="U311" s="81">
        <v>3404034</v>
      </c>
      <c r="V311" s="81">
        <v>299</v>
      </c>
      <c r="W311" s="81">
        <v>188</v>
      </c>
      <c r="X311" s="81">
        <v>2374</v>
      </c>
      <c r="Y311" s="81">
        <v>3823</v>
      </c>
      <c r="Z311" s="81">
        <v>6571</v>
      </c>
      <c r="AA311" s="81">
        <v>3314</v>
      </c>
      <c r="AB311" s="81">
        <v>9541</v>
      </c>
      <c r="AC311" s="81">
        <v>0</v>
      </c>
      <c r="AD311" s="81">
        <v>1.3680020128184229</v>
      </c>
      <c r="AE311" s="82"/>
      <c r="AF311" s="81">
        <v>34227850.659590572</v>
      </c>
      <c r="AG311" s="81">
        <v>458957.21026218252</v>
      </c>
      <c r="AH311" s="81">
        <v>1655615.8793103348</v>
      </c>
      <c r="AI311" s="81">
        <v>13389058.886240704</v>
      </c>
      <c r="AJ311" s="81">
        <v>15970335.088769682</v>
      </c>
      <c r="AK311" s="81">
        <v>0</v>
      </c>
      <c r="AL311" s="81">
        <v>0</v>
      </c>
      <c r="AM311" s="81">
        <v>1252388.7535742477</v>
      </c>
      <c r="AN311" s="81">
        <v>0</v>
      </c>
      <c r="AO311" s="81">
        <v>0</v>
      </c>
      <c r="AP311" s="82"/>
      <c r="AQ311" s="81">
        <v>564</v>
      </c>
      <c r="AR311" s="81">
        <v>196</v>
      </c>
      <c r="AS311" s="81">
        <v>0</v>
      </c>
      <c r="AT311" s="81">
        <v>0</v>
      </c>
      <c r="AU311" s="81">
        <v>0</v>
      </c>
      <c r="AV311" s="81">
        <v>0</v>
      </c>
      <c r="AW311" s="81"/>
      <c r="AX311" s="82"/>
      <c r="AY311" s="81">
        <v>2870.3100000000009</v>
      </c>
      <c r="AZ311" s="81">
        <v>54988.599999999933</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2046</v>
      </c>
      <c r="B312" s="80">
        <v>153</v>
      </c>
      <c r="C312" s="80">
        <v>19</v>
      </c>
      <c r="D312" s="80">
        <v>9</v>
      </c>
      <c r="E312" s="80">
        <v>2022</v>
      </c>
      <c r="F312" s="80" t="s">
        <v>568</v>
      </c>
      <c r="G312" s="174" t="s">
        <v>2027</v>
      </c>
      <c r="H312" s="80" t="s">
        <v>2028</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579</v>
      </c>
      <c r="AR312" s="81">
        <v>197</v>
      </c>
      <c r="AS312" s="81">
        <v>0</v>
      </c>
      <c r="AT312" s="81">
        <v>0</v>
      </c>
      <c r="AU312" s="81">
        <v>0</v>
      </c>
      <c r="AV312" s="81">
        <v>0</v>
      </c>
      <c r="AW312" s="81"/>
      <c r="AX312" s="82"/>
      <c r="AY312" s="81">
        <v>2953.5400000000018</v>
      </c>
      <c r="AZ312" s="81">
        <v>56968.599999999926</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2047</v>
      </c>
      <c r="B313" s="80">
        <v>86</v>
      </c>
      <c r="C313" s="80">
        <v>1</v>
      </c>
      <c r="D313" s="80">
        <v>6</v>
      </c>
      <c r="E313" s="80">
        <v>1990</v>
      </c>
      <c r="F313" s="80" t="s">
        <v>562</v>
      </c>
      <c r="G313" s="80" t="s">
        <v>2048</v>
      </c>
      <c r="H313" s="80" t="s">
        <v>2049</v>
      </c>
      <c r="I313" s="177"/>
      <c r="J313" s="81">
        <v>4.5594864102555652</v>
      </c>
      <c r="K313" s="81">
        <v>0.83446066788081974</v>
      </c>
      <c r="L313" s="81">
        <v>2.2212771706825736</v>
      </c>
      <c r="M313" s="81">
        <v>4.6162616609057281</v>
      </c>
      <c r="N313" s="81">
        <v>6.5560603400942785</v>
      </c>
      <c r="O313" s="81">
        <v>10.199077886251661</v>
      </c>
      <c r="P313" s="81">
        <v>15.472933905712493</v>
      </c>
      <c r="Q313" s="81">
        <v>0.66824321976742773</v>
      </c>
      <c r="R313" s="81">
        <v>0</v>
      </c>
      <c r="S313" s="81">
        <v>1.1519118131445405</v>
      </c>
      <c r="T313" s="82"/>
      <c r="U313" s="81">
        <v>665929</v>
      </c>
      <c r="V313" s="81">
        <v>407</v>
      </c>
      <c r="W313" s="81">
        <v>28</v>
      </c>
      <c r="X313" s="81">
        <v>2079</v>
      </c>
      <c r="Y313" s="81">
        <v>2655</v>
      </c>
      <c r="Z313" s="81">
        <v>4195</v>
      </c>
      <c r="AA313" s="81">
        <v>3757</v>
      </c>
      <c r="AB313" s="81">
        <v>10850</v>
      </c>
      <c r="AC313" s="81">
        <v>0</v>
      </c>
      <c r="AD313" s="81">
        <v>1.1519118131445405</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2050</v>
      </c>
      <c r="B314" s="80">
        <v>87</v>
      </c>
      <c r="C314" s="80">
        <v>2</v>
      </c>
      <c r="D314" s="80">
        <v>6</v>
      </c>
      <c r="E314" s="80">
        <v>2005</v>
      </c>
      <c r="F314" s="80" t="s">
        <v>565</v>
      </c>
      <c r="G314" s="80" t="s">
        <v>2048</v>
      </c>
      <c r="H314" s="80" t="s">
        <v>2049</v>
      </c>
      <c r="I314" s="177"/>
      <c r="J314" s="81">
        <v>10.158632444586615</v>
      </c>
      <c r="K314" s="81">
        <v>0.52179185243599058</v>
      </c>
      <c r="L314" s="81">
        <v>2.7032153963083716</v>
      </c>
      <c r="M314" s="81">
        <v>9.5292970203469611</v>
      </c>
      <c r="N314" s="81">
        <v>12.452201428277137</v>
      </c>
      <c r="O314" s="81">
        <v>16.734386673105593</v>
      </c>
      <c r="P314" s="81">
        <v>21.462335852290053</v>
      </c>
      <c r="Q314" s="81">
        <v>0.78822114791301257</v>
      </c>
      <c r="R314" s="81">
        <v>0</v>
      </c>
      <c r="S314" s="81">
        <v>0</v>
      </c>
      <c r="T314" s="82"/>
      <c r="U314" s="81">
        <v>1069300</v>
      </c>
      <c r="V314" s="81">
        <v>287</v>
      </c>
      <c r="W314" s="81">
        <v>30</v>
      </c>
      <c r="X314" s="81">
        <v>2267</v>
      </c>
      <c r="Y314" s="81">
        <v>4529</v>
      </c>
      <c r="Z314" s="81">
        <v>7965</v>
      </c>
      <c r="AA314" s="81">
        <v>4268</v>
      </c>
      <c r="AB314" s="81">
        <v>13379</v>
      </c>
      <c r="AC314" s="81">
        <v>0</v>
      </c>
      <c r="AD314" s="81">
        <v>0</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2051</v>
      </c>
      <c r="B315" s="80">
        <v>88</v>
      </c>
      <c r="C315" s="80">
        <v>3</v>
      </c>
      <c r="D315" s="80">
        <v>6</v>
      </c>
      <c r="E315" s="80">
        <v>2006</v>
      </c>
      <c r="F315" s="80" t="s">
        <v>566</v>
      </c>
      <c r="G315" s="80" t="s">
        <v>2048</v>
      </c>
      <c r="H315" s="80" t="s">
        <v>2049</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2052</v>
      </c>
      <c r="B316" s="80">
        <v>89</v>
      </c>
      <c r="C316" s="80">
        <v>4</v>
      </c>
      <c r="D316" s="80">
        <v>6</v>
      </c>
      <c r="E316" s="80">
        <v>2007</v>
      </c>
      <c r="F316" s="80" t="s">
        <v>567</v>
      </c>
      <c r="G316" s="80" t="s">
        <v>2048</v>
      </c>
      <c r="H316" s="80" t="s">
        <v>2049</v>
      </c>
      <c r="I316" s="177"/>
      <c r="J316" s="81">
        <v>8.9844111200456318</v>
      </c>
      <c r="K316" s="81">
        <v>0.52102121078466379</v>
      </c>
      <c r="L316" s="81">
        <v>2.766855232325685</v>
      </c>
      <c r="M316" s="81">
        <v>10.219000497881739</v>
      </c>
      <c r="N316" s="81">
        <v>13.13138636718287</v>
      </c>
      <c r="O316" s="81">
        <v>15.954201943916873</v>
      </c>
      <c r="P316" s="81">
        <v>22.320517664805006</v>
      </c>
      <c r="Q316" s="81">
        <v>0.80181609069554016</v>
      </c>
      <c r="R316" s="81">
        <v>0</v>
      </c>
      <c r="S316" s="81">
        <v>0</v>
      </c>
      <c r="T316" s="82"/>
      <c r="U316" s="81">
        <v>1066190</v>
      </c>
      <c r="V316" s="81">
        <v>279</v>
      </c>
      <c r="W316" s="81">
        <v>31</v>
      </c>
      <c r="X316" s="81">
        <v>2809</v>
      </c>
      <c r="Y316" s="81">
        <v>4598</v>
      </c>
      <c r="Z316" s="81">
        <v>7894</v>
      </c>
      <c r="AA316" s="81">
        <v>4371</v>
      </c>
      <c r="AB316" s="81">
        <v>12890</v>
      </c>
      <c r="AC316" s="81">
        <v>0</v>
      </c>
      <c r="AD316" s="81">
        <v>0</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2053</v>
      </c>
      <c r="B317" s="80">
        <v>90</v>
      </c>
      <c r="C317" s="80">
        <v>5</v>
      </c>
      <c r="D317" s="80">
        <v>6</v>
      </c>
      <c r="E317" s="80">
        <v>2008</v>
      </c>
      <c r="F317" s="80" t="s">
        <v>84</v>
      </c>
      <c r="G317" s="80" t="s">
        <v>2048</v>
      </c>
      <c r="H317" s="80" t="s">
        <v>2049</v>
      </c>
      <c r="I317" s="177"/>
      <c r="J317" s="81">
        <v>8.1764850016940667</v>
      </c>
      <c r="K317" s="81">
        <v>0.39089565779129753</v>
      </c>
      <c r="L317" s="81">
        <v>2.4509620994832124</v>
      </c>
      <c r="M317" s="81">
        <v>10.726197744860931</v>
      </c>
      <c r="N317" s="81">
        <v>12.615082342867112</v>
      </c>
      <c r="O317" s="81">
        <v>15.360506616975362</v>
      </c>
      <c r="P317" s="81">
        <v>20.091585595080524</v>
      </c>
      <c r="Q317" s="81">
        <v>0.77110584542927141</v>
      </c>
      <c r="R317" s="81">
        <v>0</v>
      </c>
      <c r="S317" s="81">
        <v>0.10826775221019733</v>
      </c>
      <c r="T317" s="82"/>
      <c r="U317" s="81">
        <v>1030356</v>
      </c>
      <c r="V317" s="81">
        <v>279</v>
      </c>
      <c r="W317" s="81">
        <v>31</v>
      </c>
      <c r="X317" s="81">
        <v>2809</v>
      </c>
      <c r="Y317" s="81">
        <v>4600</v>
      </c>
      <c r="Z317" s="81">
        <v>7867</v>
      </c>
      <c r="AA317" s="81">
        <v>3939</v>
      </c>
      <c r="AB317" s="81">
        <v>12600</v>
      </c>
      <c r="AC317" s="81">
        <v>0</v>
      </c>
      <c r="AD317" s="81">
        <v>0.10826775221019733</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2054</v>
      </c>
      <c r="B318" s="80">
        <v>91</v>
      </c>
      <c r="C318" s="80">
        <v>6</v>
      </c>
      <c r="D318" s="80">
        <v>6</v>
      </c>
      <c r="E318" s="80">
        <v>2009</v>
      </c>
      <c r="F318" s="80" t="s">
        <v>85</v>
      </c>
      <c r="G318" s="80" t="s">
        <v>2048</v>
      </c>
      <c r="H318" s="80" t="s">
        <v>2049</v>
      </c>
      <c r="I318" s="177"/>
      <c r="J318" s="81">
        <v>7.1942004596804949</v>
      </c>
      <c r="K318" s="81">
        <v>0.30238836628799731</v>
      </c>
      <c r="L318" s="81">
        <v>4.3607967076384364</v>
      </c>
      <c r="M318" s="81">
        <v>9.0547844597744049</v>
      </c>
      <c r="N318" s="81">
        <v>10.377513650477544</v>
      </c>
      <c r="O318" s="81">
        <v>15.302920356335934</v>
      </c>
      <c r="P318" s="81">
        <v>18.134867606083251</v>
      </c>
      <c r="Q318" s="81">
        <v>0.72313109182666047</v>
      </c>
      <c r="R318" s="81">
        <v>0</v>
      </c>
      <c r="S318" s="81">
        <v>0.98282951093799231</v>
      </c>
      <c r="T318" s="82"/>
      <c r="U318" s="81">
        <v>942338</v>
      </c>
      <c r="V318" s="81">
        <v>261</v>
      </c>
      <c r="W318" s="81">
        <v>93</v>
      </c>
      <c r="X318" s="81">
        <v>2952</v>
      </c>
      <c r="Y318" s="81">
        <v>4652</v>
      </c>
      <c r="Z318" s="81">
        <v>7736</v>
      </c>
      <c r="AA318" s="81">
        <v>3650</v>
      </c>
      <c r="AB318" s="81">
        <v>12404</v>
      </c>
      <c r="AC318" s="81">
        <v>0</v>
      </c>
      <c r="AD318" s="81">
        <v>0.98282951093799231</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2055</v>
      </c>
      <c r="B319" s="80">
        <v>92</v>
      </c>
      <c r="C319" s="80">
        <v>7</v>
      </c>
      <c r="D319" s="80">
        <v>6</v>
      </c>
      <c r="E319" s="80">
        <v>2010</v>
      </c>
      <c r="F319" s="80" t="s">
        <v>86</v>
      </c>
      <c r="G319" s="80" t="s">
        <v>2048</v>
      </c>
      <c r="H319" s="80" t="s">
        <v>2049</v>
      </c>
      <c r="I319" s="177"/>
      <c r="J319" s="81">
        <v>6.346838953284994</v>
      </c>
      <c r="K319" s="81">
        <v>0.32949446725317183</v>
      </c>
      <c r="L319" s="81">
        <v>4.136594448651703</v>
      </c>
      <c r="M319" s="81">
        <v>9.7743856762946795</v>
      </c>
      <c r="N319" s="81">
        <v>12.080402935654329</v>
      </c>
      <c r="O319" s="81">
        <v>14.982077384862231</v>
      </c>
      <c r="P319" s="81">
        <v>18.094886450993528</v>
      </c>
      <c r="Q319" s="81">
        <v>0.7381263310786621</v>
      </c>
      <c r="R319" s="81">
        <v>0</v>
      </c>
      <c r="S319" s="81">
        <v>1.2799374660669891</v>
      </c>
      <c r="T319" s="82"/>
      <c r="U319" s="81">
        <v>838176</v>
      </c>
      <c r="V319" s="81">
        <v>261</v>
      </c>
      <c r="W319" s="81">
        <v>93</v>
      </c>
      <c r="X319" s="81">
        <v>2952</v>
      </c>
      <c r="Y319" s="81">
        <v>4689</v>
      </c>
      <c r="Z319" s="81">
        <v>7609</v>
      </c>
      <c r="AA319" s="81">
        <v>3551</v>
      </c>
      <c r="AB319" s="81">
        <v>12132</v>
      </c>
      <c r="AC319" s="81">
        <v>0</v>
      </c>
      <c r="AD319" s="81">
        <v>1.2799374660669891</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2.31</v>
      </c>
      <c r="BJ319" s="81">
        <v>0</v>
      </c>
      <c r="BK319" s="81">
        <v>0</v>
      </c>
      <c r="BL319" s="81">
        <v>0</v>
      </c>
      <c r="BM319" s="82"/>
      <c r="BN319" s="81">
        <v>0</v>
      </c>
      <c r="BO319" s="81">
        <v>0</v>
      </c>
      <c r="BP319" s="81">
        <v>1</v>
      </c>
      <c r="BQ319" s="81">
        <v>0</v>
      </c>
      <c r="BR319" s="81">
        <v>0</v>
      </c>
      <c r="BS319" s="81">
        <v>0</v>
      </c>
      <c r="BT319"/>
      <c r="BU319" s="80">
        <v>2.31</v>
      </c>
      <c r="BV319" s="80">
        <v>0</v>
      </c>
      <c r="BW319" s="80">
        <v>0</v>
      </c>
      <c r="BX319" s="80">
        <v>0</v>
      </c>
      <c r="BY319" s="80">
        <v>0</v>
      </c>
      <c r="BZ319" s="80">
        <v>0</v>
      </c>
      <c r="CA319" s="80">
        <v>0</v>
      </c>
      <c r="CB319" s="80">
        <v>0</v>
      </c>
      <c r="CC319" s="80">
        <v>0</v>
      </c>
    </row>
    <row r="320" spans="1:81">
      <c r="A320" s="80" t="s">
        <v>2056</v>
      </c>
      <c r="B320" s="80">
        <v>93</v>
      </c>
      <c r="C320" s="80">
        <v>8</v>
      </c>
      <c r="D320" s="80">
        <v>6</v>
      </c>
      <c r="E320" s="80">
        <v>2011</v>
      </c>
      <c r="F320" s="80" t="s">
        <v>87</v>
      </c>
      <c r="G320" s="80" t="s">
        <v>2048</v>
      </c>
      <c r="H320" s="80" t="s">
        <v>2049</v>
      </c>
      <c r="I320" s="177"/>
      <c r="J320" s="81">
        <v>7.9000281348460302</v>
      </c>
      <c r="K320" s="81">
        <v>0.52437665107177778</v>
      </c>
      <c r="L320" s="81">
        <v>3.6393604611615613</v>
      </c>
      <c r="M320" s="81">
        <v>12.465800145049176</v>
      </c>
      <c r="N320" s="81">
        <v>14.797789521963573</v>
      </c>
      <c r="O320" s="81">
        <v>14.607625823884282</v>
      </c>
      <c r="P320" s="81">
        <v>17.289910447268539</v>
      </c>
      <c r="Q320" s="81">
        <v>0.83491142272869345</v>
      </c>
      <c r="R320" s="81">
        <v>0</v>
      </c>
      <c r="S320" s="81">
        <v>2.6800092443983301</v>
      </c>
      <c r="T320" s="82"/>
      <c r="U320" s="81">
        <v>944442</v>
      </c>
      <c r="V320" s="81">
        <v>261</v>
      </c>
      <c r="W320" s="81">
        <v>93</v>
      </c>
      <c r="X320" s="81">
        <v>2952</v>
      </c>
      <c r="Y320" s="81">
        <v>4683</v>
      </c>
      <c r="Z320" s="81">
        <v>7580</v>
      </c>
      <c r="AA320" s="81">
        <v>3494</v>
      </c>
      <c r="AB320" s="81">
        <v>11897</v>
      </c>
      <c r="AC320" s="81">
        <v>0</v>
      </c>
      <c r="AD320" s="81">
        <v>2.6800092443983301</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2.7130000000000001</v>
      </c>
      <c r="BJ320" s="81">
        <v>0</v>
      </c>
      <c r="BK320" s="81">
        <v>0</v>
      </c>
      <c r="BL320" s="81">
        <v>0</v>
      </c>
      <c r="BM320" s="82"/>
      <c r="BN320" s="81">
        <v>0</v>
      </c>
      <c r="BO320" s="81">
        <v>0</v>
      </c>
      <c r="BP320" s="81">
        <v>1</v>
      </c>
      <c r="BQ320" s="81">
        <v>0</v>
      </c>
      <c r="BR320" s="81">
        <v>0</v>
      </c>
      <c r="BS320" s="81">
        <v>0</v>
      </c>
      <c r="BT320"/>
      <c r="BU320" s="80">
        <v>2.7130000000000001</v>
      </c>
      <c r="BV320" s="80">
        <v>0</v>
      </c>
      <c r="BW320" s="80">
        <v>0</v>
      </c>
      <c r="BX320" s="80">
        <v>0</v>
      </c>
      <c r="BY320" s="80">
        <v>0</v>
      </c>
      <c r="BZ320" s="80">
        <v>0</v>
      </c>
      <c r="CA320" s="80">
        <v>0</v>
      </c>
      <c r="CB320" s="80">
        <v>0</v>
      </c>
      <c r="CC320" s="80">
        <v>0</v>
      </c>
    </row>
    <row r="321" spans="1:81">
      <c r="A321" s="80" t="s">
        <v>2057</v>
      </c>
      <c r="B321" s="80">
        <v>94</v>
      </c>
      <c r="C321" s="80">
        <v>9</v>
      </c>
      <c r="D321" s="80">
        <v>6</v>
      </c>
      <c r="E321" s="80">
        <v>2012</v>
      </c>
      <c r="F321" s="80" t="s">
        <v>88</v>
      </c>
      <c r="G321" s="80" t="s">
        <v>2048</v>
      </c>
      <c r="H321" s="80" t="s">
        <v>2049</v>
      </c>
      <c r="I321" s="177"/>
      <c r="J321" s="81">
        <v>7.6448461438819182</v>
      </c>
      <c r="K321" s="81">
        <v>0.50992597673687989</v>
      </c>
      <c r="L321" s="81">
        <v>3.6247545034035613</v>
      </c>
      <c r="M321" s="81">
        <v>13.942920700268589</v>
      </c>
      <c r="N321" s="81">
        <v>15.539367532558858</v>
      </c>
      <c r="O321" s="81">
        <v>14.395165523302877</v>
      </c>
      <c r="P321" s="81">
        <v>16.880669091501787</v>
      </c>
      <c r="Q321" s="81">
        <v>0.88797329208794229</v>
      </c>
      <c r="R321" s="81">
        <v>0</v>
      </c>
      <c r="S321" s="81">
        <v>0.72659334323165325</v>
      </c>
      <c r="T321" s="82"/>
      <c r="U321" s="81">
        <v>888598</v>
      </c>
      <c r="V321" s="81">
        <v>261</v>
      </c>
      <c r="W321" s="81">
        <v>93</v>
      </c>
      <c r="X321" s="81">
        <v>2952</v>
      </c>
      <c r="Y321" s="81">
        <v>4684</v>
      </c>
      <c r="Z321" s="81">
        <v>7529</v>
      </c>
      <c r="AA321" s="81">
        <v>3392</v>
      </c>
      <c r="AB321" s="81">
        <v>11646</v>
      </c>
      <c r="AC321" s="81">
        <v>0</v>
      </c>
      <c r="AD321" s="81">
        <v>0.72659334323165325</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0</v>
      </c>
      <c r="BL321" s="81">
        <v>0</v>
      </c>
      <c r="BM321" s="82"/>
      <c r="BN321" s="81">
        <v>0</v>
      </c>
      <c r="BO321" s="81">
        <v>0</v>
      </c>
      <c r="BP321" s="81">
        <v>0</v>
      </c>
      <c r="BQ321" s="81">
        <v>0</v>
      </c>
      <c r="BR321" s="81">
        <v>0</v>
      </c>
      <c r="BS321" s="81">
        <v>0</v>
      </c>
      <c r="BT321"/>
      <c r="BU321" s="80">
        <v>0</v>
      </c>
      <c r="BV321" s="80">
        <v>0</v>
      </c>
      <c r="BW321" s="80">
        <v>0</v>
      </c>
      <c r="BX321" s="80">
        <v>0</v>
      </c>
      <c r="BY321" s="80">
        <v>0</v>
      </c>
      <c r="BZ321" s="80">
        <v>0</v>
      </c>
      <c r="CA321" s="80">
        <v>0</v>
      </c>
      <c r="CB321" s="80">
        <v>0</v>
      </c>
      <c r="CC321" s="80">
        <v>0</v>
      </c>
    </row>
    <row r="322" spans="1:81">
      <c r="A322" s="80" t="s">
        <v>2058</v>
      </c>
      <c r="B322" s="80">
        <v>95</v>
      </c>
      <c r="C322" s="80">
        <v>10</v>
      </c>
      <c r="D322" s="80">
        <v>6</v>
      </c>
      <c r="E322" s="80">
        <v>2013</v>
      </c>
      <c r="F322" s="80" t="s">
        <v>89</v>
      </c>
      <c r="G322" s="80" t="s">
        <v>2048</v>
      </c>
      <c r="H322" s="80" t="s">
        <v>2049</v>
      </c>
      <c r="I322" s="177"/>
      <c r="J322" s="81">
        <v>8.2490022598561001</v>
      </c>
      <c r="K322" s="81">
        <v>0.43236843584727275</v>
      </c>
      <c r="L322" s="81">
        <v>3.2159229520055481</v>
      </c>
      <c r="M322" s="81">
        <v>14.043653302315994</v>
      </c>
      <c r="N322" s="81">
        <v>15.486933633983243</v>
      </c>
      <c r="O322" s="81">
        <v>13.554797364053673</v>
      </c>
      <c r="P322" s="81">
        <v>16.97924118282867</v>
      </c>
      <c r="Q322" s="81">
        <v>0.88990590461709296</v>
      </c>
      <c r="R322" s="81">
        <v>0</v>
      </c>
      <c r="S322" s="81">
        <v>0.76329333984965619</v>
      </c>
      <c r="T322" s="82"/>
      <c r="U322" s="81">
        <v>948166</v>
      </c>
      <c r="V322" s="81">
        <v>261</v>
      </c>
      <c r="W322" s="81">
        <v>93</v>
      </c>
      <c r="X322" s="81">
        <v>2952</v>
      </c>
      <c r="Y322" s="81">
        <v>4677</v>
      </c>
      <c r="Z322" s="81">
        <v>7406</v>
      </c>
      <c r="AA322" s="81">
        <v>3399</v>
      </c>
      <c r="AB322" s="81">
        <v>11504</v>
      </c>
      <c r="AC322" s="81">
        <v>0</v>
      </c>
      <c r="AD322" s="81">
        <v>0.76329333984965619</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5.1769999999999996</v>
      </c>
      <c r="BJ322" s="81">
        <v>0</v>
      </c>
      <c r="BK322" s="81">
        <v>0</v>
      </c>
      <c r="BL322" s="81">
        <v>0</v>
      </c>
      <c r="BM322" s="82"/>
      <c r="BN322" s="81">
        <v>0</v>
      </c>
      <c r="BO322" s="81">
        <v>0</v>
      </c>
      <c r="BP322" s="81">
        <v>1</v>
      </c>
      <c r="BQ322" s="81">
        <v>0</v>
      </c>
      <c r="BR322" s="81">
        <v>0</v>
      </c>
      <c r="BS322" s="81">
        <v>0</v>
      </c>
      <c r="BT322"/>
      <c r="BU322" s="80">
        <v>5.1769999999999996</v>
      </c>
      <c r="BV322" s="80">
        <v>0</v>
      </c>
      <c r="BW322" s="80">
        <v>0</v>
      </c>
      <c r="BX322" s="80">
        <v>0</v>
      </c>
      <c r="BY322" s="80">
        <v>0</v>
      </c>
      <c r="BZ322" s="80">
        <v>0</v>
      </c>
      <c r="CA322" s="80">
        <v>0</v>
      </c>
      <c r="CB322" s="80">
        <v>0</v>
      </c>
      <c r="CC322" s="80">
        <v>0</v>
      </c>
    </row>
    <row r="323" spans="1:81">
      <c r="A323" s="80" t="s">
        <v>2059</v>
      </c>
      <c r="B323" s="80">
        <v>96</v>
      </c>
      <c r="C323" s="80">
        <v>11</v>
      </c>
      <c r="D323" s="80">
        <v>6</v>
      </c>
      <c r="E323" s="80">
        <v>2014</v>
      </c>
      <c r="F323" s="80" t="s">
        <v>90</v>
      </c>
      <c r="G323" s="80" t="s">
        <v>2048</v>
      </c>
      <c r="H323" s="80" t="s">
        <v>2049</v>
      </c>
      <c r="I323" s="177"/>
      <c r="J323" s="81">
        <v>6.81359019919599</v>
      </c>
      <c r="K323" s="81">
        <v>0.40767253641452073</v>
      </c>
      <c r="L323" s="81">
        <v>9.1735529701687444</v>
      </c>
      <c r="M323" s="81">
        <v>11.9400926849305</v>
      </c>
      <c r="N323" s="81">
        <v>14.900276153990736</v>
      </c>
      <c r="O323" s="81">
        <v>12.706619556786872</v>
      </c>
      <c r="P323" s="81">
        <v>16.716057507183915</v>
      </c>
      <c r="Q323" s="81">
        <v>0.8322265705130133</v>
      </c>
      <c r="R323" s="81">
        <v>0</v>
      </c>
      <c r="S323" s="81">
        <v>1.0445042461340344</v>
      </c>
      <c r="T323" s="82"/>
      <c r="U323" s="81">
        <v>833327</v>
      </c>
      <c r="V323" s="81">
        <v>205</v>
      </c>
      <c r="W323" s="81">
        <v>100</v>
      </c>
      <c r="X323" s="81">
        <v>2521</v>
      </c>
      <c r="Y323" s="81">
        <v>4671</v>
      </c>
      <c r="Z323" s="81">
        <v>7312</v>
      </c>
      <c r="AA323" s="81">
        <v>3329</v>
      </c>
      <c r="AB323" s="81">
        <v>11213</v>
      </c>
      <c r="AC323" s="81">
        <v>0</v>
      </c>
      <c r="AD323" s="81">
        <v>1.0445042461340344</v>
      </c>
      <c r="AE323" s="82"/>
      <c r="AF323" s="81">
        <v>7003235.4088149499</v>
      </c>
      <c r="AG323" s="81">
        <v>372551.47171088413</v>
      </c>
      <c r="AH323" s="81">
        <v>2255674.8991464889</v>
      </c>
      <c r="AI323" s="81">
        <v>16409657.165586296</v>
      </c>
      <c r="AJ323" s="81">
        <v>21154332.528184775</v>
      </c>
      <c r="AK323" s="81">
        <v>0</v>
      </c>
      <c r="AL323" s="81">
        <v>0</v>
      </c>
      <c r="AM323" s="81">
        <v>1539377.341730569</v>
      </c>
      <c r="AN323" s="81">
        <v>0</v>
      </c>
      <c r="AO323" s="81">
        <v>0</v>
      </c>
      <c r="AP323" s="82"/>
      <c r="AQ323" s="81">
        <v>255</v>
      </c>
      <c r="AR323" s="81">
        <v>53</v>
      </c>
      <c r="AS323" s="81">
        <v>0</v>
      </c>
      <c r="AT323" s="81">
        <v>0</v>
      </c>
      <c r="AU323" s="81">
        <v>0</v>
      </c>
      <c r="AV323" s="81">
        <v>0</v>
      </c>
      <c r="AW323" s="81" t="s">
        <v>564</v>
      </c>
      <c r="AX323" s="82"/>
      <c r="AY323" s="81">
        <v>1000.7</v>
      </c>
      <c r="AZ323" s="81">
        <v>5900.4</v>
      </c>
      <c r="BA323" s="81">
        <v>0</v>
      </c>
      <c r="BB323" s="81">
        <v>0</v>
      </c>
      <c r="BC323" s="81">
        <v>0</v>
      </c>
      <c r="BD323" s="81">
        <v>0</v>
      </c>
      <c r="BE323" s="81" t="s">
        <v>564</v>
      </c>
      <c r="BF323" s="82"/>
      <c r="BG323" s="81">
        <v>0</v>
      </c>
      <c r="BH323" s="81">
        <v>0</v>
      </c>
      <c r="BI323" s="81">
        <v>4.6029999999999998</v>
      </c>
      <c r="BJ323" s="81">
        <v>0</v>
      </c>
      <c r="BK323" s="81">
        <v>0</v>
      </c>
      <c r="BL323" s="81">
        <v>0</v>
      </c>
      <c r="BM323" s="82"/>
      <c r="BN323" s="81">
        <v>0</v>
      </c>
      <c r="BO323" s="81">
        <v>0</v>
      </c>
      <c r="BP323" s="81">
        <v>1</v>
      </c>
      <c r="BQ323" s="81">
        <v>0</v>
      </c>
      <c r="BR323" s="81">
        <v>0</v>
      </c>
      <c r="BS323" s="81">
        <v>0</v>
      </c>
      <c r="BT323"/>
      <c r="BU323" s="80">
        <v>4.6029999999999998</v>
      </c>
      <c r="BV323" s="80">
        <v>0</v>
      </c>
      <c r="BW323" s="80">
        <v>0</v>
      </c>
      <c r="BX323" s="80">
        <v>0</v>
      </c>
      <c r="BY323" s="80">
        <v>0</v>
      </c>
      <c r="BZ323" s="80">
        <v>0</v>
      </c>
      <c r="CA323" s="80">
        <v>0</v>
      </c>
      <c r="CB323" s="80">
        <v>0</v>
      </c>
      <c r="CC323" s="80">
        <v>0</v>
      </c>
    </row>
    <row r="324" spans="1:81">
      <c r="A324" s="80" t="s">
        <v>2060</v>
      </c>
      <c r="B324" s="80">
        <v>97</v>
      </c>
      <c r="C324" s="80">
        <v>12</v>
      </c>
      <c r="D324" s="80">
        <v>6</v>
      </c>
      <c r="E324" s="80">
        <v>2015</v>
      </c>
      <c r="F324" s="80" t="s">
        <v>91</v>
      </c>
      <c r="G324" s="80" t="s">
        <v>2048</v>
      </c>
      <c r="H324" s="80" t="s">
        <v>2049</v>
      </c>
      <c r="I324" s="177"/>
      <c r="J324" s="81">
        <v>7.001476678065937</v>
      </c>
      <c r="K324" s="81">
        <v>0.38949478450443864</v>
      </c>
      <c r="L324" s="81">
        <v>10.3094430066466</v>
      </c>
      <c r="M324" s="81">
        <v>10.944964155333475</v>
      </c>
      <c r="N324" s="81">
        <v>13.707535205044731</v>
      </c>
      <c r="O324" s="81">
        <v>12.451109552114325</v>
      </c>
      <c r="P324" s="81">
        <v>16.503071667195478</v>
      </c>
      <c r="Q324" s="81">
        <v>0.7914580993442808</v>
      </c>
      <c r="R324" s="81">
        <v>0</v>
      </c>
      <c r="S324" s="81">
        <v>0.84666239244307717</v>
      </c>
      <c r="T324" s="82"/>
      <c r="U324" s="81">
        <v>902801</v>
      </c>
      <c r="V324" s="81">
        <v>205</v>
      </c>
      <c r="W324" s="81">
        <v>100</v>
      </c>
      <c r="X324" s="81">
        <v>2521</v>
      </c>
      <c r="Y324" s="81">
        <v>4618</v>
      </c>
      <c r="Z324" s="81">
        <v>7234</v>
      </c>
      <c r="AA324" s="81">
        <v>3284</v>
      </c>
      <c r="AB324" s="81">
        <v>10893</v>
      </c>
      <c r="AC324" s="81">
        <v>0</v>
      </c>
      <c r="AD324" s="81">
        <v>0.84666239244307717</v>
      </c>
      <c r="AE324" s="82"/>
      <c r="AF324" s="81">
        <v>7339597.6806929884</v>
      </c>
      <c r="AG324" s="81">
        <v>327842.27865091874</v>
      </c>
      <c r="AH324" s="81">
        <v>2097134.4491296732</v>
      </c>
      <c r="AI324" s="81">
        <v>15739377.186509419</v>
      </c>
      <c r="AJ324" s="81">
        <v>20310787.305573095</v>
      </c>
      <c r="AK324" s="81">
        <v>0</v>
      </c>
      <c r="AL324" s="81">
        <v>0</v>
      </c>
      <c r="AM324" s="81">
        <v>1492839.9555835999</v>
      </c>
      <c r="AN324" s="81">
        <v>0</v>
      </c>
      <c r="AO324" s="81">
        <v>0</v>
      </c>
      <c r="AP324" s="82"/>
      <c r="AQ324" s="81">
        <v>265</v>
      </c>
      <c r="AR324" s="81">
        <v>64</v>
      </c>
      <c r="AS324" s="81">
        <v>0</v>
      </c>
      <c r="AT324" s="81">
        <v>0</v>
      </c>
      <c r="AU324" s="81">
        <v>0</v>
      </c>
      <c r="AV324" s="81">
        <v>0</v>
      </c>
      <c r="AW324" s="81" t="s">
        <v>564</v>
      </c>
      <c r="AX324" s="82"/>
      <c r="AY324" s="81">
        <v>1046.5</v>
      </c>
      <c r="AZ324" s="81">
        <v>7400.6</v>
      </c>
      <c r="BA324" s="81">
        <v>0</v>
      </c>
      <c r="BB324" s="81">
        <v>0</v>
      </c>
      <c r="BC324" s="81">
        <v>0</v>
      </c>
      <c r="BD324" s="81">
        <v>0</v>
      </c>
      <c r="BE324" s="81" t="s">
        <v>564</v>
      </c>
      <c r="BF324" s="82"/>
      <c r="BG324" s="81">
        <v>0</v>
      </c>
      <c r="BH324" s="81">
        <v>0</v>
      </c>
      <c r="BI324" s="81">
        <v>4.0359999999999996</v>
      </c>
      <c r="BJ324" s="81">
        <v>0</v>
      </c>
      <c r="BK324" s="81">
        <v>0</v>
      </c>
      <c r="BL324" s="81">
        <v>0</v>
      </c>
      <c r="BM324" s="82"/>
      <c r="BN324" s="81">
        <v>0</v>
      </c>
      <c r="BO324" s="81">
        <v>0</v>
      </c>
      <c r="BP324" s="81">
        <v>1</v>
      </c>
      <c r="BQ324" s="81">
        <v>0</v>
      </c>
      <c r="BR324" s="81">
        <v>0</v>
      </c>
      <c r="BS324" s="81">
        <v>0</v>
      </c>
      <c r="BT324"/>
      <c r="BU324" s="80">
        <v>4.0359999999999996</v>
      </c>
      <c r="BV324" s="80">
        <v>0</v>
      </c>
      <c r="BW324" s="80">
        <v>0</v>
      </c>
      <c r="BX324" s="80">
        <v>0</v>
      </c>
      <c r="BY324" s="80">
        <v>0</v>
      </c>
      <c r="BZ324" s="80">
        <v>0</v>
      </c>
      <c r="CA324" s="80">
        <v>0</v>
      </c>
      <c r="CB324" s="80">
        <v>0</v>
      </c>
      <c r="CC324" s="80">
        <v>0</v>
      </c>
    </row>
    <row r="325" spans="1:81">
      <c r="A325" s="80" t="s">
        <v>2061</v>
      </c>
      <c r="B325" s="80">
        <v>98</v>
      </c>
      <c r="C325" s="80">
        <v>13</v>
      </c>
      <c r="D325" s="80">
        <v>6</v>
      </c>
      <c r="E325" s="80">
        <v>2016</v>
      </c>
      <c r="F325" s="80" t="s">
        <v>92</v>
      </c>
      <c r="G325" s="80" t="s">
        <v>2048</v>
      </c>
      <c r="H325" s="80" t="s">
        <v>2049</v>
      </c>
      <c r="I325" s="177"/>
      <c r="J325" s="81">
        <v>8.4530584456574065</v>
      </c>
      <c r="K325" s="81">
        <v>0.37936391631229777</v>
      </c>
      <c r="L325" s="81">
        <v>9.8554419525857693</v>
      </c>
      <c r="M325" s="81">
        <v>9.9812544589530869</v>
      </c>
      <c r="N325" s="81">
        <v>13.598664487864792</v>
      </c>
      <c r="O325" s="81">
        <v>12.163886829798793</v>
      </c>
      <c r="P325" s="81">
        <v>16.067793435938796</v>
      </c>
      <c r="Q325" s="81">
        <v>0.74990023969731667</v>
      </c>
      <c r="R325" s="81">
        <v>0</v>
      </c>
      <c r="S325" s="81">
        <v>1.3831332227462803</v>
      </c>
      <c r="T325" s="82"/>
      <c r="U325" s="81">
        <v>1034560</v>
      </c>
      <c r="V325" s="81">
        <v>205</v>
      </c>
      <c r="W325" s="81">
        <v>100</v>
      </c>
      <c r="X325" s="81">
        <v>2521</v>
      </c>
      <c r="Y325" s="81">
        <v>4582</v>
      </c>
      <c r="Z325" s="81">
        <v>7154</v>
      </c>
      <c r="AA325" s="81">
        <v>3307</v>
      </c>
      <c r="AB325" s="81">
        <v>10617</v>
      </c>
      <c r="AC325" s="81">
        <v>0</v>
      </c>
      <c r="AD325" s="81">
        <v>1.38313322274628</v>
      </c>
      <c r="AE325" s="82"/>
      <c r="AF325" s="81">
        <v>8825790.5869171042</v>
      </c>
      <c r="AG325" s="81">
        <v>297557.12243036489</v>
      </c>
      <c r="AH325" s="81">
        <v>1490930.6287988329</v>
      </c>
      <c r="AI325" s="81">
        <v>15319013.24324875</v>
      </c>
      <c r="AJ325" s="81">
        <v>19949128.049502611</v>
      </c>
      <c r="AK325" s="81">
        <v>0</v>
      </c>
      <c r="AL325" s="81">
        <v>0</v>
      </c>
      <c r="AM325" s="81">
        <v>1456145.7174937129</v>
      </c>
      <c r="AN325" s="81">
        <v>0</v>
      </c>
      <c r="AO325" s="81">
        <v>0</v>
      </c>
      <c r="AP325" s="82"/>
      <c r="AQ325" s="81">
        <v>275</v>
      </c>
      <c r="AR325" s="81">
        <v>78</v>
      </c>
      <c r="AS325" s="81">
        <v>0</v>
      </c>
      <c r="AT325" s="81">
        <v>0</v>
      </c>
      <c r="AU325" s="81">
        <v>0</v>
      </c>
      <c r="AV325" s="81">
        <v>0</v>
      </c>
      <c r="AW325" s="81" t="s">
        <v>564</v>
      </c>
      <c r="AX325" s="82"/>
      <c r="AY325" s="81">
        <v>1097.0999999999999</v>
      </c>
      <c r="AZ325" s="81">
        <v>7816.1</v>
      </c>
      <c r="BA325" s="81">
        <v>0</v>
      </c>
      <c r="BB325" s="81">
        <v>0</v>
      </c>
      <c r="BC325" s="81">
        <v>0</v>
      </c>
      <c r="BD325" s="81">
        <v>0</v>
      </c>
      <c r="BE325" s="81" t="s">
        <v>564</v>
      </c>
      <c r="BF325" s="82"/>
      <c r="BG325" s="81">
        <v>0</v>
      </c>
      <c r="BH325" s="81">
        <v>0</v>
      </c>
      <c r="BI325" s="81">
        <v>3.9849999999999999</v>
      </c>
      <c r="BJ325" s="81">
        <v>0</v>
      </c>
      <c r="BK325" s="81">
        <v>0</v>
      </c>
      <c r="BL325" s="81">
        <v>0</v>
      </c>
      <c r="BM325" s="82"/>
      <c r="BN325" s="81">
        <v>0</v>
      </c>
      <c r="BO325" s="81">
        <v>0</v>
      </c>
      <c r="BP325" s="81">
        <v>1</v>
      </c>
      <c r="BQ325" s="81">
        <v>0</v>
      </c>
      <c r="BR325" s="81">
        <v>0</v>
      </c>
      <c r="BS325" s="81">
        <v>0</v>
      </c>
      <c r="BT325"/>
      <c r="BU325" s="80">
        <v>3.9849999999999999</v>
      </c>
      <c r="BV325" s="80">
        <v>0</v>
      </c>
      <c r="BW325" s="80">
        <v>0</v>
      </c>
      <c r="BX325" s="80">
        <v>0</v>
      </c>
      <c r="BY325" s="80">
        <v>0</v>
      </c>
      <c r="BZ325" s="80">
        <v>0</v>
      </c>
      <c r="CA325" s="80">
        <v>0</v>
      </c>
      <c r="CB325" s="80">
        <v>0</v>
      </c>
      <c r="CC325" s="80">
        <v>0</v>
      </c>
    </row>
    <row r="326" spans="1:81">
      <c r="A326" s="80" t="s">
        <v>2062</v>
      </c>
      <c r="B326" s="80">
        <v>99</v>
      </c>
      <c r="C326" s="80">
        <v>14</v>
      </c>
      <c r="D326" s="80">
        <v>6</v>
      </c>
      <c r="E326" s="80">
        <v>2017</v>
      </c>
      <c r="F326" s="80" t="s">
        <v>71</v>
      </c>
      <c r="G326" s="80" t="s">
        <v>2048</v>
      </c>
      <c r="H326" s="80" t="s">
        <v>2049</v>
      </c>
      <c r="I326" s="177"/>
      <c r="J326" s="81">
        <v>5.3766152103579667</v>
      </c>
      <c r="K326" s="81">
        <v>0.37324470440647811</v>
      </c>
      <c r="L326" s="81">
        <v>8.3480762651398024</v>
      </c>
      <c r="M326" s="81">
        <v>8.9643439309771225</v>
      </c>
      <c r="N326" s="81">
        <v>12.658324327123124</v>
      </c>
      <c r="O326" s="81">
        <v>11.776403370076244</v>
      </c>
      <c r="P326" s="81">
        <v>15.806687561159164</v>
      </c>
      <c r="Q326" s="81">
        <v>0.70984874758861871</v>
      </c>
      <c r="R326" s="81">
        <v>0</v>
      </c>
      <c r="S326" s="81">
        <v>1.1540870768645579</v>
      </c>
      <c r="T326" s="82"/>
      <c r="U326" s="81">
        <v>785391</v>
      </c>
      <c r="V326" s="81">
        <v>205</v>
      </c>
      <c r="W326" s="81">
        <v>100</v>
      </c>
      <c r="X326" s="81">
        <v>2521</v>
      </c>
      <c r="Y326" s="81">
        <v>4573</v>
      </c>
      <c r="Z326" s="81">
        <v>7041</v>
      </c>
      <c r="AA326" s="81">
        <v>3274</v>
      </c>
      <c r="AB326" s="81">
        <v>10393</v>
      </c>
      <c r="AC326" s="81">
        <v>0</v>
      </c>
      <c r="AD326" s="81">
        <v>1.1540870768645579</v>
      </c>
      <c r="AE326" s="82"/>
      <c r="AF326" s="81">
        <v>6307892.7432141518</v>
      </c>
      <c r="AG326" s="81">
        <v>313517.74488570151</v>
      </c>
      <c r="AH326" s="81">
        <v>1748684.2309422819</v>
      </c>
      <c r="AI326" s="81">
        <v>15672655.01224893</v>
      </c>
      <c r="AJ326" s="81">
        <v>20597809.687365059</v>
      </c>
      <c r="AK326" s="81">
        <v>0</v>
      </c>
      <c r="AL326" s="81">
        <v>0</v>
      </c>
      <c r="AM326" s="81">
        <v>1427654.006449234</v>
      </c>
      <c r="AN326" s="81">
        <v>0</v>
      </c>
      <c r="AO326" s="81">
        <v>0</v>
      </c>
      <c r="AP326" s="82"/>
      <c r="AQ326" s="81">
        <v>288</v>
      </c>
      <c r="AR326" s="81">
        <v>82</v>
      </c>
      <c r="AS326" s="81">
        <v>0</v>
      </c>
      <c r="AT326" s="81">
        <v>0</v>
      </c>
      <c r="AU326" s="81">
        <v>0</v>
      </c>
      <c r="AV326" s="81">
        <v>0</v>
      </c>
      <c r="AW326" s="81" t="s">
        <v>564</v>
      </c>
      <c r="AX326" s="82"/>
      <c r="AY326" s="81">
        <v>1168.0999999999999</v>
      </c>
      <c r="AZ326" s="81">
        <v>8278.4</v>
      </c>
      <c r="BA326" s="81">
        <v>0</v>
      </c>
      <c r="BB326" s="81">
        <v>0</v>
      </c>
      <c r="BC326" s="81">
        <v>0</v>
      </c>
      <c r="BD326" s="81">
        <v>0</v>
      </c>
      <c r="BE326" s="81" t="s">
        <v>564</v>
      </c>
      <c r="BF326" s="82"/>
      <c r="BG326" s="81">
        <v>0</v>
      </c>
      <c r="BH326" s="81">
        <v>0</v>
      </c>
      <c r="BI326" s="81">
        <v>4.0709999999999997</v>
      </c>
      <c r="BJ326" s="81">
        <v>0</v>
      </c>
      <c r="BK326" s="81">
        <v>0</v>
      </c>
      <c r="BL326" s="81">
        <v>0</v>
      </c>
      <c r="BM326" s="82"/>
      <c r="BN326" s="81">
        <v>0</v>
      </c>
      <c r="BO326" s="81">
        <v>0</v>
      </c>
      <c r="BP326" s="81">
        <v>1</v>
      </c>
      <c r="BQ326" s="81">
        <v>0</v>
      </c>
      <c r="BR326" s="81">
        <v>0</v>
      </c>
      <c r="BS326" s="81">
        <v>0</v>
      </c>
      <c r="BT326"/>
      <c r="BU326" s="80">
        <v>4.0709999999999997</v>
      </c>
      <c r="BV326" s="80">
        <v>0</v>
      </c>
      <c r="BW326" s="80">
        <v>0</v>
      </c>
      <c r="BX326" s="80">
        <v>0</v>
      </c>
      <c r="BY326" s="80">
        <v>0</v>
      </c>
      <c r="BZ326" s="80">
        <v>0</v>
      </c>
      <c r="CA326" s="80">
        <v>0</v>
      </c>
      <c r="CB326" s="80">
        <v>0</v>
      </c>
      <c r="CC326" s="80">
        <v>0</v>
      </c>
    </row>
    <row r="327" spans="1:81">
      <c r="A327" s="80" t="s">
        <v>2063</v>
      </c>
      <c r="B327" s="80">
        <v>100</v>
      </c>
      <c r="C327" s="80">
        <v>15</v>
      </c>
      <c r="D327" s="80">
        <v>6</v>
      </c>
      <c r="E327" s="80">
        <v>2018</v>
      </c>
      <c r="F327" s="80" t="s">
        <v>93</v>
      </c>
      <c r="G327" s="80" t="s">
        <v>2048</v>
      </c>
      <c r="H327" s="80" t="s">
        <v>2049</v>
      </c>
      <c r="I327" s="177"/>
      <c r="J327" s="81">
        <v>4.8555376821600138</v>
      </c>
      <c r="K327" s="81">
        <v>0.33540926562714324</v>
      </c>
      <c r="L327" s="81">
        <v>7.7306724544766618</v>
      </c>
      <c r="M327" s="81">
        <v>7.8205395525241288</v>
      </c>
      <c r="N327" s="81">
        <v>10.111092534101841</v>
      </c>
      <c r="O327" s="81">
        <v>11.425501696837141</v>
      </c>
      <c r="P327" s="81">
        <v>15.482048060454989</v>
      </c>
      <c r="Q327" s="81">
        <v>0.64102091610384282</v>
      </c>
      <c r="R327" s="81">
        <v>0</v>
      </c>
      <c r="S327" s="81">
        <v>1.22893026839987</v>
      </c>
      <c r="T327" s="82"/>
      <c r="U327" s="81">
        <v>812970</v>
      </c>
      <c r="V327" s="81">
        <v>205</v>
      </c>
      <c r="W327" s="81">
        <v>100</v>
      </c>
      <c r="X327" s="81">
        <v>2521</v>
      </c>
      <c r="Y327" s="81">
        <v>4546</v>
      </c>
      <c r="Z327" s="81">
        <v>6962</v>
      </c>
      <c r="AA327" s="81">
        <v>3239</v>
      </c>
      <c r="AB327" s="81">
        <v>10114</v>
      </c>
      <c r="AC327" s="81">
        <v>0</v>
      </c>
      <c r="AD327" s="81">
        <v>1.22893026839987</v>
      </c>
      <c r="AE327" s="82"/>
      <c r="AF327" s="81">
        <v>6251557.5162162101</v>
      </c>
      <c r="AG327" s="81">
        <v>286794.60535122879</v>
      </c>
      <c r="AH327" s="81">
        <v>1679114.75934909</v>
      </c>
      <c r="AI327" s="81">
        <v>15135382.13634936</v>
      </c>
      <c r="AJ327" s="81">
        <v>19075988.6152438</v>
      </c>
      <c r="AK327" s="81">
        <v>0</v>
      </c>
      <c r="AL327" s="81">
        <v>0</v>
      </c>
      <c r="AM327" s="81">
        <v>1392203.3337376169</v>
      </c>
      <c r="AN327" s="81">
        <v>0</v>
      </c>
      <c r="AO327" s="81">
        <v>0</v>
      </c>
      <c r="AP327" s="82"/>
      <c r="AQ327" s="81">
        <v>300</v>
      </c>
      <c r="AR327" s="81">
        <v>93</v>
      </c>
      <c r="AS327" s="81">
        <v>0</v>
      </c>
      <c r="AT327" s="81">
        <v>0</v>
      </c>
      <c r="AU327" s="81">
        <v>0</v>
      </c>
      <c r="AV327" s="81">
        <v>0</v>
      </c>
      <c r="AW327" s="81" t="s">
        <v>564</v>
      </c>
      <c r="AX327" s="82"/>
      <c r="AY327" s="81">
        <v>1232.8</v>
      </c>
      <c r="AZ327" s="81">
        <v>9071</v>
      </c>
      <c r="BA327" s="81">
        <v>0</v>
      </c>
      <c r="BB327" s="81">
        <v>0</v>
      </c>
      <c r="BC327" s="81">
        <v>0</v>
      </c>
      <c r="BD327" s="81">
        <v>0</v>
      </c>
      <c r="BE327" s="81" t="s">
        <v>564</v>
      </c>
      <c r="BF327" s="82"/>
      <c r="BG327" s="81">
        <v>0</v>
      </c>
      <c r="BH327" s="81">
        <v>0</v>
      </c>
      <c r="BI327" s="81">
        <v>3.698</v>
      </c>
      <c r="BJ327" s="81">
        <v>0</v>
      </c>
      <c r="BK327" s="81">
        <v>0</v>
      </c>
      <c r="BL327" s="81">
        <v>0</v>
      </c>
      <c r="BM327" s="82"/>
      <c r="BN327" s="81">
        <v>0</v>
      </c>
      <c r="BO327" s="81">
        <v>0</v>
      </c>
      <c r="BP327" s="81">
        <v>1</v>
      </c>
      <c r="BQ327" s="81">
        <v>0</v>
      </c>
      <c r="BR327" s="81">
        <v>0</v>
      </c>
      <c r="BS327" s="81">
        <v>0</v>
      </c>
      <c r="BT327"/>
      <c r="BU327" s="80">
        <v>3.698</v>
      </c>
      <c r="BV327" s="80">
        <v>0</v>
      </c>
      <c r="BW327" s="80">
        <v>0</v>
      </c>
      <c r="BX327" s="80">
        <v>0</v>
      </c>
      <c r="BY327" s="80">
        <v>0</v>
      </c>
      <c r="BZ327" s="80">
        <v>0</v>
      </c>
      <c r="CA327" s="80">
        <v>0</v>
      </c>
      <c r="CB327" s="80">
        <v>0</v>
      </c>
      <c r="CC327" s="80">
        <v>0</v>
      </c>
    </row>
    <row r="328" spans="1:81">
      <c r="A328" s="80" t="s">
        <v>2064</v>
      </c>
      <c r="B328" s="80">
        <v>101</v>
      </c>
      <c r="C328" s="80">
        <v>16</v>
      </c>
      <c r="D328" s="80">
        <v>6</v>
      </c>
      <c r="E328" s="80">
        <v>2019</v>
      </c>
      <c r="F328" s="80" t="s">
        <v>73</v>
      </c>
      <c r="G328" s="80" t="s">
        <v>2048</v>
      </c>
      <c r="H328" s="80" t="s">
        <v>2049</v>
      </c>
      <c r="I328" s="177"/>
      <c r="J328" s="81">
        <v>4.9724252744795692</v>
      </c>
      <c r="K328" s="81">
        <v>0.30113586604289683</v>
      </c>
      <c r="L328" s="81">
        <v>7.7966495913412226</v>
      </c>
      <c r="M328" s="81">
        <v>7.4507720411543197</v>
      </c>
      <c r="N328" s="81">
        <v>8.8064469385056281</v>
      </c>
      <c r="O328" s="81">
        <v>10.962058875226989</v>
      </c>
      <c r="P328" s="81">
        <v>15.386895538609812</v>
      </c>
      <c r="Q328" s="81">
        <v>0.60999138836702549</v>
      </c>
      <c r="R328" s="81">
        <v>0</v>
      </c>
      <c r="S328" s="81">
        <v>1.1183800020951078</v>
      </c>
      <c r="T328" s="82"/>
      <c r="U328" s="81">
        <v>854799</v>
      </c>
      <c r="V328" s="81">
        <v>205</v>
      </c>
      <c r="W328" s="81">
        <v>100</v>
      </c>
      <c r="X328" s="81">
        <v>2521</v>
      </c>
      <c r="Y328" s="81">
        <v>4553</v>
      </c>
      <c r="Z328" s="81">
        <v>6863</v>
      </c>
      <c r="AA328" s="81">
        <v>3195</v>
      </c>
      <c r="AB328" s="81">
        <v>9885</v>
      </c>
      <c r="AC328" s="81">
        <v>0</v>
      </c>
      <c r="AD328" s="81">
        <v>1.118380002095108</v>
      </c>
      <c r="AE328" s="82"/>
      <c r="AF328" s="81">
        <v>6518470.0539454781</v>
      </c>
      <c r="AG328" s="81">
        <v>270962.59203123709</v>
      </c>
      <c r="AH328" s="81">
        <v>1781845.300877884</v>
      </c>
      <c r="AI328" s="81">
        <v>15250802.108251089</v>
      </c>
      <c r="AJ328" s="81">
        <v>16648786.345548607</v>
      </c>
      <c r="AK328" s="81">
        <v>0</v>
      </c>
      <c r="AL328" s="81">
        <v>0</v>
      </c>
      <c r="AM328" s="81">
        <v>1346262.5857598411</v>
      </c>
      <c r="AN328" s="81">
        <v>0</v>
      </c>
      <c r="AO328" s="81">
        <v>0</v>
      </c>
      <c r="AP328" s="82"/>
      <c r="AQ328" s="81">
        <v>309</v>
      </c>
      <c r="AR328" s="81">
        <v>93</v>
      </c>
      <c r="AS328" s="81">
        <v>0</v>
      </c>
      <c r="AT328" s="81">
        <v>0</v>
      </c>
      <c r="AU328" s="81">
        <v>0</v>
      </c>
      <c r="AV328" s="81">
        <v>0</v>
      </c>
      <c r="AW328" s="81" t="s">
        <v>564</v>
      </c>
      <c r="AX328" s="82"/>
      <c r="AY328" s="81">
        <v>1274.7</v>
      </c>
      <c r="AZ328" s="81">
        <v>9071.4000000000015</v>
      </c>
      <c r="BA328" s="81">
        <v>0</v>
      </c>
      <c r="BB328" s="81">
        <v>0</v>
      </c>
      <c r="BC328" s="81">
        <v>0</v>
      </c>
      <c r="BD328" s="81">
        <v>0</v>
      </c>
      <c r="BE328" s="81" t="s">
        <v>564</v>
      </c>
      <c r="BF328" s="82"/>
      <c r="BG328" s="81">
        <v>0</v>
      </c>
      <c r="BH328" s="81">
        <v>0</v>
      </c>
      <c r="BI328" s="81">
        <v>3.6459999999999999</v>
      </c>
      <c r="BJ328" s="81">
        <v>0</v>
      </c>
      <c r="BK328" s="81">
        <v>0</v>
      </c>
      <c r="BL328" s="81">
        <v>0</v>
      </c>
      <c r="BM328" s="82"/>
      <c r="BN328" s="81">
        <v>0</v>
      </c>
      <c r="BO328" s="81">
        <v>0</v>
      </c>
      <c r="BP328" s="81">
        <v>1</v>
      </c>
      <c r="BQ328" s="81">
        <v>0</v>
      </c>
      <c r="BR328" s="81">
        <v>0</v>
      </c>
      <c r="BS328" s="81">
        <v>0</v>
      </c>
      <c r="BT328"/>
      <c r="BU328" s="80">
        <v>3.6459999999999999</v>
      </c>
      <c r="BV328" s="80">
        <v>0</v>
      </c>
      <c r="BW328" s="80">
        <v>0</v>
      </c>
      <c r="BX328" s="80">
        <v>0</v>
      </c>
      <c r="BY328" s="80">
        <v>0</v>
      </c>
      <c r="BZ328" s="80">
        <v>0</v>
      </c>
      <c r="CA328" s="80">
        <v>0</v>
      </c>
      <c r="CB328" s="80">
        <v>0</v>
      </c>
      <c r="CC328" s="80">
        <v>0</v>
      </c>
    </row>
    <row r="329" spans="1:81">
      <c r="A329" s="80" t="s">
        <v>2065</v>
      </c>
      <c r="B329" s="80">
        <v>102</v>
      </c>
      <c r="C329" s="80">
        <v>17</v>
      </c>
      <c r="D329" s="80">
        <v>6</v>
      </c>
      <c r="E329" s="80">
        <v>2020</v>
      </c>
      <c r="F329" s="80" t="s">
        <v>218</v>
      </c>
      <c r="G329" s="174" t="s">
        <v>2048</v>
      </c>
      <c r="H329" s="80" t="s">
        <v>2049</v>
      </c>
      <c r="I329" s="177"/>
      <c r="J329" s="81">
        <v>4.1116646551311584</v>
      </c>
      <c r="K329" s="81">
        <v>0.2509988766206469</v>
      </c>
      <c r="L329" s="81">
        <v>12.024013094257237</v>
      </c>
      <c r="M329" s="81">
        <v>7.1825519858704823</v>
      </c>
      <c r="N329" s="81">
        <v>10.783119720259474</v>
      </c>
      <c r="O329" s="81">
        <v>9.4811645411457306</v>
      </c>
      <c r="P329" s="81">
        <v>14.188707873251463</v>
      </c>
      <c r="Q329" s="81">
        <v>0.5724734277457908</v>
      </c>
      <c r="R329" s="81">
        <v>0</v>
      </c>
      <c r="S329" s="81">
        <v>1.581697788245505</v>
      </c>
      <c r="T329" s="82"/>
      <c r="U329" s="81">
        <v>723911</v>
      </c>
      <c r="V329" s="81">
        <v>164</v>
      </c>
      <c r="W329" s="81">
        <v>174</v>
      </c>
      <c r="X329" s="81">
        <v>2574</v>
      </c>
      <c r="Y329" s="81">
        <v>4572</v>
      </c>
      <c r="Z329" s="81">
        <v>6775</v>
      </c>
      <c r="AA329" s="81">
        <v>3201</v>
      </c>
      <c r="AB329" s="81">
        <v>9709</v>
      </c>
      <c r="AC329" s="81">
        <v>0</v>
      </c>
      <c r="AD329" s="81">
        <v>1.581697788245505</v>
      </c>
      <c r="AE329" s="82"/>
      <c r="AF329" s="81">
        <v>5253485.7289410997</v>
      </c>
      <c r="AG329" s="81">
        <v>203996.46862694251</v>
      </c>
      <c r="AH329" s="81">
        <v>2776867.8419624842</v>
      </c>
      <c r="AI329" s="81">
        <v>14069808.124069277</v>
      </c>
      <c r="AJ329" s="81">
        <v>19580148.076342549</v>
      </c>
      <c r="AK329" s="81"/>
      <c r="AL329" s="81"/>
      <c r="AM329" s="81">
        <v>1267132.3692398337</v>
      </c>
      <c r="AN329" s="81"/>
      <c r="AO329" s="81"/>
      <c r="AP329" s="82"/>
      <c r="AQ329" s="81">
        <v>320</v>
      </c>
      <c r="AR329" s="81">
        <v>98</v>
      </c>
      <c r="AS329" s="81">
        <v>0</v>
      </c>
      <c r="AT329" s="81">
        <v>0</v>
      </c>
      <c r="AU329" s="81">
        <v>0</v>
      </c>
      <c r="AV329" s="81">
        <v>0</v>
      </c>
      <c r="AW329" s="81">
        <v>0</v>
      </c>
      <c r="AX329" s="82"/>
      <c r="AY329" s="81">
        <v>1344.9</v>
      </c>
      <c r="AZ329" s="81">
        <v>9480.7000000000007</v>
      </c>
      <c r="BA329" s="81">
        <v>0</v>
      </c>
      <c r="BB329" s="81">
        <v>0</v>
      </c>
      <c r="BC329" s="81">
        <v>0</v>
      </c>
      <c r="BD329" s="81">
        <v>0</v>
      </c>
      <c r="BE329" s="81">
        <v>0</v>
      </c>
      <c r="BF329" s="82"/>
      <c r="BG329" s="81">
        <v>0</v>
      </c>
      <c r="BH329" s="81">
        <v>0</v>
      </c>
      <c r="BI329" s="81">
        <v>3.2149999999999999</v>
      </c>
      <c r="BJ329" s="81">
        <v>0</v>
      </c>
      <c r="BK329" s="81">
        <v>0</v>
      </c>
      <c r="BL329" s="81">
        <v>0</v>
      </c>
      <c r="BM329" s="82"/>
      <c r="BN329" s="81">
        <v>0</v>
      </c>
      <c r="BO329" s="81">
        <v>0</v>
      </c>
      <c r="BP329" s="81">
        <v>1</v>
      </c>
      <c r="BQ329" s="81">
        <v>0</v>
      </c>
      <c r="BR329" s="81">
        <v>0</v>
      </c>
      <c r="BS329" s="81">
        <v>0</v>
      </c>
      <c r="BT329"/>
      <c r="BU329" s="80">
        <v>3.2149999999999999</v>
      </c>
      <c r="BV329" s="80">
        <v>0</v>
      </c>
      <c r="BW329" s="80">
        <v>0</v>
      </c>
      <c r="BX329" s="80">
        <v>0</v>
      </c>
      <c r="BY329" s="80">
        <v>0</v>
      </c>
      <c r="BZ329" s="80">
        <v>0</v>
      </c>
      <c r="CA329" s="80">
        <v>0</v>
      </c>
      <c r="CB329" s="80">
        <v>0</v>
      </c>
      <c r="CC329" s="80">
        <v>0</v>
      </c>
    </row>
    <row r="330" spans="1:81">
      <c r="A330" s="80" t="s">
        <v>2066</v>
      </c>
      <c r="B330" s="80">
        <v>102</v>
      </c>
      <c r="C330" s="80">
        <v>18</v>
      </c>
      <c r="D330" s="80">
        <v>6</v>
      </c>
      <c r="E330" s="80">
        <v>2021</v>
      </c>
      <c r="F330" s="80" t="s">
        <v>75</v>
      </c>
      <c r="G330" s="174" t="s">
        <v>2048</v>
      </c>
      <c r="H330" s="80" t="s">
        <v>2049</v>
      </c>
      <c r="I330" s="177"/>
      <c r="J330" s="81">
        <v>3.7376685184093921</v>
      </c>
      <c r="K330" s="81">
        <v>0.27041220789656684</v>
      </c>
      <c r="L330" s="81">
        <v>11.502621116620849</v>
      </c>
      <c r="M330" s="81">
        <v>7.2318003342354684</v>
      </c>
      <c r="N330" s="81">
        <v>8.5040956055404866</v>
      </c>
      <c r="O330" s="81">
        <v>9.0692003784203106</v>
      </c>
      <c r="P330" s="81">
        <v>14.572205869168654</v>
      </c>
      <c r="Q330" s="81">
        <v>0.56609666062035802</v>
      </c>
      <c r="R330" s="81">
        <v>0</v>
      </c>
      <c r="S330" s="81">
        <v>1.1721000824171699</v>
      </c>
      <c r="T330" s="82"/>
      <c r="U330" s="81">
        <v>781223</v>
      </c>
      <c r="V330" s="81">
        <v>164</v>
      </c>
      <c r="W330" s="81">
        <v>174</v>
      </c>
      <c r="X330" s="81">
        <v>2574</v>
      </c>
      <c r="Y330" s="81">
        <v>4565</v>
      </c>
      <c r="Z330" s="81">
        <v>6673</v>
      </c>
      <c r="AA330" s="81">
        <v>3206</v>
      </c>
      <c r="AB330" s="81">
        <v>9487</v>
      </c>
      <c r="AC330" s="81">
        <v>0</v>
      </c>
      <c r="AD330" s="81">
        <v>1.1721000824171699</v>
      </c>
      <c r="AE330" s="82"/>
      <c r="AF330" s="81">
        <v>5309085.9925715812</v>
      </c>
      <c r="AG330" s="81">
        <v>238170.49982725809</v>
      </c>
      <c r="AH330" s="81">
        <v>2460102.5635376372</v>
      </c>
      <c r="AI330" s="81">
        <v>16003868.330313519</v>
      </c>
      <c r="AJ330" s="81">
        <v>17196894.435966916</v>
      </c>
      <c r="AK330" s="81">
        <v>0</v>
      </c>
      <c r="AL330" s="81">
        <v>0</v>
      </c>
      <c r="AM330" s="81">
        <v>1245300.5036326263</v>
      </c>
      <c r="AN330" s="81">
        <v>0</v>
      </c>
      <c r="AO330" s="81">
        <v>0</v>
      </c>
      <c r="AP330" s="82"/>
      <c r="AQ330" s="81">
        <v>328</v>
      </c>
      <c r="AR330" s="81">
        <v>100</v>
      </c>
      <c r="AS330" s="81">
        <v>0</v>
      </c>
      <c r="AT330" s="81">
        <v>0</v>
      </c>
      <c r="AU330" s="81">
        <v>0</v>
      </c>
      <c r="AV330" s="81">
        <v>0</v>
      </c>
      <c r="AW330" s="81"/>
      <c r="AX330" s="82"/>
      <c r="AY330" s="81">
        <v>1399.1999999999989</v>
      </c>
      <c r="AZ330" s="81">
        <v>9552.2000000000007</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2067</v>
      </c>
      <c r="B331" s="80">
        <v>102</v>
      </c>
      <c r="C331" s="80">
        <v>19</v>
      </c>
      <c r="D331" s="80">
        <v>6</v>
      </c>
      <c r="E331" s="80">
        <v>2022</v>
      </c>
      <c r="F331" s="80" t="s">
        <v>568</v>
      </c>
      <c r="G331" s="80" t="s">
        <v>2048</v>
      </c>
      <c r="H331" s="80" t="s">
        <v>2049</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342</v>
      </c>
      <c r="AR331" s="81">
        <v>102</v>
      </c>
      <c r="AS331" s="81">
        <v>0</v>
      </c>
      <c r="AT331" s="81">
        <v>0</v>
      </c>
      <c r="AU331" s="81">
        <v>0</v>
      </c>
      <c r="AV331" s="81">
        <v>0</v>
      </c>
      <c r="AW331" s="81"/>
      <c r="AX331" s="82"/>
      <c r="AY331" s="81">
        <v>1479.3999999999994</v>
      </c>
      <c r="AZ331" s="81">
        <v>10085.200000000001</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2068</v>
      </c>
      <c r="B332" s="80">
        <v>256</v>
      </c>
      <c r="C332" s="80">
        <v>1</v>
      </c>
      <c r="D332" s="80">
        <v>16</v>
      </c>
      <c r="E332" s="80">
        <v>1990</v>
      </c>
      <c r="F332" s="80" t="s">
        <v>562</v>
      </c>
      <c r="G332" s="80" t="s">
        <v>2069</v>
      </c>
      <c r="H332" s="80" t="s">
        <v>2070</v>
      </c>
      <c r="I332" s="177"/>
      <c r="J332" s="81">
        <v>18.435722943739076</v>
      </c>
      <c r="K332" s="81">
        <v>1.1888637999827507</v>
      </c>
      <c r="L332" s="81">
        <v>2.0977355569613101</v>
      </c>
      <c r="M332" s="81">
        <v>8.2811745531469043</v>
      </c>
      <c r="N332" s="81">
        <v>8.8808695494254533</v>
      </c>
      <c r="O332" s="81">
        <v>11.280982453446414</v>
      </c>
      <c r="P332" s="81">
        <v>13.916168130796517</v>
      </c>
      <c r="Q332" s="81">
        <v>0.77423829637754227</v>
      </c>
      <c r="R332" s="81">
        <v>0</v>
      </c>
      <c r="S332" s="81">
        <v>0.89693741419592077</v>
      </c>
      <c r="T332" s="82"/>
      <c r="U332" s="81">
        <v>3048249</v>
      </c>
      <c r="V332" s="81">
        <v>427</v>
      </c>
      <c r="W332" s="81">
        <v>22</v>
      </c>
      <c r="X332" s="81">
        <v>2838</v>
      </c>
      <c r="Y332" s="81">
        <v>3455</v>
      </c>
      <c r="Z332" s="81">
        <v>4640</v>
      </c>
      <c r="AA332" s="81">
        <v>3379</v>
      </c>
      <c r="AB332" s="81">
        <v>12571</v>
      </c>
      <c r="AC332" s="81">
        <v>0</v>
      </c>
      <c r="AD332" s="81">
        <v>0.89693741419592077</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2071</v>
      </c>
      <c r="B333" s="80">
        <v>257</v>
      </c>
      <c r="C333" s="80">
        <v>2</v>
      </c>
      <c r="D333" s="80">
        <v>16</v>
      </c>
      <c r="E333" s="80">
        <v>2005</v>
      </c>
      <c r="F333" s="80" t="s">
        <v>565</v>
      </c>
      <c r="G333" s="80" t="s">
        <v>2069</v>
      </c>
      <c r="H333" s="80" t="s">
        <v>2070</v>
      </c>
      <c r="I333" s="177"/>
      <c r="J333" s="81">
        <v>7.0268841389599581</v>
      </c>
      <c r="K333" s="81">
        <v>0.97239889555820469</v>
      </c>
      <c r="L333" s="81">
        <v>2.2438557627273057</v>
      </c>
      <c r="M333" s="81">
        <v>15.326172048335465</v>
      </c>
      <c r="N333" s="81">
        <v>11.641229558524939</v>
      </c>
      <c r="O333" s="81">
        <v>15.192259891177217</v>
      </c>
      <c r="P333" s="81">
        <v>13.205270372097864</v>
      </c>
      <c r="Q333" s="81">
        <v>0.68623962410425077</v>
      </c>
      <c r="R333" s="81">
        <v>0</v>
      </c>
      <c r="S333" s="81">
        <v>1.6524177545056569</v>
      </c>
      <c r="T333" s="82"/>
      <c r="U333" s="81">
        <v>1064678</v>
      </c>
      <c r="V333" s="81">
        <v>412</v>
      </c>
      <c r="W333" s="81">
        <v>30</v>
      </c>
      <c r="X333" s="81">
        <v>2837</v>
      </c>
      <c r="Y333" s="81">
        <v>3906</v>
      </c>
      <c r="Z333" s="81">
        <v>7231</v>
      </c>
      <c r="AA333" s="81">
        <v>2626</v>
      </c>
      <c r="AB333" s="81">
        <v>11648</v>
      </c>
      <c r="AC333" s="81">
        <v>0</v>
      </c>
      <c r="AD333" s="81">
        <v>1.6524177545056569</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2072</v>
      </c>
      <c r="B334" s="80">
        <v>258</v>
      </c>
      <c r="C334" s="80">
        <v>3</v>
      </c>
      <c r="D334" s="80">
        <v>16</v>
      </c>
      <c r="E334" s="80">
        <v>2006</v>
      </c>
      <c r="F334" s="80" t="s">
        <v>566</v>
      </c>
      <c r="G334" s="80" t="s">
        <v>2069</v>
      </c>
      <c r="H334" s="80" t="s">
        <v>2070</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2073</v>
      </c>
      <c r="B335" s="80">
        <v>259</v>
      </c>
      <c r="C335" s="80">
        <v>4</v>
      </c>
      <c r="D335" s="80">
        <v>16</v>
      </c>
      <c r="E335" s="80">
        <v>2007</v>
      </c>
      <c r="F335" s="80" t="s">
        <v>567</v>
      </c>
      <c r="G335" s="80" t="s">
        <v>2069</v>
      </c>
      <c r="H335" s="80" t="s">
        <v>2070</v>
      </c>
      <c r="I335" s="177"/>
      <c r="J335" s="81">
        <v>6.8285324990763501</v>
      </c>
      <c r="K335" s="81">
        <v>0.92033171634518562</v>
      </c>
      <c r="L335" s="81">
        <v>0.31458152260129763</v>
      </c>
      <c r="M335" s="81">
        <v>14.397898473802309</v>
      </c>
      <c r="N335" s="81">
        <v>12.428528986899016</v>
      </c>
      <c r="O335" s="81">
        <v>14.585948242874091</v>
      </c>
      <c r="P335" s="81">
        <v>13.225838652904361</v>
      </c>
      <c r="Q335" s="81">
        <v>0.70720303608359936</v>
      </c>
      <c r="R335" s="81">
        <v>0</v>
      </c>
      <c r="S335" s="81">
        <v>1.692899685284029</v>
      </c>
      <c r="T335" s="82"/>
      <c r="U335" s="81">
        <v>1060774</v>
      </c>
      <c r="V335" s="81">
        <v>400</v>
      </c>
      <c r="W335" s="81">
        <v>4</v>
      </c>
      <c r="X335" s="81">
        <v>3359</v>
      </c>
      <c r="Y335" s="81">
        <v>3943</v>
      </c>
      <c r="Z335" s="81">
        <v>7217</v>
      </c>
      <c r="AA335" s="81">
        <v>2590</v>
      </c>
      <c r="AB335" s="81">
        <v>11369</v>
      </c>
      <c r="AC335" s="81">
        <v>0</v>
      </c>
      <c r="AD335" s="81">
        <v>1.692899685284029</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2074</v>
      </c>
      <c r="B336" s="80">
        <v>260</v>
      </c>
      <c r="C336" s="80">
        <v>5</v>
      </c>
      <c r="D336" s="80">
        <v>16</v>
      </c>
      <c r="E336" s="80">
        <v>2008</v>
      </c>
      <c r="F336" s="80" t="s">
        <v>84</v>
      </c>
      <c r="G336" s="80" t="s">
        <v>2069</v>
      </c>
      <c r="H336" s="80" t="s">
        <v>2070</v>
      </c>
      <c r="I336" s="177"/>
      <c r="J336" s="81">
        <v>5.8451400351952296</v>
      </c>
      <c r="K336" s="81">
        <v>0.73434945146036401</v>
      </c>
      <c r="L336" s="81">
        <v>1.9212543618540796</v>
      </c>
      <c r="M336" s="81">
        <v>15.190518223411724</v>
      </c>
      <c r="N336" s="81">
        <v>12.597251811379362</v>
      </c>
      <c r="O336" s="81">
        <v>14.060125606818303</v>
      </c>
      <c r="P336" s="81">
        <v>13.149557670504592</v>
      </c>
      <c r="Q336" s="81">
        <v>0.68983373727609099</v>
      </c>
      <c r="R336" s="81">
        <v>0</v>
      </c>
      <c r="S336" s="81">
        <v>1.3274186791291356</v>
      </c>
      <c r="T336" s="82"/>
      <c r="U336" s="81">
        <v>996535</v>
      </c>
      <c r="V336" s="81">
        <v>400</v>
      </c>
      <c r="W336" s="81">
        <v>27</v>
      </c>
      <c r="X336" s="81">
        <v>3359</v>
      </c>
      <c r="Y336" s="81">
        <v>3981</v>
      </c>
      <c r="Z336" s="81">
        <v>7201</v>
      </c>
      <c r="AA336" s="81">
        <v>2578</v>
      </c>
      <c r="AB336" s="81">
        <v>11272</v>
      </c>
      <c r="AC336" s="81">
        <v>0</v>
      </c>
      <c r="AD336" s="81">
        <v>1.3274186791291356</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2075</v>
      </c>
      <c r="B337" s="80">
        <v>261</v>
      </c>
      <c r="C337" s="80">
        <v>6</v>
      </c>
      <c r="D337" s="80">
        <v>16</v>
      </c>
      <c r="E337" s="80">
        <v>2009</v>
      </c>
      <c r="F337" s="80" t="s">
        <v>85</v>
      </c>
      <c r="G337" s="80" t="s">
        <v>2069</v>
      </c>
      <c r="H337" s="80" t="s">
        <v>2070</v>
      </c>
      <c r="I337" s="177"/>
      <c r="J337" s="81">
        <v>5.5758646918687456</v>
      </c>
      <c r="K337" s="81">
        <v>0.63433491873337522</v>
      </c>
      <c r="L337" s="81">
        <v>1.3679974425600425</v>
      </c>
      <c r="M337" s="81">
        <v>13.828340261042733</v>
      </c>
      <c r="N337" s="81">
        <v>11.697912584187193</v>
      </c>
      <c r="O337" s="81">
        <v>14.254504147848595</v>
      </c>
      <c r="P337" s="81">
        <v>12.729186522406929</v>
      </c>
      <c r="Q337" s="81">
        <v>0.65031661797213791</v>
      </c>
      <c r="R337" s="81">
        <v>0</v>
      </c>
      <c r="S337" s="81">
        <v>1.4524614896697787</v>
      </c>
      <c r="T337" s="82"/>
      <c r="U337" s="81">
        <v>848652</v>
      </c>
      <c r="V337" s="81">
        <v>403</v>
      </c>
      <c r="W337" s="81">
        <v>21</v>
      </c>
      <c r="X337" s="81">
        <v>3607</v>
      </c>
      <c r="Y337" s="81">
        <v>3979</v>
      </c>
      <c r="Z337" s="81">
        <v>7206</v>
      </c>
      <c r="AA337" s="81">
        <v>2562</v>
      </c>
      <c r="AB337" s="81">
        <v>11155</v>
      </c>
      <c r="AC337" s="81">
        <v>0</v>
      </c>
      <c r="AD337" s="81">
        <v>1.4524614896697787</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5.17</v>
      </c>
      <c r="BI337" s="81">
        <v>0</v>
      </c>
      <c r="BJ337" s="81">
        <v>0</v>
      </c>
      <c r="BK337" s="81">
        <v>0</v>
      </c>
      <c r="BL337" s="81">
        <v>0</v>
      </c>
      <c r="BM337" s="82"/>
      <c r="BN337" s="81">
        <v>0</v>
      </c>
      <c r="BO337" s="81">
        <v>1</v>
      </c>
      <c r="BP337" s="81">
        <v>0</v>
      </c>
      <c r="BQ337" s="81">
        <v>0</v>
      </c>
      <c r="BR337" s="81">
        <v>0</v>
      </c>
      <c r="BS337" s="81">
        <v>0</v>
      </c>
      <c r="BT337"/>
      <c r="BU337" s="80"/>
      <c r="BV337" s="80"/>
      <c r="BW337" s="80"/>
      <c r="BX337" s="80"/>
      <c r="BY337" s="80"/>
      <c r="BZ337" s="80"/>
      <c r="CA337" s="80"/>
      <c r="CB337" s="80"/>
      <c r="CC337" s="80"/>
    </row>
    <row r="338" spans="1:81">
      <c r="A338" s="80" t="s">
        <v>2076</v>
      </c>
      <c r="B338" s="80">
        <v>262</v>
      </c>
      <c r="C338" s="80">
        <v>7</v>
      </c>
      <c r="D338" s="80">
        <v>16</v>
      </c>
      <c r="E338" s="80">
        <v>2010</v>
      </c>
      <c r="F338" s="80" t="s">
        <v>86</v>
      </c>
      <c r="G338" s="80" t="s">
        <v>2069</v>
      </c>
      <c r="H338" s="80" t="s">
        <v>2070</v>
      </c>
      <c r="I338" s="177"/>
      <c r="J338" s="81">
        <v>5.2866238267821339</v>
      </c>
      <c r="K338" s="81">
        <v>0.66470981128787587</v>
      </c>
      <c r="L338" s="81">
        <v>1.5267107076310655</v>
      </c>
      <c r="M338" s="81">
        <v>14.091668549607778</v>
      </c>
      <c r="N338" s="81">
        <v>12.883250204956438</v>
      </c>
      <c r="O338" s="81">
        <v>14.275208442666734</v>
      </c>
      <c r="P338" s="81">
        <v>12.943117878209957</v>
      </c>
      <c r="Q338" s="81">
        <v>0.67126177141368937</v>
      </c>
      <c r="R338" s="81">
        <v>0</v>
      </c>
      <c r="S338" s="81">
        <v>1.2500358707132202</v>
      </c>
      <c r="T338" s="82"/>
      <c r="U338" s="81">
        <v>868592</v>
      </c>
      <c r="V338" s="81">
        <v>403</v>
      </c>
      <c r="W338" s="81">
        <v>21</v>
      </c>
      <c r="X338" s="81">
        <v>3607</v>
      </c>
      <c r="Y338" s="81">
        <v>4003</v>
      </c>
      <c r="Z338" s="81">
        <v>7250</v>
      </c>
      <c r="AA338" s="81">
        <v>2540</v>
      </c>
      <c r="AB338" s="81">
        <v>11033</v>
      </c>
      <c r="AC338" s="81">
        <v>0</v>
      </c>
      <c r="AD338" s="81">
        <v>1.2500358707132202</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0</v>
      </c>
      <c r="BJ338" s="81">
        <v>0</v>
      </c>
      <c r="BK338" s="81">
        <v>0</v>
      </c>
      <c r="BL338" s="81">
        <v>0</v>
      </c>
      <c r="BM338" s="82"/>
      <c r="BN338" s="81">
        <v>0</v>
      </c>
      <c r="BO338" s="81">
        <v>0</v>
      </c>
      <c r="BP338" s="81">
        <v>0</v>
      </c>
      <c r="BQ338" s="81">
        <v>0</v>
      </c>
      <c r="BR338" s="81">
        <v>0</v>
      </c>
      <c r="BS338" s="81">
        <v>0</v>
      </c>
      <c r="BT338"/>
      <c r="BU338" s="80">
        <v>0</v>
      </c>
      <c r="BV338" s="80">
        <v>0</v>
      </c>
      <c r="BW338" s="80">
        <v>0</v>
      </c>
      <c r="BX338" s="80">
        <v>0</v>
      </c>
      <c r="BY338" s="80">
        <v>0</v>
      </c>
      <c r="BZ338" s="80">
        <v>0</v>
      </c>
      <c r="CA338" s="80">
        <v>0</v>
      </c>
      <c r="CB338" s="80">
        <v>0</v>
      </c>
      <c r="CC338" s="80">
        <v>0</v>
      </c>
    </row>
    <row r="339" spans="1:81">
      <c r="A339" s="80" t="s">
        <v>2077</v>
      </c>
      <c r="B339" s="80">
        <v>263</v>
      </c>
      <c r="C339" s="80">
        <v>8</v>
      </c>
      <c r="D339" s="80">
        <v>16</v>
      </c>
      <c r="E339" s="80">
        <v>2011</v>
      </c>
      <c r="F339" s="80" t="s">
        <v>87</v>
      </c>
      <c r="G339" s="80" t="s">
        <v>2069</v>
      </c>
      <c r="H339" s="80" t="s">
        <v>2070</v>
      </c>
      <c r="I339" s="177"/>
      <c r="J339" s="81">
        <v>7.3251680963218462</v>
      </c>
      <c r="K339" s="81">
        <v>0.96667410913704932</v>
      </c>
      <c r="L339" s="81">
        <v>0.86525171916961874</v>
      </c>
      <c r="M339" s="81">
        <v>17.880776069899916</v>
      </c>
      <c r="N339" s="81">
        <v>13.766825048264437</v>
      </c>
      <c r="O339" s="81">
        <v>13.954329629386027</v>
      </c>
      <c r="P339" s="81">
        <v>12.420628283527199</v>
      </c>
      <c r="Q339" s="81">
        <v>0.76445239369451612</v>
      </c>
      <c r="R339" s="81">
        <v>0</v>
      </c>
      <c r="S339" s="81">
        <v>1.1869449476011293</v>
      </c>
      <c r="T339" s="82"/>
      <c r="U339" s="81">
        <v>1045462</v>
      </c>
      <c r="V339" s="81">
        <v>403</v>
      </c>
      <c r="W339" s="81">
        <v>21</v>
      </c>
      <c r="X339" s="81">
        <v>3607</v>
      </c>
      <c r="Y339" s="81">
        <v>4002</v>
      </c>
      <c r="Z339" s="81">
        <v>7241</v>
      </c>
      <c r="AA339" s="81">
        <v>2510</v>
      </c>
      <c r="AB339" s="81">
        <v>10893</v>
      </c>
      <c r="AC339" s="81">
        <v>0</v>
      </c>
      <c r="AD339" s="81">
        <v>1.1869449476011293</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5.0599999999999996</v>
      </c>
      <c r="BI339" s="81">
        <v>3.0369999999999999</v>
      </c>
      <c r="BJ339" s="81">
        <v>0</v>
      </c>
      <c r="BK339" s="81">
        <v>0</v>
      </c>
      <c r="BL339" s="81">
        <v>0</v>
      </c>
      <c r="BM339" s="82"/>
      <c r="BN339" s="81">
        <v>0</v>
      </c>
      <c r="BO339" s="81">
        <v>1</v>
      </c>
      <c r="BP339" s="81">
        <v>1</v>
      </c>
      <c r="BQ339" s="81">
        <v>0</v>
      </c>
      <c r="BR339" s="81">
        <v>0</v>
      </c>
      <c r="BS339" s="81">
        <v>0</v>
      </c>
      <c r="BT339"/>
      <c r="BU339" s="80">
        <v>8.0969999999999995</v>
      </c>
      <c r="BV339" s="80">
        <v>0</v>
      </c>
      <c r="BW339" s="80">
        <v>0</v>
      </c>
      <c r="BX339" s="80">
        <v>0</v>
      </c>
      <c r="BY339" s="80">
        <v>0</v>
      </c>
      <c r="BZ339" s="80">
        <v>0</v>
      </c>
      <c r="CA339" s="80">
        <v>0</v>
      </c>
      <c r="CB339" s="80">
        <v>0</v>
      </c>
      <c r="CC339" s="80">
        <v>0</v>
      </c>
    </row>
    <row r="340" spans="1:81">
      <c r="A340" s="80" t="s">
        <v>2078</v>
      </c>
      <c r="B340" s="80">
        <v>264</v>
      </c>
      <c r="C340" s="80">
        <v>9</v>
      </c>
      <c r="D340" s="80">
        <v>16</v>
      </c>
      <c r="E340" s="80">
        <v>2012</v>
      </c>
      <c r="F340" s="80" t="s">
        <v>88</v>
      </c>
      <c r="G340" s="80" t="s">
        <v>2069</v>
      </c>
      <c r="H340" s="80" t="s">
        <v>2070</v>
      </c>
      <c r="I340" s="177"/>
      <c r="J340" s="81">
        <v>6.6359095164360857</v>
      </c>
      <c r="K340" s="81">
        <v>0.94263716391509866</v>
      </c>
      <c r="L340" s="81">
        <v>0.85896401162137703</v>
      </c>
      <c r="M340" s="81">
        <v>18.484525159603287</v>
      </c>
      <c r="N340" s="81">
        <v>14.458954781174482</v>
      </c>
      <c r="O340" s="81">
        <v>13.915262940443398</v>
      </c>
      <c r="P340" s="81">
        <v>12.391764751721539</v>
      </c>
      <c r="Q340" s="81">
        <v>0.82049464160727692</v>
      </c>
      <c r="R340" s="81">
        <v>0</v>
      </c>
      <c r="S340" s="81">
        <v>1.0411785091528396</v>
      </c>
      <c r="T340" s="82"/>
      <c r="U340" s="81">
        <v>905665</v>
      </c>
      <c r="V340" s="81">
        <v>403</v>
      </c>
      <c r="W340" s="81">
        <v>21</v>
      </c>
      <c r="X340" s="81">
        <v>3607</v>
      </c>
      <c r="Y340" s="81">
        <v>3993</v>
      </c>
      <c r="Z340" s="81">
        <v>7278</v>
      </c>
      <c r="AA340" s="81">
        <v>2490</v>
      </c>
      <c r="AB340" s="81">
        <v>10761</v>
      </c>
      <c r="AC340" s="81">
        <v>0</v>
      </c>
      <c r="AD340" s="81">
        <v>1.0411785091528396</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5.2779999999999996</v>
      </c>
      <c r="BI340" s="81">
        <v>3.327</v>
      </c>
      <c r="BJ340" s="81">
        <v>0</v>
      </c>
      <c r="BK340" s="81">
        <v>0</v>
      </c>
      <c r="BL340" s="81">
        <v>0</v>
      </c>
      <c r="BM340" s="82"/>
      <c r="BN340" s="81">
        <v>0</v>
      </c>
      <c r="BO340" s="81">
        <v>1</v>
      </c>
      <c r="BP340" s="81">
        <v>1</v>
      </c>
      <c r="BQ340" s="81">
        <v>0</v>
      </c>
      <c r="BR340" s="81">
        <v>0</v>
      </c>
      <c r="BS340" s="81">
        <v>0</v>
      </c>
      <c r="BT340"/>
      <c r="BU340" s="80">
        <v>8.6050000000000004</v>
      </c>
      <c r="BV340" s="80">
        <v>0</v>
      </c>
      <c r="BW340" s="80">
        <v>0</v>
      </c>
      <c r="BX340" s="80">
        <v>0</v>
      </c>
      <c r="BY340" s="80">
        <v>0</v>
      </c>
      <c r="BZ340" s="80">
        <v>0</v>
      </c>
      <c r="CA340" s="80">
        <v>0</v>
      </c>
      <c r="CB340" s="80">
        <v>0</v>
      </c>
      <c r="CC340" s="80">
        <v>0</v>
      </c>
    </row>
    <row r="341" spans="1:81">
      <c r="A341" s="80" t="s">
        <v>2079</v>
      </c>
      <c r="B341" s="80">
        <v>265</v>
      </c>
      <c r="C341" s="80">
        <v>10</v>
      </c>
      <c r="D341" s="80">
        <v>16</v>
      </c>
      <c r="E341" s="80">
        <v>2013</v>
      </c>
      <c r="F341" s="80" t="s">
        <v>89</v>
      </c>
      <c r="G341" s="80" t="s">
        <v>2069</v>
      </c>
      <c r="H341" s="80" t="s">
        <v>2070</v>
      </c>
      <c r="I341" s="177"/>
      <c r="J341" s="81">
        <v>7.3202767830660855</v>
      </c>
      <c r="K341" s="81">
        <v>0.81259419457446602</v>
      </c>
      <c r="L341" s="81">
        <v>0.88586911500409815</v>
      </c>
      <c r="M341" s="81">
        <v>17.808343982440036</v>
      </c>
      <c r="N341" s="81">
        <v>14.570024718709483</v>
      </c>
      <c r="O341" s="81">
        <v>13.300393254736436</v>
      </c>
      <c r="P341" s="81">
        <v>12.233645677183704</v>
      </c>
      <c r="Q341" s="81">
        <v>0.82399840889962406</v>
      </c>
      <c r="R341" s="81">
        <v>0</v>
      </c>
      <c r="S341" s="81">
        <v>1.2578489438981579</v>
      </c>
      <c r="T341" s="82"/>
      <c r="U341" s="81">
        <v>924508</v>
      </c>
      <c r="V341" s="81">
        <v>403</v>
      </c>
      <c r="W341" s="81">
        <v>21</v>
      </c>
      <c r="X341" s="81">
        <v>3607</v>
      </c>
      <c r="Y341" s="81">
        <v>4029</v>
      </c>
      <c r="Z341" s="81">
        <v>7267</v>
      </c>
      <c r="AA341" s="81">
        <v>2449</v>
      </c>
      <c r="AB341" s="81">
        <v>10652</v>
      </c>
      <c r="AC341" s="81">
        <v>0</v>
      </c>
      <c r="AD341" s="81">
        <v>1.2578489438981579</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5.9029999999999996</v>
      </c>
      <c r="BI341" s="81">
        <v>3.6760000000000002</v>
      </c>
      <c r="BJ341" s="81">
        <v>0</v>
      </c>
      <c r="BK341" s="81">
        <v>0</v>
      </c>
      <c r="BL341" s="81">
        <v>0</v>
      </c>
      <c r="BM341" s="82"/>
      <c r="BN341" s="81">
        <v>0</v>
      </c>
      <c r="BO341" s="81">
        <v>1</v>
      </c>
      <c r="BP341" s="81">
        <v>1</v>
      </c>
      <c r="BQ341" s="81">
        <v>0</v>
      </c>
      <c r="BR341" s="81">
        <v>0</v>
      </c>
      <c r="BS341" s="81">
        <v>0</v>
      </c>
      <c r="BT341"/>
      <c r="BU341" s="80">
        <v>9.5790000000000006</v>
      </c>
      <c r="BV341" s="80">
        <v>0</v>
      </c>
      <c r="BW341" s="80">
        <v>0</v>
      </c>
      <c r="BX341" s="80">
        <v>0</v>
      </c>
      <c r="BY341" s="80">
        <v>0</v>
      </c>
      <c r="BZ341" s="80">
        <v>0</v>
      </c>
      <c r="CA341" s="80">
        <v>0</v>
      </c>
      <c r="CB341" s="80">
        <v>0</v>
      </c>
      <c r="CC341" s="80">
        <v>0</v>
      </c>
    </row>
    <row r="342" spans="1:81">
      <c r="A342" s="80" t="s">
        <v>2080</v>
      </c>
      <c r="B342" s="80">
        <v>266</v>
      </c>
      <c r="C342" s="80">
        <v>11</v>
      </c>
      <c r="D342" s="80">
        <v>16</v>
      </c>
      <c r="E342" s="80">
        <v>2014</v>
      </c>
      <c r="F342" s="80" t="s">
        <v>90</v>
      </c>
      <c r="G342" s="80" t="s">
        <v>2069</v>
      </c>
      <c r="H342" s="80" t="s">
        <v>2070</v>
      </c>
      <c r="I342" s="177"/>
      <c r="J342" s="81">
        <v>6.0421011951266035</v>
      </c>
      <c r="K342" s="81">
        <v>0.72206226291220332</v>
      </c>
      <c r="L342" s="81">
        <v>0.67347129216181767</v>
      </c>
      <c r="M342" s="81">
        <v>15.830414085080074</v>
      </c>
      <c r="N342" s="81">
        <v>12.4700859008653</v>
      </c>
      <c r="O342" s="81">
        <v>12.586712999153081</v>
      </c>
      <c r="P342" s="81">
        <v>12.111484141582336</v>
      </c>
      <c r="Q342" s="81">
        <v>0.77440934957038976</v>
      </c>
      <c r="R342" s="81">
        <v>0</v>
      </c>
      <c r="S342" s="81">
        <v>1.9544413693236524</v>
      </c>
      <c r="T342" s="82"/>
      <c r="U342" s="81">
        <v>847972</v>
      </c>
      <c r="V342" s="81">
        <v>315</v>
      </c>
      <c r="W342" s="81">
        <v>15</v>
      </c>
      <c r="X342" s="81">
        <v>3512</v>
      </c>
      <c r="Y342" s="81">
        <v>3969</v>
      </c>
      <c r="Z342" s="81">
        <v>7243</v>
      </c>
      <c r="AA342" s="81">
        <v>2412</v>
      </c>
      <c r="AB342" s="81">
        <v>10434</v>
      </c>
      <c r="AC342" s="81">
        <v>0</v>
      </c>
      <c r="AD342" s="81">
        <v>1.9544413693236524</v>
      </c>
      <c r="AE342" s="82"/>
      <c r="AF342" s="81">
        <v>6719634.2438211199</v>
      </c>
      <c r="AG342" s="81">
        <v>643636.41153778112</v>
      </c>
      <c r="AH342" s="81">
        <v>171135.38575385039</v>
      </c>
      <c r="AI342" s="81">
        <v>22690276.052684601</v>
      </c>
      <c r="AJ342" s="81">
        <v>17658607.84034384</v>
      </c>
      <c r="AK342" s="81">
        <v>0</v>
      </c>
      <c r="AL342" s="81">
        <v>0</v>
      </c>
      <c r="AM342" s="81">
        <v>1432432.2824950288</v>
      </c>
      <c r="AN342" s="81">
        <v>0</v>
      </c>
      <c r="AO342" s="81">
        <v>0</v>
      </c>
      <c r="AP342" s="82"/>
      <c r="AQ342" s="81">
        <v>131</v>
      </c>
      <c r="AR342" s="81">
        <v>43</v>
      </c>
      <c r="AS342" s="81">
        <v>0</v>
      </c>
      <c r="AT342" s="81">
        <v>0</v>
      </c>
      <c r="AU342" s="81">
        <v>0</v>
      </c>
      <c r="AV342" s="81">
        <v>0</v>
      </c>
      <c r="AW342" s="81" t="s">
        <v>564</v>
      </c>
      <c r="AX342" s="82"/>
      <c r="AY342" s="81">
        <v>637.4</v>
      </c>
      <c r="AZ342" s="81">
        <v>1149.4000000000001</v>
      </c>
      <c r="BA342" s="81">
        <v>0</v>
      </c>
      <c r="BB342" s="81">
        <v>0</v>
      </c>
      <c r="BC342" s="81">
        <v>0</v>
      </c>
      <c r="BD342" s="81">
        <v>0</v>
      </c>
      <c r="BE342" s="81" t="s">
        <v>564</v>
      </c>
      <c r="BF342" s="82"/>
      <c r="BG342" s="81">
        <v>0</v>
      </c>
      <c r="BH342" s="81">
        <v>6.0650000000000004</v>
      </c>
      <c r="BI342" s="81">
        <v>3.891</v>
      </c>
      <c r="BJ342" s="81">
        <v>0</v>
      </c>
      <c r="BK342" s="81">
        <v>0</v>
      </c>
      <c r="BL342" s="81">
        <v>0</v>
      </c>
      <c r="BM342" s="82"/>
      <c r="BN342" s="81">
        <v>0</v>
      </c>
      <c r="BO342" s="81">
        <v>1</v>
      </c>
      <c r="BP342" s="81">
        <v>1</v>
      </c>
      <c r="BQ342" s="81">
        <v>0</v>
      </c>
      <c r="BR342" s="81">
        <v>0</v>
      </c>
      <c r="BS342" s="81">
        <v>0</v>
      </c>
      <c r="BT342"/>
      <c r="BU342" s="80">
        <v>9.9559999999999995</v>
      </c>
      <c r="BV342" s="80">
        <v>0</v>
      </c>
      <c r="BW342" s="80">
        <v>0</v>
      </c>
      <c r="BX342" s="80">
        <v>0</v>
      </c>
      <c r="BY342" s="80">
        <v>0</v>
      </c>
      <c r="BZ342" s="80">
        <v>0</v>
      </c>
      <c r="CA342" s="80">
        <v>0</v>
      </c>
      <c r="CB342" s="80">
        <v>0</v>
      </c>
      <c r="CC342" s="80">
        <v>0</v>
      </c>
    </row>
    <row r="343" spans="1:81">
      <c r="A343" s="80" t="s">
        <v>2081</v>
      </c>
      <c r="B343" s="80">
        <v>267</v>
      </c>
      <c r="C343" s="80">
        <v>12</v>
      </c>
      <c r="D343" s="80">
        <v>16</v>
      </c>
      <c r="E343" s="80">
        <v>2015</v>
      </c>
      <c r="F343" s="80" t="s">
        <v>91</v>
      </c>
      <c r="G343" s="80" t="s">
        <v>2069</v>
      </c>
      <c r="H343" s="80" t="s">
        <v>2070</v>
      </c>
      <c r="I343" s="177"/>
      <c r="J343" s="81">
        <v>5.8013254086618185</v>
      </c>
      <c r="K343" s="81">
        <v>0.68966190937970906</v>
      </c>
      <c r="L343" s="81">
        <v>0.74252677108864273</v>
      </c>
      <c r="M343" s="81">
        <v>16.588860037249013</v>
      </c>
      <c r="N343" s="81">
        <v>12.401528770200441</v>
      </c>
      <c r="O343" s="81">
        <v>12.497581760838001</v>
      </c>
      <c r="P343" s="81">
        <v>11.955178896546297</v>
      </c>
      <c r="Q343" s="81">
        <v>0.74742765702328262</v>
      </c>
      <c r="R343" s="81">
        <v>0</v>
      </c>
      <c r="S343" s="81">
        <v>1.3647358485304488</v>
      </c>
      <c r="T343" s="82"/>
      <c r="U343" s="81">
        <v>874334</v>
      </c>
      <c r="V343" s="81">
        <v>315</v>
      </c>
      <c r="W343" s="81">
        <v>15</v>
      </c>
      <c r="X343" s="81">
        <v>3512</v>
      </c>
      <c r="Y343" s="81">
        <v>3985</v>
      </c>
      <c r="Z343" s="81">
        <v>7261</v>
      </c>
      <c r="AA343" s="81">
        <v>2379</v>
      </c>
      <c r="AB343" s="81">
        <v>10287</v>
      </c>
      <c r="AC343" s="81">
        <v>0</v>
      </c>
      <c r="AD343" s="81">
        <v>1.3647358485304488</v>
      </c>
      <c r="AE343" s="82"/>
      <c r="AF343" s="81">
        <v>6621218.4627143154</v>
      </c>
      <c r="AG343" s="81">
        <v>569561.52366323397</v>
      </c>
      <c r="AH343" s="81">
        <v>156397.35266599758</v>
      </c>
      <c r="AI343" s="81">
        <v>24834964.459724817</v>
      </c>
      <c r="AJ343" s="81">
        <v>18406983.035466343</v>
      </c>
      <c r="AK343" s="81">
        <v>0</v>
      </c>
      <c r="AL343" s="81">
        <v>0</v>
      </c>
      <c r="AM343" s="81">
        <v>1409790.1976579907</v>
      </c>
      <c r="AN343" s="81">
        <v>0</v>
      </c>
      <c r="AO343" s="81">
        <v>0</v>
      </c>
      <c r="AP343" s="82"/>
      <c r="AQ343" s="81">
        <v>152</v>
      </c>
      <c r="AR343" s="81">
        <v>65</v>
      </c>
      <c r="AS343" s="81">
        <v>0</v>
      </c>
      <c r="AT343" s="81">
        <v>0</v>
      </c>
      <c r="AU343" s="81">
        <v>0</v>
      </c>
      <c r="AV343" s="81">
        <v>0</v>
      </c>
      <c r="AW343" s="81" t="s">
        <v>564</v>
      </c>
      <c r="AX343" s="82"/>
      <c r="AY343" s="81">
        <v>738.1</v>
      </c>
      <c r="AZ343" s="81">
        <v>3201.7</v>
      </c>
      <c r="BA343" s="81">
        <v>0</v>
      </c>
      <c r="BB343" s="81">
        <v>0</v>
      </c>
      <c r="BC343" s="81">
        <v>0</v>
      </c>
      <c r="BD343" s="81">
        <v>0</v>
      </c>
      <c r="BE343" s="81" t="s">
        <v>564</v>
      </c>
      <c r="BF343" s="82"/>
      <c r="BG343" s="81">
        <v>0</v>
      </c>
      <c r="BH343" s="81">
        <v>5.8890000000000002</v>
      </c>
      <c r="BI343" s="81">
        <v>3.8010000000000002</v>
      </c>
      <c r="BJ343" s="81">
        <v>0</v>
      </c>
      <c r="BK343" s="81">
        <v>0</v>
      </c>
      <c r="BL343" s="81">
        <v>0</v>
      </c>
      <c r="BM343" s="82"/>
      <c r="BN343" s="81">
        <v>0</v>
      </c>
      <c r="BO343" s="81">
        <v>1</v>
      </c>
      <c r="BP343" s="81">
        <v>1</v>
      </c>
      <c r="BQ343" s="81">
        <v>0</v>
      </c>
      <c r="BR343" s="81">
        <v>0</v>
      </c>
      <c r="BS343" s="81">
        <v>0</v>
      </c>
      <c r="BT343"/>
      <c r="BU343" s="80">
        <v>9.69</v>
      </c>
      <c r="BV343" s="80">
        <v>0</v>
      </c>
      <c r="BW343" s="80">
        <v>0</v>
      </c>
      <c r="BX343" s="80">
        <v>0</v>
      </c>
      <c r="BY343" s="80">
        <v>0</v>
      </c>
      <c r="BZ343" s="80">
        <v>0</v>
      </c>
      <c r="CA343" s="80">
        <v>0</v>
      </c>
      <c r="CB343" s="80">
        <v>0</v>
      </c>
      <c r="CC343" s="80">
        <v>0</v>
      </c>
    </row>
    <row r="344" spans="1:81">
      <c r="A344" s="80" t="s">
        <v>2082</v>
      </c>
      <c r="B344" s="80">
        <v>268</v>
      </c>
      <c r="C344" s="80">
        <v>13</v>
      </c>
      <c r="D344" s="80">
        <v>16</v>
      </c>
      <c r="E344" s="80">
        <v>2016</v>
      </c>
      <c r="F344" s="80" t="s">
        <v>92</v>
      </c>
      <c r="G344" s="80" t="s">
        <v>2069</v>
      </c>
      <c r="H344" s="80" t="s">
        <v>2070</v>
      </c>
      <c r="I344" s="177"/>
      <c r="J344" s="81">
        <v>6.0820441359878545</v>
      </c>
      <c r="K344" s="81">
        <v>0.68882760635582085</v>
      </c>
      <c r="L344" s="81">
        <v>0.8699967397487699</v>
      </c>
      <c r="M344" s="81">
        <v>14.517984376845835</v>
      </c>
      <c r="N344" s="81">
        <v>10.869894802372006</v>
      </c>
      <c r="O344" s="81">
        <v>12.352619208622901</v>
      </c>
      <c r="P344" s="81">
        <v>11.617204144339176</v>
      </c>
      <c r="Q344" s="81">
        <v>0.71175894465761136</v>
      </c>
      <c r="R344" s="81">
        <v>0</v>
      </c>
      <c r="S344" s="81">
        <v>1.5474248872462244</v>
      </c>
      <c r="T344" s="82"/>
      <c r="U344" s="81">
        <v>958319</v>
      </c>
      <c r="V344" s="81">
        <v>315</v>
      </c>
      <c r="W344" s="81">
        <v>15</v>
      </c>
      <c r="X344" s="81">
        <v>3512</v>
      </c>
      <c r="Y344" s="81">
        <v>3971</v>
      </c>
      <c r="Z344" s="81">
        <v>7265</v>
      </c>
      <c r="AA344" s="81">
        <v>2391</v>
      </c>
      <c r="AB344" s="81">
        <v>10077</v>
      </c>
      <c r="AC344" s="81">
        <v>0</v>
      </c>
      <c r="AD344" s="81">
        <v>1.547424887246224</v>
      </c>
      <c r="AE344" s="82"/>
      <c r="AF344" s="81">
        <v>7073431.7132121641</v>
      </c>
      <c r="AG344" s="81">
        <v>547538.6635969365</v>
      </c>
      <c r="AH344" s="81">
        <v>136173.84349773271</v>
      </c>
      <c r="AI344" s="81">
        <v>23196956.93056995</v>
      </c>
      <c r="AJ344" s="81">
        <v>15623566.88737989</v>
      </c>
      <c r="AK344" s="81">
        <v>0</v>
      </c>
      <c r="AL344" s="81">
        <v>0</v>
      </c>
      <c r="AM344" s="81">
        <v>1382083.488290868</v>
      </c>
      <c r="AN344" s="81">
        <v>0</v>
      </c>
      <c r="AO344" s="81">
        <v>0</v>
      </c>
      <c r="AP344" s="82"/>
      <c r="AQ344" s="81">
        <v>172</v>
      </c>
      <c r="AR344" s="81">
        <v>82</v>
      </c>
      <c r="AS344" s="81">
        <v>0</v>
      </c>
      <c r="AT344" s="81">
        <v>0</v>
      </c>
      <c r="AU344" s="81">
        <v>0</v>
      </c>
      <c r="AV344" s="81">
        <v>0</v>
      </c>
      <c r="AW344" s="81" t="s">
        <v>564</v>
      </c>
      <c r="AX344" s="82"/>
      <c r="AY344" s="81">
        <v>853.8</v>
      </c>
      <c r="AZ344" s="81">
        <v>5778.3</v>
      </c>
      <c r="BA344" s="81">
        <v>0</v>
      </c>
      <c r="BB344" s="81">
        <v>0</v>
      </c>
      <c r="BC344" s="81">
        <v>0</v>
      </c>
      <c r="BD344" s="81">
        <v>0</v>
      </c>
      <c r="BE344" s="81" t="s">
        <v>564</v>
      </c>
      <c r="BF344" s="82"/>
      <c r="BG344" s="81">
        <v>0</v>
      </c>
      <c r="BH344" s="81">
        <v>9.8260000000000005</v>
      </c>
      <c r="BI344" s="81">
        <v>0</v>
      </c>
      <c r="BJ344" s="81">
        <v>0</v>
      </c>
      <c r="BK344" s="81">
        <v>0</v>
      </c>
      <c r="BL344" s="81">
        <v>0</v>
      </c>
      <c r="BM344" s="82"/>
      <c r="BN344" s="81">
        <v>0</v>
      </c>
      <c r="BO344" s="81">
        <v>2</v>
      </c>
      <c r="BP344" s="81">
        <v>0</v>
      </c>
      <c r="BQ344" s="81">
        <v>0</v>
      </c>
      <c r="BR344" s="81">
        <v>0</v>
      </c>
      <c r="BS344" s="81">
        <v>0</v>
      </c>
      <c r="BT344"/>
      <c r="BU344" s="80">
        <v>9.8260000000000005</v>
      </c>
      <c r="BV344" s="80">
        <v>0</v>
      </c>
      <c r="BW344" s="80">
        <v>0</v>
      </c>
      <c r="BX344" s="80">
        <v>0</v>
      </c>
      <c r="BY344" s="80">
        <v>0</v>
      </c>
      <c r="BZ344" s="80">
        <v>0</v>
      </c>
      <c r="CA344" s="80">
        <v>0</v>
      </c>
      <c r="CB344" s="80">
        <v>0</v>
      </c>
      <c r="CC344" s="80">
        <v>0</v>
      </c>
    </row>
    <row r="345" spans="1:81">
      <c r="A345" s="80" t="s">
        <v>2083</v>
      </c>
      <c r="B345" s="80">
        <v>269</v>
      </c>
      <c r="C345" s="80">
        <v>14</v>
      </c>
      <c r="D345" s="80">
        <v>16</v>
      </c>
      <c r="E345" s="80">
        <v>2017</v>
      </c>
      <c r="F345" s="80" t="s">
        <v>71</v>
      </c>
      <c r="G345" s="80" t="s">
        <v>2069</v>
      </c>
      <c r="H345" s="80" t="s">
        <v>2070</v>
      </c>
      <c r="I345" s="177"/>
      <c r="J345" s="81">
        <v>5.8066362156730644</v>
      </c>
      <c r="K345" s="81">
        <v>0.71752205190899532</v>
      </c>
      <c r="L345" s="81">
        <v>0.76112838007152184</v>
      </c>
      <c r="M345" s="81">
        <v>14.003232991317626</v>
      </c>
      <c r="N345" s="81">
        <v>11.755848164302556</v>
      </c>
      <c r="O345" s="81">
        <v>12.105895127483574</v>
      </c>
      <c r="P345" s="81">
        <v>11.49533386778252</v>
      </c>
      <c r="Q345" s="81">
        <v>0.6788402484637045</v>
      </c>
      <c r="R345" s="81">
        <v>0</v>
      </c>
      <c r="S345" s="81">
        <v>1.5233468850994734</v>
      </c>
      <c r="T345" s="82"/>
      <c r="U345" s="81">
        <v>994504.99999999988</v>
      </c>
      <c r="V345" s="81">
        <v>315</v>
      </c>
      <c r="W345" s="81">
        <v>15</v>
      </c>
      <c r="X345" s="81">
        <v>3512</v>
      </c>
      <c r="Y345" s="81">
        <v>3969</v>
      </c>
      <c r="Z345" s="81">
        <v>7238</v>
      </c>
      <c r="AA345" s="81">
        <v>2381</v>
      </c>
      <c r="AB345" s="81">
        <v>9939</v>
      </c>
      <c r="AC345" s="81">
        <v>0</v>
      </c>
      <c r="AD345" s="81">
        <v>1.5233468850994729</v>
      </c>
      <c r="AE345" s="82"/>
      <c r="AF345" s="81">
        <v>6918323.6414950415</v>
      </c>
      <c r="AG345" s="81">
        <v>568130.89914680691</v>
      </c>
      <c r="AH345" s="81">
        <v>162760.41959838849</v>
      </c>
      <c r="AI345" s="81">
        <v>23251131.96937554</v>
      </c>
      <c r="AJ345" s="81">
        <v>17257997.219268631</v>
      </c>
      <c r="AK345" s="81">
        <v>0</v>
      </c>
      <c r="AL345" s="81">
        <v>0</v>
      </c>
      <c r="AM345" s="81">
        <v>1365289.44194159</v>
      </c>
      <c r="AN345" s="81">
        <v>0</v>
      </c>
      <c r="AO345" s="81">
        <v>0</v>
      </c>
      <c r="AP345" s="82"/>
      <c r="AQ345" s="81">
        <v>184</v>
      </c>
      <c r="AR345" s="81">
        <v>91</v>
      </c>
      <c r="AS345" s="81">
        <v>0</v>
      </c>
      <c r="AT345" s="81">
        <v>0</v>
      </c>
      <c r="AU345" s="81">
        <v>0</v>
      </c>
      <c r="AV345" s="81">
        <v>0</v>
      </c>
      <c r="AW345" s="81" t="s">
        <v>564</v>
      </c>
      <c r="AX345" s="82"/>
      <c r="AY345" s="81">
        <v>913.6</v>
      </c>
      <c r="AZ345" s="81">
        <v>6285.7999999999993</v>
      </c>
      <c r="BA345" s="81">
        <v>0</v>
      </c>
      <c r="BB345" s="81">
        <v>0</v>
      </c>
      <c r="BC345" s="81">
        <v>0</v>
      </c>
      <c r="BD345" s="81">
        <v>0</v>
      </c>
      <c r="BE345" s="81" t="s">
        <v>564</v>
      </c>
      <c r="BF345" s="82"/>
      <c r="BG345" s="81">
        <v>0</v>
      </c>
      <c r="BH345" s="81">
        <v>9.1579999999999995</v>
      </c>
      <c r="BI345" s="81">
        <v>0</v>
      </c>
      <c r="BJ345" s="81">
        <v>0</v>
      </c>
      <c r="BK345" s="81">
        <v>0</v>
      </c>
      <c r="BL345" s="81">
        <v>0</v>
      </c>
      <c r="BM345" s="82"/>
      <c r="BN345" s="81">
        <v>0</v>
      </c>
      <c r="BO345" s="81">
        <v>2</v>
      </c>
      <c r="BP345" s="81">
        <v>0</v>
      </c>
      <c r="BQ345" s="81">
        <v>0</v>
      </c>
      <c r="BR345" s="81">
        <v>0</v>
      </c>
      <c r="BS345" s="81">
        <v>0</v>
      </c>
      <c r="BT345"/>
      <c r="BU345" s="80">
        <v>9.1579999999999995</v>
      </c>
      <c r="BV345" s="80">
        <v>0</v>
      </c>
      <c r="BW345" s="80">
        <v>0</v>
      </c>
      <c r="BX345" s="80">
        <v>0</v>
      </c>
      <c r="BY345" s="80">
        <v>0</v>
      </c>
      <c r="BZ345" s="80">
        <v>0</v>
      </c>
      <c r="CA345" s="80">
        <v>0</v>
      </c>
      <c r="CB345" s="80">
        <v>0</v>
      </c>
      <c r="CC345" s="80">
        <v>0</v>
      </c>
    </row>
    <row r="346" spans="1:81">
      <c r="A346" s="80" t="s">
        <v>2084</v>
      </c>
      <c r="B346" s="80">
        <v>270</v>
      </c>
      <c r="C346" s="80">
        <v>15</v>
      </c>
      <c r="D346" s="80">
        <v>16</v>
      </c>
      <c r="E346" s="80">
        <v>2018</v>
      </c>
      <c r="F346" s="80" t="s">
        <v>93</v>
      </c>
      <c r="G346" s="80" t="s">
        <v>2069</v>
      </c>
      <c r="H346" s="80" t="s">
        <v>2070</v>
      </c>
      <c r="I346" s="177"/>
      <c r="J346" s="81">
        <v>5.9388950849137796</v>
      </c>
      <c r="K346" s="81">
        <v>0.67465293663131642</v>
      </c>
      <c r="L346" s="81">
        <v>0.71303802711133357</v>
      </c>
      <c r="M346" s="81">
        <v>13.84462830642976</v>
      </c>
      <c r="N346" s="81">
        <v>11.174660363123136</v>
      </c>
      <c r="O346" s="81">
        <v>11.781625492903453</v>
      </c>
      <c r="P346" s="81">
        <v>11.366566930460625</v>
      </c>
      <c r="Q346" s="81">
        <v>0.62061269631093818</v>
      </c>
      <c r="R346" s="81">
        <v>0</v>
      </c>
      <c r="S346" s="81">
        <v>1.7523925304121133</v>
      </c>
      <c r="T346" s="82"/>
      <c r="U346" s="81">
        <v>1082221</v>
      </c>
      <c r="V346" s="81">
        <v>315</v>
      </c>
      <c r="W346" s="81">
        <v>15</v>
      </c>
      <c r="X346" s="81">
        <v>3512</v>
      </c>
      <c r="Y346" s="81">
        <v>4004</v>
      </c>
      <c r="Z346" s="81">
        <v>7179</v>
      </c>
      <c r="AA346" s="81">
        <v>2378</v>
      </c>
      <c r="AB346" s="81">
        <v>9792</v>
      </c>
      <c r="AC346" s="81">
        <v>0</v>
      </c>
      <c r="AD346" s="81">
        <v>1.7523925304121131</v>
      </c>
      <c r="AE346" s="82"/>
      <c r="AF346" s="81">
        <v>7203626.546033836</v>
      </c>
      <c r="AG346" s="81">
        <v>513056.0772631751</v>
      </c>
      <c r="AH346" s="81">
        <v>155342.82279039029</v>
      </c>
      <c r="AI346" s="81">
        <v>22657690.672068201</v>
      </c>
      <c r="AJ346" s="81">
        <v>17230228.56703794</v>
      </c>
      <c r="AK346" s="81">
        <v>0</v>
      </c>
      <c r="AL346" s="81">
        <v>0</v>
      </c>
      <c r="AM346" s="81">
        <v>1347879.6760884661</v>
      </c>
      <c r="AN346" s="81">
        <v>0</v>
      </c>
      <c r="AO346" s="81">
        <v>0</v>
      </c>
      <c r="AP346" s="82"/>
      <c r="AQ346" s="81">
        <v>196</v>
      </c>
      <c r="AR346" s="81">
        <v>95</v>
      </c>
      <c r="AS346" s="81">
        <v>0</v>
      </c>
      <c r="AT346" s="81">
        <v>0</v>
      </c>
      <c r="AU346" s="81">
        <v>0</v>
      </c>
      <c r="AV346" s="81">
        <v>0</v>
      </c>
      <c r="AW346" s="81" t="s">
        <v>564</v>
      </c>
      <c r="AX346" s="82"/>
      <c r="AY346" s="81">
        <v>980.5</v>
      </c>
      <c r="AZ346" s="81">
        <v>6376</v>
      </c>
      <c r="BA346" s="81">
        <v>0</v>
      </c>
      <c r="BB346" s="81">
        <v>0</v>
      </c>
      <c r="BC346" s="81">
        <v>0</v>
      </c>
      <c r="BD346" s="81">
        <v>0</v>
      </c>
      <c r="BE346" s="81" t="s">
        <v>564</v>
      </c>
      <c r="BF346" s="82"/>
      <c r="BG346" s="81">
        <v>0</v>
      </c>
      <c r="BH346" s="81">
        <v>5.6669999999999998</v>
      </c>
      <c r="BI346" s="81">
        <v>3.1539999999999999</v>
      </c>
      <c r="BJ346" s="81">
        <v>0</v>
      </c>
      <c r="BK346" s="81">
        <v>0</v>
      </c>
      <c r="BL346" s="81">
        <v>0</v>
      </c>
      <c r="BM346" s="82"/>
      <c r="BN346" s="81">
        <v>0</v>
      </c>
      <c r="BO346" s="81">
        <v>1</v>
      </c>
      <c r="BP346" s="81">
        <v>1</v>
      </c>
      <c r="BQ346" s="81">
        <v>0</v>
      </c>
      <c r="BR346" s="81">
        <v>0</v>
      </c>
      <c r="BS346" s="81">
        <v>0</v>
      </c>
      <c r="BT346"/>
      <c r="BU346" s="80">
        <v>8.8209999999999997</v>
      </c>
      <c r="BV346" s="80">
        <v>0</v>
      </c>
      <c r="BW346" s="80">
        <v>0</v>
      </c>
      <c r="BX346" s="80">
        <v>0</v>
      </c>
      <c r="BY346" s="80">
        <v>0</v>
      </c>
      <c r="BZ346" s="80">
        <v>0</v>
      </c>
      <c r="CA346" s="80">
        <v>0</v>
      </c>
      <c r="CB346" s="80">
        <v>0</v>
      </c>
      <c r="CC346" s="80">
        <v>0</v>
      </c>
    </row>
    <row r="347" spans="1:81">
      <c r="A347" s="80" t="s">
        <v>2085</v>
      </c>
      <c r="B347" s="80">
        <v>271</v>
      </c>
      <c r="C347" s="80">
        <v>16</v>
      </c>
      <c r="D347" s="80">
        <v>16</v>
      </c>
      <c r="E347" s="80">
        <v>2019</v>
      </c>
      <c r="F347" s="80" t="s">
        <v>73</v>
      </c>
      <c r="G347" s="80" t="s">
        <v>2069</v>
      </c>
      <c r="H347" s="80" t="s">
        <v>2070</v>
      </c>
      <c r="I347" s="177"/>
      <c r="J347" s="81">
        <v>5.7162382892481611</v>
      </c>
      <c r="K347" s="81">
        <v>0.59560810587261703</v>
      </c>
      <c r="L347" s="81">
        <v>0.71904042318873929</v>
      </c>
      <c r="M347" s="81">
        <v>13.108828105772908</v>
      </c>
      <c r="N347" s="81">
        <v>9.731465450005313</v>
      </c>
      <c r="O347" s="81">
        <v>11.339014418656037</v>
      </c>
      <c r="P347" s="81">
        <v>11.067006556408559</v>
      </c>
      <c r="Q347" s="81">
        <v>0.5971559600635008</v>
      </c>
      <c r="R347" s="81">
        <v>0</v>
      </c>
      <c r="S347" s="81">
        <v>1.7234328927652995</v>
      </c>
      <c r="T347" s="82"/>
      <c r="U347" s="81">
        <v>1088642</v>
      </c>
      <c r="V347" s="81">
        <v>315</v>
      </c>
      <c r="W347" s="81">
        <v>15</v>
      </c>
      <c r="X347" s="81">
        <v>3512</v>
      </c>
      <c r="Y347" s="81">
        <v>4011</v>
      </c>
      <c r="Z347" s="81">
        <v>7099</v>
      </c>
      <c r="AA347" s="81">
        <v>2298</v>
      </c>
      <c r="AB347" s="81">
        <v>9677</v>
      </c>
      <c r="AC347" s="81">
        <v>0</v>
      </c>
      <c r="AD347" s="81">
        <v>1.7234328927653</v>
      </c>
      <c r="AE347" s="82"/>
      <c r="AF347" s="81">
        <v>7087967.7461870322</v>
      </c>
      <c r="AG347" s="81">
        <v>479107.70577199961</v>
      </c>
      <c r="AH347" s="81">
        <v>164711.81053643639</v>
      </c>
      <c r="AI347" s="81">
        <v>22348309.774771519</v>
      </c>
      <c r="AJ347" s="81">
        <v>15073391.773674812</v>
      </c>
      <c r="AK347" s="81">
        <v>0</v>
      </c>
      <c r="AL347" s="81">
        <v>0</v>
      </c>
      <c r="AM347" s="81">
        <v>1317934.5515830028</v>
      </c>
      <c r="AN347" s="81">
        <v>0</v>
      </c>
      <c r="AO347" s="81">
        <v>0</v>
      </c>
      <c r="AP347" s="82"/>
      <c r="AQ347" s="81">
        <v>214</v>
      </c>
      <c r="AR347" s="81">
        <v>109</v>
      </c>
      <c r="AS347" s="81">
        <v>0</v>
      </c>
      <c r="AT347" s="81">
        <v>0</v>
      </c>
      <c r="AU347" s="81">
        <v>0</v>
      </c>
      <c r="AV347" s="81">
        <v>0</v>
      </c>
      <c r="AW347" s="81" t="s">
        <v>564</v>
      </c>
      <c r="AX347" s="82"/>
      <c r="AY347" s="81">
        <v>1062.799999999999</v>
      </c>
      <c r="AZ347" s="81">
        <v>6992.2999999999993</v>
      </c>
      <c r="BA347" s="81">
        <v>0</v>
      </c>
      <c r="BB347" s="81">
        <v>0</v>
      </c>
      <c r="BC347" s="81">
        <v>0</v>
      </c>
      <c r="BD347" s="81">
        <v>0</v>
      </c>
      <c r="BE347" s="81" t="s">
        <v>564</v>
      </c>
      <c r="BF347" s="82"/>
      <c r="BG347" s="81">
        <v>0</v>
      </c>
      <c r="BH347" s="81">
        <v>5.9960000000000004</v>
      </c>
      <c r="BI347" s="81">
        <v>2.9369999999999998</v>
      </c>
      <c r="BJ347" s="81">
        <v>0</v>
      </c>
      <c r="BK347" s="81">
        <v>0</v>
      </c>
      <c r="BL347" s="81">
        <v>0</v>
      </c>
      <c r="BM347" s="82"/>
      <c r="BN347" s="81">
        <v>0</v>
      </c>
      <c r="BO347" s="81">
        <v>1</v>
      </c>
      <c r="BP347" s="81">
        <v>1</v>
      </c>
      <c r="BQ347" s="81">
        <v>0</v>
      </c>
      <c r="BR347" s="81">
        <v>0</v>
      </c>
      <c r="BS347" s="81">
        <v>0</v>
      </c>
      <c r="BT347"/>
      <c r="BU347" s="80">
        <v>8.9329999999999998</v>
      </c>
      <c r="BV347" s="80">
        <v>0</v>
      </c>
      <c r="BW347" s="80">
        <v>0</v>
      </c>
      <c r="BX347" s="80">
        <v>0</v>
      </c>
      <c r="BY347" s="80">
        <v>0</v>
      </c>
      <c r="BZ347" s="80">
        <v>0</v>
      </c>
      <c r="CA347" s="80">
        <v>0</v>
      </c>
      <c r="CB347" s="80">
        <v>0</v>
      </c>
      <c r="CC347" s="80">
        <v>0</v>
      </c>
    </row>
    <row r="348" spans="1:81">
      <c r="A348" s="80" t="s">
        <v>2086</v>
      </c>
      <c r="B348" s="80">
        <v>272</v>
      </c>
      <c r="C348" s="80">
        <v>17</v>
      </c>
      <c r="D348" s="80">
        <v>16</v>
      </c>
      <c r="E348" s="80">
        <v>2020</v>
      </c>
      <c r="F348" s="80" t="s">
        <v>218</v>
      </c>
      <c r="G348" s="80" t="s">
        <v>2069</v>
      </c>
      <c r="H348" s="80" t="s">
        <v>2070</v>
      </c>
      <c r="I348" s="177"/>
      <c r="J348" s="81">
        <v>3.8618762374508471</v>
      </c>
      <c r="K348" s="81">
        <v>0.7869671135867129</v>
      </c>
      <c r="L348" s="81">
        <v>0.70553750544524918</v>
      </c>
      <c r="M348" s="81">
        <v>10.74092532202121</v>
      </c>
      <c r="N348" s="81">
        <v>10.103714124259989</v>
      </c>
      <c r="O348" s="81">
        <v>9.8366207468211595</v>
      </c>
      <c r="P348" s="81">
        <v>10.469768196382367</v>
      </c>
      <c r="Q348" s="81">
        <v>0.56138835158797762</v>
      </c>
      <c r="R348" s="81">
        <v>0</v>
      </c>
      <c r="S348" s="81">
        <v>1.3820471085235499</v>
      </c>
      <c r="T348" s="82"/>
      <c r="U348" s="81">
        <v>691395</v>
      </c>
      <c r="V348" s="81">
        <v>380</v>
      </c>
      <c r="W348" s="81">
        <v>15</v>
      </c>
      <c r="X348" s="81">
        <v>3176</v>
      </c>
      <c r="Y348" s="81">
        <v>3999</v>
      </c>
      <c r="Z348" s="81">
        <v>7029</v>
      </c>
      <c r="AA348" s="81">
        <v>2362</v>
      </c>
      <c r="AB348" s="81">
        <v>9521</v>
      </c>
      <c r="AC348" s="81">
        <v>0</v>
      </c>
      <c r="AD348" s="81">
        <v>1.3820471085235499</v>
      </c>
      <c r="AE348" s="82"/>
      <c r="AF348" s="81">
        <v>4845617.4307484087</v>
      </c>
      <c r="AG348" s="81">
        <v>600204.94597155799</v>
      </c>
      <c r="AH348" s="81">
        <v>166385.82375478893</v>
      </c>
      <c r="AI348" s="81">
        <v>18338877.042308573</v>
      </c>
      <c r="AJ348" s="81">
        <v>16219554.399359548</v>
      </c>
      <c r="AK348" s="81"/>
      <c r="AL348" s="81"/>
      <c r="AM348" s="81">
        <v>1242596.2805162692</v>
      </c>
      <c r="AN348" s="81"/>
      <c r="AO348" s="81"/>
      <c r="AP348" s="82"/>
      <c r="AQ348" s="81">
        <v>233</v>
      </c>
      <c r="AR348" s="81">
        <v>115</v>
      </c>
      <c r="AS348" s="81">
        <v>0</v>
      </c>
      <c r="AT348" s="81">
        <v>0</v>
      </c>
      <c r="AU348" s="81">
        <v>0</v>
      </c>
      <c r="AV348" s="81">
        <v>0</v>
      </c>
      <c r="AW348" s="81">
        <v>0</v>
      </c>
      <c r="AX348" s="82"/>
      <c r="AY348" s="81">
        <v>1154.9000000000001</v>
      </c>
      <c r="AZ348" s="81">
        <v>7226.2999999999993</v>
      </c>
      <c r="BA348" s="81">
        <v>0</v>
      </c>
      <c r="BB348" s="81">
        <v>0</v>
      </c>
      <c r="BC348" s="81">
        <v>0</v>
      </c>
      <c r="BD348" s="81">
        <v>0</v>
      </c>
      <c r="BE348" s="81">
        <v>0</v>
      </c>
      <c r="BF348" s="82"/>
      <c r="BG348" s="81">
        <v>0</v>
      </c>
      <c r="BH348" s="81">
        <v>5.931</v>
      </c>
      <c r="BI348" s="81">
        <v>3.1890000000000001</v>
      </c>
      <c r="BJ348" s="81">
        <v>0</v>
      </c>
      <c r="BK348" s="81">
        <v>0</v>
      </c>
      <c r="BL348" s="81">
        <v>0</v>
      </c>
      <c r="BM348" s="82"/>
      <c r="BN348" s="81">
        <v>0</v>
      </c>
      <c r="BO348" s="81">
        <v>1</v>
      </c>
      <c r="BP348" s="81">
        <v>1</v>
      </c>
      <c r="BQ348" s="81">
        <v>0</v>
      </c>
      <c r="BR348" s="81">
        <v>0</v>
      </c>
      <c r="BS348" s="81">
        <v>0</v>
      </c>
      <c r="BT348"/>
      <c r="BU348" s="80">
        <v>9.1199999999999992</v>
      </c>
      <c r="BV348" s="80">
        <v>0</v>
      </c>
      <c r="BW348" s="80">
        <v>0</v>
      </c>
      <c r="BX348" s="80">
        <v>0</v>
      </c>
      <c r="BY348" s="80">
        <v>0</v>
      </c>
      <c r="BZ348" s="80">
        <v>0</v>
      </c>
      <c r="CA348" s="80">
        <v>0</v>
      </c>
      <c r="CB348" s="80">
        <v>0</v>
      </c>
      <c r="CC348" s="80">
        <v>0</v>
      </c>
    </row>
    <row r="349" spans="1:81">
      <c r="A349" s="80" t="s">
        <v>2087</v>
      </c>
      <c r="B349" s="80">
        <v>272</v>
      </c>
      <c r="C349" s="80">
        <v>18</v>
      </c>
      <c r="D349" s="80">
        <v>16</v>
      </c>
      <c r="E349" s="80">
        <v>2021</v>
      </c>
      <c r="F349" s="80" t="s">
        <v>75</v>
      </c>
      <c r="G349" s="174" t="s">
        <v>2069</v>
      </c>
      <c r="H349" s="80" t="s">
        <v>2070</v>
      </c>
      <c r="I349" s="177"/>
      <c r="J349" s="81">
        <v>3.5422140424021675</v>
      </c>
      <c r="K349" s="81">
        <v>0.8762414721183881</v>
      </c>
      <c r="L349" s="81">
        <v>0.64869881060343926</v>
      </c>
      <c r="M349" s="81">
        <v>12.110044883618775</v>
      </c>
      <c r="N349" s="81">
        <v>9.4271429018984456</v>
      </c>
      <c r="O349" s="81">
        <v>9.5013906557075369</v>
      </c>
      <c r="P349" s="81">
        <v>10.681435992684447</v>
      </c>
      <c r="Q349" s="81">
        <v>0.55917485049787863</v>
      </c>
      <c r="R349" s="81">
        <v>0</v>
      </c>
      <c r="S349" s="81">
        <v>1.417377102571816</v>
      </c>
      <c r="T349" s="82"/>
      <c r="U349" s="81">
        <v>732624</v>
      </c>
      <c r="V349" s="81">
        <v>380</v>
      </c>
      <c r="W349" s="81">
        <v>15</v>
      </c>
      <c r="X349" s="81">
        <v>3176</v>
      </c>
      <c r="Y349" s="81">
        <v>3992</v>
      </c>
      <c r="Z349" s="81">
        <v>6991</v>
      </c>
      <c r="AA349" s="81">
        <v>2350</v>
      </c>
      <c r="AB349" s="81">
        <v>9371</v>
      </c>
      <c r="AC349" s="81">
        <v>0</v>
      </c>
      <c r="AD349" s="81">
        <v>1.417377102571816</v>
      </c>
      <c r="AE349" s="82"/>
      <c r="AF349" s="81">
        <v>4476582.6686809696</v>
      </c>
      <c r="AG349" s="81">
        <v>675597.64096421131</v>
      </c>
      <c r="AH349" s="81">
        <v>146514.84476143855</v>
      </c>
      <c r="AI349" s="81">
        <v>20429741.932809599</v>
      </c>
      <c r="AJ349" s="81">
        <v>14101156.209342256</v>
      </c>
      <c r="AK349" s="81">
        <v>0</v>
      </c>
      <c r="AL349" s="81">
        <v>0</v>
      </c>
      <c r="AM349" s="81">
        <v>1230073.8926469213</v>
      </c>
      <c r="AN349" s="81">
        <v>0</v>
      </c>
      <c r="AO349" s="81">
        <v>0</v>
      </c>
      <c r="AP349" s="82"/>
      <c r="AQ349" s="81">
        <v>246</v>
      </c>
      <c r="AR349" s="81">
        <v>124</v>
      </c>
      <c r="AS349" s="81">
        <v>0</v>
      </c>
      <c r="AT349" s="81">
        <v>0</v>
      </c>
      <c r="AU349" s="81">
        <v>0</v>
      </c>
      <c r="AV349" s="81">
        <v>0</v>
      </c>
      <c r="AW349" s="81"/>
      <c r="AX349" s="82"/>
      <c r="AY349" s="81">
        <v>1233.4000000000001</v>
      </c>
      <c r="AZ349" s="81">
        <v>7661.9</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2088</v>
      </c>
      <c r="B350" s="80">
        <v>272</v>
      </c>
      <c r="C350" s="80">
        <v>19</v>
      </c>
      <c r="D350" s="80">
        <v>16</v>
      </c>
      <c r="E350" s="80">
        <v>2022</v>
      </c>
      <c r="F350" s="80" t="s">
        <v>568</v>
      </c>
      <c r="G350" s="174" t="s">
        <v>2069</v>
      </c>
      <c r="H350" s="80" t="s">
        <v>2070</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258</v>
      </c>
      <c r="AR350" s="81">
        <v>128</v>
      </c>
      <c r="AS350" s="81">
        <v>0</v>
      </c>
      <c r="AT350" s="81">
        <v>0</v>
      </c>
      <c r="AU350" s="81">
        <v>0</v>
      </c>
      <c r="AV350" s="81">
        <v>0</v>
      </c>
      <c r="AW350" s="81"/>
      <c r="AX350" s="82"/>
      <c r="AY350" s="81">
        <v>1302.2999999999997</v>
      </c>
      <c r="AZ350" s="81">
        <v>7793.9</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2089</v>
      </c>
      <c r="B351" s="80">
        <v>409</v>
      </c>
      <c r="C351" s="80">
        <v>1</v>
      </c>
      <c r="D351" s="80">
        <v>25</v>
      </c>
      <c r="E351" s="80">
        <v>1990</v>
      </c>
      <c r="F351" s="80" t="s">
        <v>562</v>
      </c>
      <c r="G351" s="80" t="s">
        <v>2090</v>
      </c>
      <c r="H351" s="80" t="s">
        <v>2091</v>
      </c>
      <c r="I351" s="177"/>
      <c r="J351" s="81">
        <v>1.4460442691085649</v>
      </c>
      <c r="K351" s="81">
        <v>2.4336173116822795</v>
      </c>
      <c r="L351" s="81">
        <v>11.312930250251037</v>
      </c>
      <c r="M351" s="81">
        <v>9.0899205065266084</v>
      </c>
      <c r="N351" s="81">
        <v>8.840453675624584</v>
      </c>
      <c r="O351" s="81">
        <v>11.412269749240833</v>
      </c>
      <c r="P351" s="81">
        <v>26.349702190244482</v>
      </c>
      <c r="Q351" s="81">
        <v>0.67483326810983457</v>
      </c>
      <c r="R351" s="81">
        <v>0</v>
      </c>
      <c r="S351" s="81">
        <v>0.71678896146246818</v>
      </c>
      <c r="T351" s="82"/>
      <c r="U351" s="81">
        <v>280050</v>
      </c>
      <c r="V351" s="81">
        <v>858</v>
      </c>
      <c r="W351" s="81">
        <v>155</v>
      </c>
      <c r="X351" s="81">
        <v>3614</v>
      </c>
      <c r="Y351" s="81">
        <v>3092</v>
      </c>
      <c r="Z351" s="81">
        <v>4694</v>
      </c>
      <c r="AA351" s="81">
        <v>6398</v>
      </c>
      <c r="AB351" s="81">
        <v>10957</v>
      </c>
      <c r="AC351" s="81">
        <v>0</v>
      </c>
      <c r="AD351" s="81">
        <v>0.71678896146246818</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2092</v>
      </c>
      <c r="B352" s="80">
        <v>410</v>
      </c>
      <c r="C352" s="80">
        <v>2</v>
      </c>
      <c r="D352" s="80">
        <v>25</v>
      </c>
      <c r="E352" s="80">
        <v>2005</v>
      </c>
      <c r="F352" s="80" t="s">
        <v>565</v>
      </c>
      <c r="G352" s="80" t="s">
        <v>2090</v>
      </c>
      <c r="H352" s="80" t="s">
        <v>2091</v>
      </c>
      <c r="I352" s="177"/>
      <c r="J352" s="81">
        <v>0.69123017969906486</v>
      </c>
      <c r="K352" s="81">
        <v>1.468540409574747</v>
      </c>
      <c r="L352" s="81">
        <v>5.5531809348998271</v>
      </c>
      <c r="M352" s="81">
        <v>14.52154760423319</v>
      </c>
      <c r="N352" s="81">
        <v>12.052079272264075</v>
      </c>
      <c r="O352" s="81">
        <v>15.82045595084559</v>
      </c>
      <c r="P352" s="81">
        <v>25.686413199038803</v>
      </c>
      <c r="Q352" s="81">
        <v>0.64452794365560639</v>
      </c>
      <c r="R352" s="81">
        <v>0</v>
      </c>
      <c r="S352" s="81">
        <v>3.3354608829383028</v>
      </c>
      <c r="T352" s="82"/>
      <c r="U352" s="81">
        <v>122758</v>
      </c>
      <c r="V352" s="81">
        <v>652</v>
      </c>
      <c r="W352" s="81">
        <v>71</v>
      </c>
      <c r="X352" s="81">
        <v>3160</v>
      </c>
      <c r="Y352" s="81">
        <v>3524</v>
      </c>
      <c r="Z352" s="81">
        <v>7530</v>
      </c>
      <c r="AA352" s="81">
        <v>5108</v>
      </c>
      <c r="AB352" s="81">
        <v>10940</v>
      </c>
      <c r="AC352" s="81">
        <v>0</v>
      </c>
      <c r="AD352" s="81">
        <v>3.3354608829383028</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2093</v>
      </c>
      <c r="B353" s="80">
        <v>411</v>
      </c>
      <c r="C353" s="80">
        <v>3</v>
      </c>
      <c r="D353" s="80">
        <v>25</v>
      </c>
      <c r="E353" s="80">
        <v>2006</v>
      </c>
      <c r="F353" s="80" t="s">
        <v>566</v>
      </c>
      <c r="G353" s="80" t="s">
        <v>2090</v>
      </c>
      <c r="H353" s="80" t="s">
        <v>2091</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2094</v>
      </c>
      <c r="B354" s="80">
        <v>412</v>
      </c>
      <c r="C354" s="80">
        <v>4</v>
      </c>
      <c r="D354" s="80">
        <v>25</v>
      </c>
      <c r="E354" s="80">
        <v>2007</v>
      </c>
      <c r="F354" s="80" t="s">
        <v>567</v>
      </c>
      <c r="G354" s="80" t="s">
        <v>2090</v>
      </c>
      <c r="H354" s="80" t="s">
        <v>2091</v>
      </c>
      <c r="I354" s="177"/>
      <c r="J354" s="81">
        <v>0.50794251682137648</v>
      </c>
      <c r="K354" s="81">
        <v>1.2738602794815577</v>
      </c>
      <c r="L354" s="81">
        <v>5.3898463021159424</v>
      </c>
      <c r="M354" s="81">
        <v>15.956353009619544</v>
      </c>
      <c r="N354" s="81">
        <v>11.900193408930678</v>
      </c>
      <c r="O354" s="81">
        <v>15.236727698909212</v>
      </c>
      <c r="P354" s="81">
        <v>26.053370195798475</v>
      </c>
      <c r="Q354" s="81">
        <v>0.66086067863067632</v>
      </c>
      <c r="R354" s="81">
        <v>0</v>
      </c>
      <c r="S354" s="81">
        <v>3.3774104800376348</v>
      </c>
      <c r="T354" s="82"/>
      <c r="U354" s="81">
        <v>90985</v>
      </c>
      <c r="V354" s="81">
        <v>544</v>
      </c>
      <c r="W354" s="81">
        <v>128</v>
      </c>
      <c r="X354" s="81">
        <v>3721</v>
      </c>
      <c r="Y354" s="81">
        <v>3538</v>
      </c>
      <c r="Z354" s="81">
        <v>7539</v>
      </c>
      <c r="AA354" s="81">
        <v>5102</v>
      </c>
      <c r="AB354" s="81">
        <v>10624</v>
      </c>
      <c r="AC354" s="81">
        <v>0</v>
      </c>
      <c r="AD354" s="81">
        <v>3.3774104800376348</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2095</v>
      </c>
      <c r="B355" s="80">
        <v>413</v>
      </c>
      <c r="C355" s="80">
        <v>5</v>
      </c>
      <c r="D355" s="80">
        <v>25</v>
      </c>
      <c r="E355" s="80">
        <v>2008</v>
      </c>
      <c r="F355" s="80" t="s">
        <v>84</v>
      </c>
      <c r="G355" s="80" t="s">
        <v>2090</v>
      </c>
      <c r="H355" s="80" t="s">
        <v>2091</v>
      </c>
      <c r="I355" s="177"/>
      <c r="J355" s="81">
        <v>0.52841523356574738</v>
      </c>
      <c r="K355" s="81">
        <v>0.95166648572280743</v>
      </c>
      <c r="L355" s="81">
        <v>4.7501708083685976</v>
      </c>
      <c r="M355" s="81">
        <v>16.916242788453427</v>
      </c>
      <c r="N355" s="81">
        <v>12.34248728560712</v>
      </c>
      <c r="O355" s="81">
        <v>14.513111183930071</v>
      </c>
      <c r="P355" s="81">
        <v>25.426898753865551</v>
      </c>
      <c r="Q355" s="81">
        <v>0.6457705461087041</v>
      </c>
      <c r="R355" s="81">
        <v>0</v>
      </c>
      <c r="S355" s="81">
        <v>2.995276464694359</v>
      </c>
      <c r="T355" s="82"/>
      <c r="U355" s="81">
        <v>99258</v>
      </c>
      <c r="V355" s="81">
        <v>544</v>
      </c>
      <c r="W355" s="81">
        <v>128</v>
      </c>
      <c r="X355" s="81">
        <v>3721</v>
      </c>
      <c r="Y355" s="81">
        <v>3551</v>
      </c>
      <c r="Z355" s="81">
        <v>7433</v>
      </c>
      <c r="AA355" s="81">
        <v>4985</v>
      </c>
      <c r="AB355" s="81">
        <v>10552</v>
      </c>
      <c r="AC355" s="81">
        <v>0</v>
      </c>
      <c r="AD355" s="81">
        <v>2.995276464694359</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2096</v>
      </c>
      <c r="B356" s="80">
        <v>414</v>
      </c>
      <c r="C356" s="80">
        <v>6</v>
      </c>
      <c r="D356" s="80">
        <v>25</v>
      </c>
      <c r="E356" s="80">
        <v>2009</v>
      </c>
      <c r="F356" s="80" t="s">
        <v>85</v>
      </c>
      <c r="G356" s="80" t="s">
        <v>2090</v>
      </c>
      <c r="H356" s="80" t="s">
        <v>2091</v>
      </c>
      <c r="I356" s="177"/>
      <c r="J356" s="81">
        <v>0.61741507863557954</v>
      </c>
      <c r="K356" s="81">
        <v>0.88538825158790191</v>
      </c>
      <c r="L356" s="81">
        <v>4.7164924276398166</v>
      </c>
      <c r="M356" s="81">
        <v>15.865469864404865</v>
      </c>
      <c r="N356" s="81">
        <v>11.01901911496919</v>
      </c>
      <c r="O356" s="81">
        <v>14.786624827250659</v>
      </c>
      <c r="P356" s="81">
        <v>24.444807841624545</v>
      </c>
      <c r="Q356" s="81">
        <v>0.61079042640018721</v>
      </c>
      <c r="R356" s="81">
        <v>0</v>
      </c>
      <c r="S356" s="81">
        <v>2.5356601121674469</v>
      </c>
      <c r="T356" s="82"/>
      <c r="U356" s="81">
        <v>104451</v>
      </c>
      <c r="V356" s="81">
        <v>535</v>
      </c>
      <c r="W356" s="81">
        <v>184</v>
      </c>
      <c r="X356" s="81">
        <v>3734</v>
      </c>
      <c r="Y356" s="81">
        <v>3575</v>
      </c>
      <c r="Z356" s="81">
        <v>7475</v>
      </c>
      <c r="AA356" s="81">
        <v>4920</v>
      </c>
      <c r="AB356" s="81">
        <v>10477</v>
      </c>
      <c r="AC356" s="81">
        <v>0</v>
      </c>
      <c r="AD356" s="81">
        <v>2.5356601121674469</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2097</v>
      </c>
      <c r="B357" s="80">
        <v>415</v>
      </c>
      <c r="C357" s="80">
        <v>7</v>
      </c>
      <c r="D357" s="80">
        <v>25</v>
      </c>
      <c r="E357" s="80">
        <v>2010</v>
      </c>
      <c r="F357" s="80" t="s">
        <v>86</v>
      </c>
      <c r="G357" s="80" t="s">
        <v>2090</v>
      </c>
      <c r="H357" s="80" t="s">
        <v>2091</v>
      </c>
      <c r="I357" s="177"/>
      <c r="J357" s="81">
        <v>0.55943464478987059</v>
      </c>
      <c r="K357" s="81">
        <v>0.94413651020701317</v>
      </c>
      <c r="L357" s="81">
        <v>4.5327642898053213</v>
      </c>
      <c r="M357" s="81">
        <v>16.424300881472451</v>
      </c>
      <c r="N357" s="81">
        <v>11.785263505915186</v>
      </c>
      <c r="O357" s="81">
        <v>14.895441637072254</v>
      </c>
      <c r="P357" s="81">
        <v>25.086208391506936</v>
      </c>
      <c r="Q357" s="81">
        <v>0.63457448344464606</v>
      </c>
      <c r="R357" s="81">
        <v>0</v>
      </c>
      <c r="S357" s="81">
        <v>2.5205905060058016</v>
      </c>
      <c r="T357" s="82"/>
      <c r="U357" s="81">
        <v>101775</v>
      </c>
      <c r="V357" s="81">
        <v>535</v>
      </c>
      <c r="W357" s="81">
        <v>184</v>
      </c>
      <c r="X357" s="81">
        <v>3734</v>
      </c>
      <c r="Y357" s="81">
        <v>3593</v>
      </c>
      <c r="Z357" s="81">
        <v>7565</v>
      </c>
      <c r="AA357" s="81">
        <v>4923</v>
      </c>
      <c r="AB357" s="81">
        <v>10430</v>
      </c>
      <c r="AC357" s="81">
        <v>0</v>
      </c>
      <c r="AD357" s="81">
        <v>2.5205905060058016</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3.82</v>
      </c>
      <c r="BL357" s="81">
        <v>0</v>
      </c>
      <c r="BM357" s="82"/>
      <c r="BN357" s="81">
        <v>0</v>
      </c>
      <c r="BO357" s="81">
        <v>0</v>
      </c>
      <c r="BP357" s="81">
        <v>0</v>
      </c>
      <c r="BQ357" s="81">
        <v>0</v>
      </c>
      <c r="BR357" s="81">
        <v>1</v>
      </c>
      <c r="BS357" s="81">
        <v>0</v>
      </c>
      <c r="BT357"/>
      <c r="BU357" s="80">
        <v>3.82</v>
      </c>
      <c r="BV357" s="80">
        <v>0</v>
      </c>
      <c r="BW357" s="80">
        <v>0</v>
      </c>
      <c r="BX357" s="80">
        <v>0</v>
      </c>
      <c r="BY357" s="80">
        <v>0</v>
      </c>
      <c r="BZ357" s="80">
        <v>0</v>
      </c>
      <c r="CA357" s="80">
        <v>0</v>
      </c>
      <c r="CB357" s="80">
        <v>0</v>
      </c>
      <c r="CC357" s="80">
        <v>0</v>
      </c>
    </row>
    <row r="358" spans="1:81">
      <c r="A358" s="80" t="s">
        <v>2098</v>
      </c>
      <c r="B358" s="80">
        <v>416</v>
      </c>
      <c r="C358" s="80">
        <v>8</v>
      </c>
      <c r="D358" s="80">
        <v>25</v>
      </c>
      <c r="E358" s="80">
        <v>2011</v>
      </c>
      <c r="F358" s="80" t="s">
        <v>87</v>
      </c>
      <c r="G358" s="80" t="s">
        <v>2090</v>
      </c>
      <c r="H358" s="80" t="s">
        <v>2091</v>
      </c>
      <c r="I358" s="177"/>
      <c r="J358" s="81">
        <v>0.74114430036071088</v>
      </c>
      <c r="K358" s="81">
        <v>1.2339965372026667</v>
      </c>
      <c r="L358" s="81">
        <v>7.1375041932539673</v>
      </c>
      <c r="M358" s="81">
        <v>19.385039479286881</v>
      </c>
      <c r="N358" s="81">
        <v>12.573053287885518</v>
      </c>
      <c r="O358" s="81">
        <v>14.775285909197994</v>
      </c>
      <c r="P358" s="81">
        <v>24.267235498971065</v>
      </c>
      <c r="Q358" s="81">
        <v>0.72571396338887273</v>
      </c>
      <c r="R358" s="81">
        <v>0</v>
      </c>
      <c r="S358" s="81">
        <v>2.8357344009788772</v>
      </c>
      <c r="T358" s="82"/>
      <c r="U358" s="81">
        <v>119707</v>
      </c>
      <c r="V358" s="81">
        <v>535</v>
      </c>
      <c r="W358" s="81">
        <v>184</v>
      </c>
      <c r="X358" s="81">
        <v>3734</v>
      </c>
      <c r="Y358" s="81">
        <v>3612</v>
      </c>
      <c r="Z358" s="81">
        <v>7667</v>
      </c>
      <c r="AA358" s="81">
        <v>4904</v>
      </c>
      <c r="AB358" s="81">
        <v>10341</v>
      </c>
      <c r="AC358" s="81">
        <v>0</v>
      </c>
      <c r="AD358" s="81">
        <v>2.8357344009788772</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3.28</v>
      </c>
      <c r="BL358" s="81">
        <v>0</v>
      </c>
      <c r="BM358" s="82"/>
      <c r="BN358" s="81">
        <v>0</v>
      </c>
      <c r="BO358" s="81">
        <v>0</v>
      </c>
      <c r="BP358" s="81">
        <v>0</v>
      </c>
      <c r="BQ358" s="81">
        <v>0</v>
      </c>
      <c r="BR358" s="81">
        <v>1</v>
      </c>
      <c r="BS358" s="81">
        <v>0</v>
      </c>
      <c r="BT358"/>
      <c r="BU358" s="80">
        <v>3.28</v>
      </c>
      <c r="BV358" s="80">
        <v>0</v>
      </c>
      <c r="BW358" s="80">
        <v>0</v>
      </c>
      <c r="BX358" s="80">
        <v>0</v>
      </c>
      <c r="BY358" s="80">
        <v>0</v>
      </c>
      <c r="BZ358" s="80">
        <v>0</v>
      </c>
      <c r="CA358" s="80">
        <v>0</v>
      </c>
      <c r="CB358" s="80">
        <v>0</v>
      </c>
      <c r="CC358" s="80">
        <v>0</v>
      </c>
    </row>
    <row r="359" spans="1:81">
      <c r="A359" s="80" t="s">
        <v>2099</v>
      </c>
      <c r="B359" s="80">
        <v>417</v>
      </c>
      <c r="C359" s="80">
        <v>9</v>
      </c>
      <c r="D359" s="80">
        <v>25</v>
      </c>
      <c r="E359" s="80">
        <v>2012</v>
      </c>
      <c r="F359" s="80" t="s">
        <v>88</v>
      </c>
      <c r="G359" s="80" t="s">
        <v>2090</v>
      </c>
      <c r="H359" s="80" t="s">
        <v>2091</v>
      </c>
      <c r="I359" s="177"/>
      <c r="J359" s="81">
        <v>0.85094162775263493</v>
      </c>
      <c r="K359" s="81">
        <v>1.1741098671845716</v>
      </c>
      <c r="L359" s="81">
        <v>7.0662596083328912</v>
      </c>
      <c r="M359" s="81">
        <v>19.760146820549341</v>
      </c>
      <c r="N359" s="81">
        <v>15.063230095667688</v>
      </c>
      <c r="O359" s="81">
        <v>14.67431204560361</v>
      </c>
      <c r="P359" s="81">
        <v>24.096756999130797</v>
      </c>
      <c r="Q359" s="81">
        <v>0.78503975745641885</v>
      </c>
      <c r="R359" s="81">
        <v>0</v>
      </c>
      <c r="S359" s="81">
        <v>1.8697692395992631</v>
      </c>
      <c r="T359" s="82"/>
      <c r="U359" s="81">
        <v>130007</v>
      </c>
      <c r="V359" s="81">
        <v>535</v>
      </c>
      <c r="W359" s="81">
        <v>184</v>
      </c>
      <c r="X359" s="81">
        <v>3734</v>
      </c>
      <c r="Y359" s="81">
        <v>3687</v>
      </c>
      <c r="Z359" s="81">
        <v>7675</v>
      </c>
      <c r="AA359" s="81">
        <v>4842</v>
      </c>
      <c r="AB359" s="81">
        <v>10296</v>
      </c>
      <c r="AC359" s="81">
        <v>0</v>
      </c>
      <c r="AD359" s="81">
        <v>1.8697692395992631</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4.6680000000000001</v>
      </c>
      <c r="BL359" s="81">
        <v>0</v>
      </c>
      <c r="BM359" s="82"/>
      <c r="BN359" s="81">
        <v>0</v>
      </c>
      <c r="BO359" s="81">
        <v>0</v>
      </c>
      <c r="BP359" s="81">
        <v>0</v>
      </c>
      <c r="BQ359" s="81">
        <v>0</v>
      </c>
      <c r="BR359" s="81">
        <v>1</v>
      </c>
      <c r="BS359" s="81">
        <v>0</v>
      </c>
      <c r="BT359"/>
      <c r="BU359" s="80">
        <v>4.6680000000000001</v>
      </c>
      <c r="BV359" s="80">
        <v>0</v>
      </c>
      <c r="BW359" s="80">
        <v>0</v>
      </c>
      <c r="BX359" s="80">
        <v>0</v>
      </c>
      <c r="BY359" s="80">
        <v>0</v>
      </c>
      <c r="BZ359" s="80">
        <v>0</v>
      </c>
      <c r="CA359" s="80">
        <v>0</v>
      </c>
      <c r="CB359" s="80">
        <v>0</v>
      </c>
      <c r="CC359" s="80">
        <v>0</v>
      </c>
    </row>
    <row r="360" spans="1:81">
      <c r="A360" s="80" t="s">
        <v>2100</v>
      </c>
      <c r="B360" s="80">
        <v>418</v>
      </c>
      <c r="C360" s="80">
        <v>10</v>
      </c>
      <c r="D360" s="80">
        <v>25</v>
      </c>
      <c r="E360" s="80">
        <v>2013</v>
      </c>
      <c r="F360" s="80" t="s">
        <v>89</v>
      </c>
      <c r="G360" s="80" t="s">
        <v>2090</v>
      </c>
      <c r="H360" s="80" t="s">
        <v>2091</v>
      </c>
      <c r="I360" s="177"/>
      <c r="J360" s="81">
        <v>0.80725603340991348</v>
      </c>
      <c r="K360" s="81">
        <v>1.0111599311206649</v>
      </c>
      <c r="L360" s="81">
        <v>6.8296519400004385</v>
      </c>
      <c r="M360" s="81">
        <v>18.783815393834146</v>
      </c>
      <c r="N360" s="81">
        <v>12.423332608177006</v>
      </c>
      <c r="O360" s="81">
        <v>14.166099324571352</v>
      </c>
      <c r="P360" s="81">
        <v>24.247495352000694</v>
      </c>
      <c r="Q360" s="81">
        <v>0.78972960537516534</v>
      </c>
      <c r="R360" s="81">
        <v>0</v>
      </c>
      <c r="S360" s="81">
        <v>2.0232875441170566</v>
      </c>
      <c r="T360" s="82"/>
      <c r="U360" s="81">
        <v>118742</v>
      </c>
      <c r="V360" s="81">
        <v>535</v>
      </c>
      <c r="W360" s="81">
        <v>184</v>
      </c>
      <c r="X360" s="81">
        <v>3734</v>
      </c>
      <c r="Y360" s="81">
        <v>3683</v>
      </c>
      <c r="Z360" s="81">
        <v>7740</v>
      </c>
      <c r="AA360" s="81">
        <v>4854</v>
      </c>
      <c r="AB360" s="81">
        <v>10209</v>
      </c>
      <c r="AC360" s="81">
        <v>0</v>
      </c>
      <c r="AD360" s="81">
        <v>2.0232875441170566</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4.1070000000000002</v>
      </c>
      <c r="BL360" s="81">
        <v>0</v>
      </c>
      <c r="BM360" s="82"/>
      <c r="BN360" s="81">
        <v>0</v>
      </c>
      <c r="BO360" s="81">
        <v>0</v>
      </c>
      <c r="BP360" s="81">
        <v>0</v>
      </c>
      <c r="BQ360" s="81">
        <v>0</v>
      </c>
      <c r="BR360" s="81">
        <v>1</v>
      </c>
      <c r="BS360" s="81">
        <v>0</v>
      </c>
      <c r="BT360"/>
      <c r="BU360" s="80">
        <v>4.1070000000000002</v>
      </c>
      <c r="BV360" s="80">
        <v>0</v>
      </c>
      <c r="BW360" s="80">
        <v>0</v>
      </c>
      <c r="BX360" s="80">
        <v>0</v>
      </c>
      <c r="BY360" s="80">
        <v>0</v>
      </c>
      <c r="BZ360" s="80">
        <v>0</v>
      </c>
      <c r="CA360" s="80">
        <v>0</v>
      </c>
      <c r="CB360" s="80">
        <v>0</v>
      </c>
      <c r="CC360" s="80">
        <v>0</v>
      </c>
    </row>
    <row r="361" spans="1:81">
      <c r="A361" s="80" t="s">
        <v>2101</v>
      </c>
      <c r="B361" s="80">
        <v>419</v>
      </c>
      <c r="C361" s="80">
        <v>11</v>
      </c>
      <c r="D361" s="80">
        <v>25</v>
      </c>
      <c r="E361" s="80">
        <v>2014</v>
      </c>
      <c r="F361" s="80" t="s">
        <v>90</v>
      </c>
      <c r="G361" s="80" t="s">
        <v>2090</v>
      </c>
      <c r="H361" s="80" t="s">
        <v>2091</v>
      </c>
      <c r="I361" s="177"/>
      <c r="J361" s="81">
        <v>0.69235891114775083</v>
      </c>
      <c r="K361" s="81">
        <v>0.93692949567238593</v>
      </c>
      <c r="L361" s="81">
        <v>5.9335707309758661</v>
      </c>
      <c r="M361" s="81">
        <v>15.847819032126928</v>
      </c>
      <c r="N361" s="81">
        <v>12.921448629961839</v>
      </c>
      <c r="O361" s="81">
        <v>13.547703236421015</v>
      </c>
      <c r="P361" s="81">
        <v>24.574462433210595</v>
      </c>
      <c r="Q361" s="81">
        <v>0.75051057531682774</v>
      </c>
      <c r="R361" s="81">
        <v>0</v>
      </c>
      <c r="S361" s="81">
        <v>2.8427263452930371</v>
      </c>
      <c r="T361" s="82"/>
      <c r="U361" s="81">
        <v>121923</v>
      </c>
      <c r="V361" s="81">
        <v>441</v>
      </c>
      <c r="W361" s="81">
        <v>252</v>
      </c>
      <c r="X361" s="81">
        <v>3249</v>
      </c>
      <c r="Y361" s="81">
        <v>3705</v>
      </c>
      <c r="Z361" s="81">
        <v>7796</v>
      </c>
      <c r="AA361" s="81">
        <v>4894</v>
      </c>
      <c r="AB361" s="81">
        <v>10112</v>
      </c>
      <c r="AC361" s="81">
        <v>0</v>
      </c>
      <c r="AD361" s="81">
        <v>2.8427263452930371</v>
      </c>
      <c r="AE361" s="82"/>
      <c r="AF361" s="81">
        <v>920785.14954303321</v>
      </c>
      <c r="AG361" s="81">
        <v>803818.18116131111</v>
      </c>
      <c r="AH361" s="81">
        <v>1487892.2395199286</v>
      </c>
      <c r="AI361" s="81">
        <v>21016427.082663532</v>
      </c>
      <c r="AJ361" s="81">
        <v>16682088.82919343</v>
      </c>
      <c r="AK361" s="81">
        <v>0</v>
      </c>
      <c r="AL361" s="81">
        <v>0</v>
      </c>
      <c r="AM361" s="81">
        <v>1388226.4942102483</v>
      </c>
      <c r="AN361" s="81">
        <v>0</v>
      </c>
      <c r="AO361" s="81">
        <v>0</v>
      </c>
      <c r="AP361" s="82"/>
      <c r="AQ361" s="81">
        <v>53</v>
      </c>
      <c r="AR361" s="81">
        <v>81</v>
      </c>
      <c r="AS361" s="81">
        <v>0</v>
      </c>
      <c r="AT361" s="81">
        <v>0</v>
      </c>
      <c r="AU361" s="81">
        <v>0</v>
      </c>
      <c r="AV361" s="81">
        <v>0</v>
      </c>
      <c r="AW361" s="81" t="s">
        <v>564</v>
      </c>
      <c r="AX361" s="82"/>
      <c r="AY361" s="81">
        <v>252.3</v>
      </c>
      <c r="AZ361" s="81">
        <v>7147</v>
      </c>
      <c r="BA361" s="81">
        <v>0</v>
      </c>
      <c r="BB361" s="81">
        <v>0</v>
      </c>
      <c r="BC361" s="81">
        <v>0</v>
      </c>
      <c r="BD361" s="81">
        <v>0</v>
      </c>
      <c r="BE361" s="81" t="s">
        <v>564</v>
      </c>
      <c r="BF361" s="82"/>
      <c r="BG361" s="81">
        <v>0</v>
      </c>
      <c r="BH361" s="81">
        <v>0</v>
      </c>
      <c r="BI361" s="81">
        <v>0</v>
      </c>
      <c r="BJ361" s="81">
        <v>0</v>
      </c>
      <c r="BK361" s="81">
        <v>4.16</v>
      </c>
      <c r="BL361" s="81">
        <v>0</v>
      </c>
      <c r="BM361" s="82"/>
      <c r="BN361" s="81">
        <v>0</v>
      </c>
      <c r="BO361" s="81">
        <v>0</v>
      </c>
      <c r="BP361" s="81">
        <v>0</v>
      </c>
      <c r="BQ361" s="81">
        <v>0</v>
      </c>
      <c r="BR361" s="81">
        <v>1</v>
      </c>
      <c r="BS361" s="81">
        <v>0</v>
      </c>
      <c r="BT361"/>
      <c r="BU361" s="80">
        <v>4.16</v>
      </c>
      <c r="BV361" s="80">
        <v>0</v>
      </c>
      <c r="BW361" s="80">
        <v>0</v>
      </c>
      <c r="BX361" s="80">
        <v>0</v>
      </c>
      <c r="BY361" s="80">
        <v>0</v>
      </c>
      <c r="BZ361" s="80">
        <v>0</v>
      </c>
      <c r="CA361" s="80">
        <v>0</v>
      </c>
      <c r="CB361" s="80">
        <v>0</v>
      </c>
      <c r="CC361" s="80">
        <v>0</v>
      </c>
    </row>
    <row r="362" spans="1:81">
      <c r="A362" s="80" t="s">
        <v>2102</v>
      </c>
      <c r="B362" s="80">
        <v>420</v>
      </c>
      <c r="C362" s="80">
        <v>12</v>
      </c>
      <c r="D362" s="80">
        <v>25</v>
      </c>
      <c r="E362" s="80">
        <v>2015</v>
      </c>
      <c r="F362" s="80" t="s">
        <v>91</v>
      </c>
      <c r="G362" s="80" t="s">
        <v>2090</v>
      </c>
      <c r="H362" s="80" t="s">
        <v>2091</v>
      </c>
      <c r="I362" s="177"/>
      <c r="J362" s="81">
        <v>0.57372236010020283</v>
      </c>
      <c r="K362" s="81">
        <v>0.94069367425814909</v>
      </c>
      <c r="L362" s="81">
        <v>6.3800066218658777</v>
      </c>
      <c r="M362" s="81">
        <v>15.75547212417421</v>
      </c>
      <c r="N362" s="81">
        <v>11.905736884699559</v>
      </c>
      <c r="O362" s="81">
        <v>13.468334565288165</v>
      </c>
      <c r="P362" s="81">
        <v>24.845062826618282</v>
      </c>
      <c r="Q362" s="81">
        <v>0.71974515120760552</v>
      </c>
      <c r="R362" s="81">
        <v>0</v>
      </c>
      <c r="S362" s="81">
        <v>2.1975636443343682</v>
      </c>
      <c r="T362" s="82"/>
      <c r="U362" s="81">
        <v>116094</v>
      </c>
      <c r="V362" s="81">
        <v>441</v>
      </c>
      <c r="W362" s="81">
        <v>252</v>
      </c>
      <c r="X362" s="81">
        <v>3249</v>
      </c>
      <c r="Y362" s="81">
        <v>3705</v>
      </c>
      <c r="Z362" s="81">
        <v>7825</v>
      </c>
      <c r="AA362" s="81">
        <v>4944</v>
      </c>
      <c r="AB362" s="81">
        <v>9906</v>
      </c>
      <c r="AC362" s="81">
        <v>0</v>
      </c>
      <c r="AD362" s="81">
        <v>2.1975636443343682</v>
      </c>
      <c r="AE362" s="82"/>
      <c r="AF362" s="81">
        <v>791911.30690202606</v>
      </c>
      <c r="AG362" s="81">
        <v>734129.27023920708</v>
      </c>
      <c r="AH362" s="81">
        <v>1347136.8837050458</v>
      </c>
      <c r="AI362" s="81">
        <v>20705798.069421906</v>
      </c>
      <c r="AJ362" s="81">
        <v>16567347.644438192</v>
      </c>
      <c r="AK362" s="81">
        <v>0</v>
      </c>
      <c r="AL362" s="81">
        <v>0</v>
      </c>
      <c r="AM362" s="81">
        <v>1357575.74589288</v>
      </c>
      <c r="AN362" s="81">
        <v>0</v>
      </c>
      <c r="AO362" s="81">
        <v>0</v>
      </c>
      <c r="AP362" s="82"/>
      <c r="AQ362" s="81">
        <v>70</v>
      </c>
      <c r="AR362" s="81">
        <v>168</v>
      </c>
      <c r="AS362" s="81">
        <v>0</v>
      </c>
      <c r="AT362" s="81">
        <v>0</v>
      </c>
      <c r="AU362" s="81">
        <v>0</v>
      </c>
      <c r="AV362" s="81">
        <v>0</v>
      </c>
      <c r="AW362" s="81" t="s">
        <v>564</v>
      </c>
      <c r="AX362" s="82"/>
      <c r="AY362" s="81">
        <v>335.4</v>
      </c>
      <c r="AZ362" s="81">
        <v>19107.400000000001</v>
      </c>
      <c r="BA362" s="81">
        <v>0</v>
      </c>
      <c r="BB362" s="81">
        <v>0</v>
      </c>
      <c r="BC362" s="81">
        <v>0</v>
      </c>
      <c r="BD362" s="81">
        <v>0</v>
      </c>
      <c r="BE362" s="81" t="s">
        <v>564</v>
      </c>
      <c r="BF362" s="82"/>
      <c r="BG362" s="81">
        <v>0</v>
      </c>
      <c r="BH362" s="81">
        <v>0</v>
      </c>
      <c r="BI362" s="81">
        <v>0</v>
      </c>
      <c r="BJ362" s="81">
        <v>0</v>
      </c>
      <c r="BK362" s="81">
        <v>4.0389999999999997</v>
      </c>
      <c r="BL362" s="81">
        <v>0</v>
      </c>
      <c r="BM362" s="82"/>
      <c r="BN362" s="81">
        <v>0</v>
      </c>
      <c r="BO362" s="81">
        <v>0</v>
      </c>
      <c r="BP362" s="81">
        <v>0</v>
      </c>
      <c r="BQ362" s="81">
        <v>0</v>
      </c>
      <c r="BR362" s="81">
        <v>1</v>
      </c>
      <c r="BS362" s="81">
        <v>0</v>
      </c>
      <c r="BT362"/>
      <c r="BU362" s="80">
        <v>4.0389999999999997</v>
      </c>
      <c r="BV362" s="80">
        <v>0</v>
      </c>
      <c r="BW362" s="80">
        <v>0</v>
      </c>
      <c r="BX362" s="80">
        <v>0</v>
      </c>
      <c r="BY362" s="80">
        <v>0</v>
      </c>
      <c r="BZ362" s="80">
        <v>0</v>
      </c>
      <c r="CA362" s="80">
        <v>0</v>
      </c>
      <c r="CB362" s="80">
        <v>0</v>
      </c>
      <c r="CC362" s="80">
        <v>0</v>
      </c>
    </row>
    <row r="363" spans="1:81">
      <c r="A363" s="80" t="s">
        <v>2103</v>
      </c>
      <c r="B363" s="80">
        <v>421</v>
      </c>
      <c r="C363" s="80">
        <v>13</v>
      </c>
      <c r="D363" s="80">
        <v>25</v>
      </c>
      <c r="E363" s="80">
        <v>2016</v>
      </c>
      <c r="F363" s="80" t="s">
        <v>92</v>
      </c>
      <c r="G363" s="80" t="s">
        <v>2090</v>
      </c>
      <c r="H363" s="80" t="s">
        <v>2091</v>
      </c>
      <c r="I363" s="177"/>
      <c r="J363" s="81">
        <v>0.72329230639293796</v>
      </c>
      <c r="K363" s="81">
        <v>0.93939079218469146</v>
      </c>
      <c r="L363" s="81">
        <v>6.8917678581754718</v>
      </c>
      <c r="M363" s="81">
        <v>13.194934980232874</v>
      </c>
      <c r="N363" s="81">
        <v>11.95255166362548</v>
      </c>
      <c r="O363" s="81">
        <v>13.304782561249031</v>
      </c>
      <c r="P363" s="81">
        <v>24.730894644369059</v>
      </c>
      <c r="Q363" s="81">
        <v>0.69212324091494826</v>
      </c>
      <c r="R363" s="81">
        <v>0</v>
      </c>
      <c r="S363" s="81">
        <v>2.2988839496448623</v>
      </c>
      <c r="T363" s="82"/>
      <c r="U363" s="81">
        <v>142487</v>
      </c>
      <c r="V363" s="81">
        <v>441</v>
      </c>
      <c r="W363" s="81">
        <v>252</v>
      </c>
      <c r="X363" s="81">
        <v>3249</v>
      </c>
      <c r="Y363" s="81">
        <v>3768</v>
      </c>
      <c r="Z363" s="81">
        <v>7825</v>
      </c>
      <c r="AA363" s="81">
        <v>5090</v>
      </c>
      <c r="AB363" s="81">
        <v>9799</v>
      </c>
      <c r="AC363" s="81">
        <v>0</v>
      </c>
      <c r="AD363" s="81">
        <v>2.2988839496448619</v>
      </c>
      <c r="AE363" s="82"/>
      <c r="AF363" s="81">
        <v>992480.0233298844</v>
      </c>
      <c r="AG363" s="81">
        <v>705923.27580542769</v>
      </c>
      <c r="AH363" s="81">
        <v>1118687.70403289</v>
      </c>
      <c r="AI363" s="81">
        <v>20444438.271871809</v>
      </c>
      <c r="AJ363" s="81">
        <v>16897535.359751139</v>
      </c>
      <c r="AK363" s="81">
        <v>0</v>
      </c>
      <c r="AL363" s="81">
        <v>0</v>
      </c>
      <c r="AM363" s="81">
        <v>1343955.155479033</v>
      </c>
      <c r="AN363" s="81">
        <v>0</v>
      </c>
      <c r="AO363" s="81">
        <v>0</v>
      </c>
      <c r="AP363" s="82"/>
      <c r="AQ363" s="81">
        <v>84</v>
      </c>
      <c r="AR363" s="81">
        <v>238</v>
      </c>
      <c r="AS363" s="81">
        <v>0</v>
      </c>
      <c r="AT363" s="81">
        <v>0</v>
      </c>
      <c r="AU363" s="81">
        <v>0</v>
      </c>
      <c r="AV363" s="81">
        <v>0</v>
      </c>
      <c r="AW363" s="81" t="s">
        <v>564</v>
      </c>
      <c r="AX363" s="82"/>
      <c r="AY363" s="81">
        <v>416.7</v>
      </c>
      <c r="AZ363" s="81">
        <v>21943.4</v>
      </c>
      <c r="BA363" s="81">
        <v>0</v>
      </c>
      <c r="BB363" s="81">
        <v>0</v>
      </c>
      <c r="BC363" s="81">
        <v>0</v>
      </c>
      <c r="BD363" s="81">
        <v>0</v>
      </c>
      <c r="BE363" s="81" t="s">
        <v>564</v>
      </c>
      <c r="BF363" s="82"/>
      <c r="BG363" s="81">
        <v>0</v>
      </c>
      <c r="BH363" s="81">
        <v>0</v>
      </c>
      <c r="BI363" s="81">
        <v>0</v>
      </c>
      <c r="BJ363" s="81">
        <v>0</v>
      </c>
      <c r="BK363" s="81">
        <v>3.9249999999999998</v>
      </c>
      <c r="BL363" s="81">
        <v>0</v>
      </c>
      <c r="BM363" s="82"/>
      <c r="BN363" s="81">
        <v>0</v>
      </c>
      <c r="BO363" s="81">
        <v>0</v>
      </c>
      <c r="BP363" s="81">
        <v>0</v>
      </c>
      <c r="BQ363" s="81">
        <v>0</v>
      </c>
      <c r="BR363" s="81">
        <v>1</v>
      </c>
      <c r="BS363" s="81">
        <v>0</v>
      </c>
      <c r="BT363"/>
      <c r="BU363" s="80">
        <v>3.9249999999999998</v>
      </c>
      <c r="BV363" s="80">
        <v>0</v>
      </c>
      <c r="BW363" s="80">
        <v>0</v>
      </c>
      <c r="BX363" s="80">
        <v>0</v>
      </c>
      <c r="BY363" s="80">
        <v>0</v>
      </c>
      <c r="BZ363" s="80">
        <v>0</v>
      </c>
      <c r="CA363" s="80">
        <v>0</v>
      </c>
      <c r="CB363" s="80">
        <v>0</v>
      </c>
      <c r="CC363" s="80">
        <v>0</v>
      </c>
    </row>
    <row r="364" spans="1:81">
      <c r="A364" s="80" t="s">
        <v>2104</v>
      </c>
      <c r="B364" s="80">
        <v>422</v>
      </c>
      <c r="C364" s="80">
        <v>14</v>
      </c>
      <c r="D364" s="80">
        <v>25</v>
      </c>
      <c r="E364" s="80">
        <v>2017</v>
      </c>
      <c r="F364" s="80" t="s">
        <v>71</v>
      </c>
      <c r="G364" s="80" t="s">
        <v>2090</v>
      </c>
      <c r="H364" s="80" t="s">
        <v>2091</v>
      </c>
      <c r="I364" s="177"/>
      <c r="J364" s="81">
        <v>0.7944650193879651</v>
      </c>
      <c r="K364" s="81">
        <v>0.94694591953715157</v>
      </c>
      <c r="L364" s="81">
        <v>6.0800558355038836</v>
      </c>
      <c r="M364" s="81">
        <v>12.459224461969319</v>
      </c>
      <c r="N364" s="81">
        <v>11.593372073183744</v>
      </c>
      <c r="O364" s="81">
        <v>13.027468520028954</v>
      </c>
      <c r="P364" s="81">
        <v>24.443878778909241</v>
      </c>
      <c r="Q364" s="81">
        <v>0.66251639099486204</v>
      </c>
      <c r="R364" s="81">
        <v>0</v>
      </c>
      <c r="S364" s="81">
        <v>2.1855029057527631</v>
      </c>
      <c r="T364" s="82"/>
      <c r="U364" s="81">
        <v>164647</v>
      </c>
      <c r="V364" s="81">
        <v>441</v>
      </c>
      <c r="W364" s="81">
        <v>252</v>
      </c>
      <c r="X364" s="81">
        <v>3249</v>
      </c>
      <c r="Y364" s="81">
        <v>3801</v>
      </c>
      <c r="Z364" s="81">
        <v>7789</v>
      </c>
      <c r="AA364" s="81">
        <v>5063</v>
      </c>
      <c r="AB364" s="81">
        <v>9700</v>
      </c>
      <c r="AC364" s="81">
        <v>0</v>
      </c>
      <c r="AD364" s="81">
        <v>2.1855029057527631</v>
      </c>
      <c r="AE364" s="82"/>
      <c r="AF364" s="81">
        <v>1138461.386243684</v>
      </c>
      <c r="AG364" s="81">
        <v>715854.81672167638</v>
      </c>
      <c r="AH364" s="81">
        <v>1301531.9970469889</v>
      </c>
      <c r="AI364" s="81">
        <v>20094741.12545599</v>
      </c>
      <c r="AJ364" s="81">
        <v>16374102.01521451</v>
      </c>
      <c r="AK364" s="81">
        <v>0</v>
      </c>
      <c r="AL364" s="81">
        <v>0</v>
      </c>
      <c r="AM364" s="81">
        <v>1332458.757101662</v>
      </c>
      <c r="AN364" s="81">
        <v>0</v>
      </c>
      <c r="AO364" s="81">
        <v>0</v>
      </c>
      <c r="AP364" s="82"/>
      <c r="AQ364" s="81">
        <v>99</v>
      </c>
      <c r="AR364" s="81">
        <v>272</v>
      </c>
      <c r="AS364" s="81">
        <v>0</v>
      </c>
      <c r="AT364" s="81">
        <v>0</v>
      </c>
      <c r="AU364" s="81">
        <v>0</v>
      </c>
      <c r="AV364" s="81">
        <v>0</v>
      </c>
      <c r="AW364" s="81" t="s">
        <v>564</v>
      </c>
      <c r="AX364" s="82"/>
      <c r="AY364" s="81">
        <v>495.00000000000011</v>
      </c>
      <c r="AZ364" s="81">
        <v>39152.30000000001</v>
      </c>
      <c r="BA364" s="81">
        <v>0</v>
      </c>
      <c r="BB364" s="81">
        <v>0</v>
      </c>
      <c r="BC364" s="81">
        <v>0</v>
      </c>
      <c r="BD364" s="81">
        <v>0</v>
      </c>
      <c r="BE364" s="81" t="s">
        <v>564</v>
      </c>
      <c r="BF364" s="82"/>
      <c r="BG364" s="81">
        <v>0</v>
      </c>
      <c r="BH364" s="81">
        <v>0</v>
      </c>
      <c r="BI364" s="81">
        <v>0</v>
      </c>
      <c r="BJ364" s="81">
        <v>0</v>
      </c>
      <c r="BK364" s="81">
        <v>4.3940000000000001</v>
      </c>
      <c r="BL364" s="81">
        <v>0</v>
      </c>
      <c r="BM364" s="82"/>
      <c r="BN364" s="81">
        <v>0</v>
      </c>
      <c r="BO364" s="81">
        <v>0</v>
      </c>
      <c r="BP364" s="81">
        <v>0</v>
      </c>
      <c r="BQ364" s="81">
        <v>0</v>
      </c>
      <c r="BR364" s="81">
        <v>1</v>
      </c>
      <c r="BS364" s="81">
        <v>0</v>
      </c>
      <c r="BT364"/>
      <c r="BU364" s="80">
        <v>4.3940000000000001</v>
      </c>
      <c r="BV364" s="80">
        <v>0</v>
      </c>
      <c r="BW364" s="80">
        <v>0</v>
      </c>
      <c r="BX364" s="80">
        <v>0</v>
      </c>
      <c r="BY364" s="80">
        <v>0</v>
      </c>
      <c r="BZ364" s="80">
        <v>0</v>
      </c>
      <c r="CA364" s="80">
        <v>0</v>
      </c>
      <c r="CB364" s="80">
        <v>0</v>
      </c>
      <c r="CC364" s="80">
        <v>0</v>
      </c>
    </row>
    <row r="365" spans="1:81">
      <c r="A365" s="80" t="s">
        <v>2105</v>
      </c>
      <c r="B365" s="80">
        <v>423</v>
      </c>
      <c r="C365" s="80">
        <v>15</v>
      </c>
      <c r="D365" s="80">
        <v>25</v>
      </c>
      <c r="E365" s="80">
        <v>2018</v>
      </c>
      <c r="F365" s="80" t="s">
        <v>93</v>
      </c>
      <c r="G365" s="80" t="s">
        <v>2090</v>
      </c>
      <c r="H365" s="80" t="s">
        <v>2091</v>
      </c>
      <c r="I365" s="177"/>
      <c r="J365" s="81">
        <v>1.013763421458213</v>
      </c>
      <c r="K365" s="81">
        <v>0.88998291673243834</v>
      </c>
      <c r="L365" s="81">
        <v>5.4791277026609757</v>
      </c>
      <c r="M365" s="81">
        <v>12.286329099369802</v>
      </c>
      <c r="N365" s="81">
        <v>12.056659055527296</v>
      </c>
      <c r="O365" s="81">
        <v>12.74988834856762</v>
      </c>
      <c r="P365" s="81">
        <v>24.22445803346276</v>
      </c>
      <c r="Q365" s="81">
        <v>0.60647905341088315</v>
      </c>
      <c r="R365" s="81">
        <v>0</v>
      </c>
      <c r="S365" s="81">
        <v>2.8209867465641847</v>
      </c>
      <c r="T365" s="82"/>
      <c r="U365" s="81">
        <v>207603</v>
      </c>
      <c r="V365" s="81">
        <v>441</v>
      </c>
      <c r="W365" s="81">
        <v>252</v>
      </c>
      <c r="X365" s="81">
        <v>3249</v>
      </c>
      <c r="Y365" s="81">
        <v>3805</v>
      </c>
      <c r="Z365" s="81">
        <v>7769</v>
      </c>
      <c r="AA365" s="81">
        <v>5068</v>
      </c>
      <c r="AB365" s="81">
        <v>9569</v>
      </c>
      <c r="AC365" s="81">
        <v>0</v>
      </c>
      <c r="AD365" s="81">
        <v>2.8209867465641851</v>
      </c>
      <c r="AE365" s="82"/>
      <c r="AF365" s="81">
        <v>1462912.682597192</v>
      </c>
      <c r="AG365" s="81">
        <v>633005.83279930614</v>
      </c>
      <c r="AH365" s="81">
        <v>1231492.5720617371</v>
      </c>
      <c r="AI365" s="81">
        <v>19260639.46021701</v>
      </c>
      <c r="AJ365" s="81">
        <v>17046520.23430483</v>
      </c>
      <c r="AK365" s="81">
        <v>0</v>
      </c>
      <c r="AL365" s="81">
        <v>0</v>
      </c>
      <c r="AM365" s="81">
        <v>1317183.478399768</v>
      </c>
      <c r="AN365" s="81">
        <v>0</v>
      </c>
      <c r="AO365" s="81">
        <v>0</v>
      </c>
      <c r="AP365" s="82"/>
      <c r="AQ365" s="81">
        <v>110</v>
      </c>
      <c r="AR365" s="81">
        <v>293</v>
      </c>
      <c r="AS365" s="81">
        <v>0</v>
      </c>
      <c r="AT365" s="81">
        <v>0</v>
      </c>
      <c r="AU365" s="81">
        <v>0</v>
      </c>
      <c r="AV365" s="81">
        <v>0</v>
      </c>
      <c r="AW365" s="81" t="s">
        <v>564</v>
      </c>
      <c r="AX365" s="82"/>
      <c r="AY365" s="81">
        <v>548.29999999999995</v>
      </c>
      <c r="AZ365" s="81">
        <v>39905</v>
      </c>
      <c r="BA365" s="81">
        <v>0</v>
      </c>
      <c r="BB365" s="81">
        <v>0</v>
      </c>
      <c r="BC365" s="81">
        <v>0</v>
      </c>
      <c r="BD365" s="81">
        <v>0</v>
      </c>
      <c r="BE365" s="81" t="s">
        <v>564</v>
      </c>
      <c r="BF365" s="82"/>
      <c r="BG365" s="81">
        <v>0</v>
      </c>
      <c r="BH365" s="81">
        <v>0</v>
      </c>
      <c r="BI365" s="81">
        <v>0</v>
      </c>
      <c r="BJ365" s="81">
        <v>0</v>
      </c>
      <c r="BK365" s="81">
        <v>4.7960000000000003</v>
      </c>
      <c r="BL365" s="81">
        <v>0</v>
      </c>
      <c r="BM365" s="82"/>
      <c r="BN365" s="81">
        <v>0</v>
      </c>
      <c r="BO365" s="81">
        <v>0</v>
      </c>
      <c r="BP365" s="81">
        <v>0</v>
      </c>
      <c r="BQ365" s="81">
        <v>0</v>
      </c>
      <c r="BR365" s="81">
        <v>1</v>
      </c>
      <c r="BS365" s="81">
        <v>0</v>
      </c>
      <c r="BT365"/>
      <c r="BU365" s="80">
        <v>4.7960000000000003</v>
      </c>
      <c r="BV365" s="80">
        <v>0</v>
      </c>
      <c r="BW365" s="80">
        <v>0</v>
      </c>
      <c r="BX365" s="80">
        <v>0</v>
      </c>
      <c r="BY365" s="80">
        <v>0</v>
      </c>
      <c r="BZ365" s="80">
        <v>0</v>
      </c>
      <c r="CA365" s="80">
        <v>0</v>
      </c>
      <c r="CB365" s="80">
        <v>0</v>
      </c>
      <c r="CC365" s="80">
        <v>0</v>
      </c>
    </row>
    <row r="366" spans="1:81">
      <c r="A366" s="80" t="s">
        <v>2106</v>
      </c>
      <c r="B366" s="80">
        <v>424</v>
      </c>
      <c r="C366" s="80">
        <v>16</v>
      </c>
      <c r="D366" s="80">
        <v>25</v>
      </c>
      <c r="E366" s="80">
        <v>2019</v>
      </c>
      <c r="F366" s="80" t="s">
        <v>73</v>
      </c>
      <c r="G366" s="80" t="s">
        <v>2090</v>
      </c>
      <c r="H366" s="80" t="s">
        <v>2091</v>
      </c>
      <c r="I366" s="177"/>
      <c r="J366" s="81">
        <v>0.98288587443362863</v>
      </c>
      <c r="K366" s="81">
        <v>0.81533221449798832</v>
      </c>
      <c r="L366" s="81">
        <v>5.5229560933162736</v>
      </c>
      <c r="M366" s="81">
        <v>11.614119113171974</v>
      </c>
      <c r="N366" s="81">
        <v>10.706899694410854</v>
      </c>
      <c r="O366" s="81">
        <v>12.372447624582287</v>
      </c>
      <c r="P366" s="81">
        <v>23.569160177138158</v>
      </c>
      <c r="Q366" s="81">
        <v>0.58709742730641179</v>
      </c>
      <c r="R366" s="81">
        <v>0</v>
      </c>
      <c r="S366" s="81">
        <v>2.5166424024245448</v>
      </c>
      <c r="T366" s="82"/>
      <c r="U366" s="81">
        <v>210155</v>
      </c>
      <c r="V366" s="81">
        <v>441</v>
      </c>
      <c r="W366" s="81">
        <v>252</v>
      </c>
      <c r="X366" s="81">
        <v>3249</v>
      </c>
      <c r="Y366" s="81">
        <v>3860</v>
      </c>
      <c r="Z366" s="81">
        <v>7746</v>
      </c>
      <c r="AA366" s="81">
        <v>4894</v>
      </c>
      <c r="AB366" s="81">
        <v>9514</v>
      </c>
      <c r="AC366" s="81">
        <v>0</v>
      </c>
      <c r="AD366" s="81">
        <v>2.5166424024245448</v>
      </c>
      <c r="AE366" s="82"/>
      <c r="AF366" s="81">
        <v>1449624.1307369641</v>
      </c>
      <c r="AG366" s="81">
        <v>612056.67281867017</v>
      </c>
      <c r="AH366" s="81">
        <v>1300693.60191382</v>
      </c>
      <c r="AI366" s="81">
        <v>18905327.340593949</v>
      </c>
      <c r="AJ366" s="81">
        <v>15117421.605929097</v>
      </c>
      <c r="AK366" s="81">
        <v>0</v>
      </c>
      <c r="AL366" s="81">
        <v>0</v>
      </c>
      <c r="AM366" s="81">
        <v>1295735.1786463459</v>
      </c>
      <c r="AN366" s="81">
        <v>0</v>
      </c>
      <c r="AO366" s="81">
        <v>0</v>
      </c>
      <c r="AP366" s="82"/>
      <c r="AQ366" s="81">
        <v>125</v>
      </c>
      <c r="AR366" s="81">
        <v>316</v>
      </c>
      <c r="AS366" s="81">
        <v>0</v>
      </c>
      <c r="AT366" s="81">
        <v>0</v>
      </c>
      <c r="AU366" s="81">
        <v>0</v>
      </c>
      <c r="AV366" s="81">
        <v>0</v>
      </c>
      <c r="AW366" s="81" t="s">
        <v>564</v>
      </c>
      <c r="AX366" s="82"/>
      <c r="AY366" s="81">
        <v>630.80000000000007</v>
      </c>
      <c r="AZ366" s="81">
        <v>40848.600000000013</v>
      </c>
      <c r="BA366" s="81">
        <v>0</v>
      </c>
      <c r="BB366" s="81">
        <v>0</v>
      </c>
      <c r="BC366" s="81">
        <v>0</v>
      </c>
      <c r="BD366" s="81">
        <v>0</v>
      </c>
      <c r="BE366" s="81" t="s">
        <v>564</v>
      </c>
      <c r="BF366" s="82"/>
      <c r="BG366" s="81">
        <v>0</v>
      </c>
      <c r="BH366" s="81">
        <v>0</v>
      </c>
      <c r="BI366" s="81">
        <v>0</v>
      </c>
      <c r="BJ366" s="81">
        <v>0</v>
      </c>
      <c r="BK366" s="81">
        <v>4.7809999999999997</v>
      </c>
      <c r="BL366" s="81">
        <v>0</v>
      </c>
      <c r="BM366" s="82"/>
      <c r="BN366" s="81">
        <v>0</v>
      </c>
      <c r="BO366" s="81">
        <v>0</v>
      </c>
      <c r="BP366" s="81">
        <v>0</v>
      </c>
      <c r="BQ366" s="81">
        <v>0</v>
      </c>
      <c r="BR366" s="81">
        <v>1</v>
      </c>
      <c r="BS366" s="81">
        <v>0</v>
      </c>
      <c r="BT366"/>
      <c r="BU366" s="80">
        <v>4.7809999999999997</v>
      </c>
      <c r="BV366" s="80">
        <v>0</v>
      </c>
      <c r="BW366" s="80">
        <v>0</v>
      </c>
      <c r="BX366" s="80">
        <v>0</v>
      </c>
      <c r="BY366" s="80">
        <v>0</v>
      </c>
      <c r="BZ366" s="80">
        <v>0</v>
      </c>
      <c r="CA366" s="80">
        <v>0</v>
      </c>
      <c r="CB366" s="80">
        <v>0</v>
      </c>
      <c r="CC366" s="80">
        <v>0</v>
      </c>
    </row>
    <row r="367" spans="1:81">
      <c r="A367" s="80" t="s">
        <v>2107</v>
      </c>
      <c r="B367" s="80">
        <v>425</v>
      </c>
      <c r="C367" s="80">
        <v>17</v>
      </c>
      <c r="D367" s="80">
        <v>25</v>
      </c>
      <c r="E367" s="80">
        <v>2020</v>
      </c>
      <c r="F367" s="80" t="s">
        <v>218</v>
      </c>
      <c r="G367" s="80" t="s">
        <v>2090</v>
      </c>
      <c r="H367" s="80" t="s">
        <v>2091</v>
      </c>
      <c r="I367" s="177"/>
      <c r="J367" s="81">
        <v>1.2656536802637031</v>
      </c>
      <c r="K367" s="81">
        <v>0.92557384647582408</v>
      </c>
      <c r="L367" s="81">
        <v>3.1799507634786957</v>
      </c>
      <c r="M367" s="81">
        <v>10.595219154355384</v>
      </c>
      <c r="N367" s="81">
        <v>10.22042875301913</v>
      </c>
      <c r="O367" s="81">
        <v>10.847012008622963</v>
      </c>
      <c r="P367" s="81">
        <v>22.814520282294684</v>
      </c>
      <c r="Q367" s="81">
        <v>0.55531514496960122</v>
      </c>
      <c r="R367" s="81">
        <v>0</v>
      </c>
      <c r="S367" s="81">
        <v>1.9117863981194829</v>
      </c>
      <c r="T367" s="82"/>
      <c r="U367" s="81">
        <v>243387</v>
      </c>
      <c r="V367" s="81">
        <v>432</v>
      </c>
      <c r="W367" s="81">
        <v>178</v>
      </c>
      <c r="X367" s="81">
        <v>3102</v>
      </c>
      <c r="Y367" s="81">
        <v>3909</v>
      </c>
      <c r="Z367" s="81">
        <v>7751</v>
      </c>
      <c r="AA367" s="81">
        <v>5147</v>
      </c>
      <c r="AB367" s="81">
        <v>9418</v>
      </c>
      <c r="AC367" s="81">
        <v>0</v>
      </c>
      <c r="AD367" s="81">
        <v>1.9117863981194829</v>
      </c>
      <c r="AE367" s="82"/>
      <c r="AF367" s="81">
        <v>1894112.6244216929</v>
      </c>
      <c r="AG367" s="81">
        <v>653686.52930139436</v>
      </c>
      <c r="AH367" s="81">
        <v>799478.57695926272</v>
      </c>
      <c r="AI367" s="81">
        <v>17552088.653365683</v>
      </c>
      <c r="AJ367" s="81">
        <v>15115953.156228246</v>
      </c>
      <c r="AK367" s="81"/>
      <c r="AL367" s="81"/>
      <c r="AM367" s="81">
        <v>1229153.6361624014</v>
      </c>
      <c r="AN367" s="81"/>
      <c r="AO367" s="81"/>
      <c r="AP367" s="82"/>
      <c r="AQ367" s="81">
        <v>141</v>
      </c>
      <c r="AR367" s="81">
        <v>343</v>
      </c>
      <c r="AS367" s="81">
        <v>0</v>
      </c>
      <c r="AT367" s="81">
        <v>0</v>
      </c>
      <c r="AU367" s="81">
        <v>0</v>
      </c>
      <c r="AV367" s="81">
        <v>0</v>
      </c>
      <c r="AW367" s="81">
        <v>0</v>
      </c>
      <c r="AX367" s="82"/>
      <c r="AY367" s="81">
        <v>717.09999999999991</v>
      </c>
      <c r="AZ367" s="81">
        <v>49010.199999999932</v>
      </c>
      <c r="BA367" s="81">
        <v>0</v>
      </c>
      <c r="BB367" s="81">
        <v>0</v>
      </c>
      <c r="BC367" s="81">
        <v>0</v>
      </c>
      <c r="BD367" s="81">
        <v>0</v>
      </c>
      <c r="BE367" s="81">
        <v>0</v>
      </c>
      <c r="BF367" s="82"/>
      <c r="BG367" s="81">
        <v>0</v>
      </c>
      <c r="BH367" s="81">
        <v>0</v>
      </c>
      <c r="BI367" s="81">
        <v>0</v>
      </c>
      <c r="BJ367" s="81">
        <v>0</v>
      </c>
      <c r="BK367" s="81">
        <v>3.5569999999999999</v>
      </c>
      <c r="BL367" s="81">
        <v>0</v>
      </c>
      <c r="BM367" s="82"/>
      <c r="BN367" s="81">
        <v>0</v>
      </c>
      <c r="BO367" s="81">
        <v>0</v>
      </c>
      <c r="BP367" s="81">
        <v>0</v>
      </c>
      <c r="BQ367" s="81">
        <v>0</v>
      </c>
      <c r="BR367" s="81">
        <v>1</v>
      </c>
      <c r="BS367" s="81">
        <v>0</v>
      </c>
      <c r="BT367"/>
      <c r="BU367" s="80">
        <v>3.5569999999999999</v>
      </c>
      <c r="BV367" s="80">
        <v>0</v>
      </c>
      <c r="BW367" s="80">
        <v>0</v>
      </c>
      <c r="BX367" s="80">
        <v>0</v>
      </c>
      <c r="BY367" s="80">
        <v>0</v>
      </c>
      <c r="BZ367" s="80">
        <v>0</v>
      </c>
      <c r="CA367" s="80">
        <v>0</v>
      </c>
      <c r="CB367" s="80">
        <v>0</v>
      </c>
      <c r="CC367" s="80">
        <v>0</v>
      </c>
    </row>
    <row r="368" spans="1:81">
      <c r="A368" s="80" t="s">
        <v>2108</v>
      </c>
      <c r="B368" s="80">
        <v>425</v>
      </c>
      <c r="C368" s="80">
        <v>18</v>
      </c>
      <c r="D368" s="80">
        <v>25</v>
      </c>
      <c r="E368" s="80">
        <v>2021</v>
      </c>
      <c r="F368" s="80" t="s">
        <v>75</v>
      </c>
      <c r="G368" s="174" t="s">
        <v>2090</v>
      </c>
      <c r="H368" s="80" t="s">
        <v>2091</v>
      </c>
      <c r="I368" s="177"/>
      <c r="J368" s="81">
        <v>1.335656266317802</v>
      </c>
      <c r="K368" s="81">
        <v>1.0159237827872314</v>
      </c>
      <c r="L368" s="81">
        <v>3.1144843418718229</v>
      </c>
      <c r="M368" s="81">
        <v>11.728015217504607</v>
      </c>
      <c r="N368" s="81">
        <v>10.689958748331611</v>
      </c>
      <c r="O368" s="81">
        <v>10.467702879453505</v>
      </c>
      <c r="P368" s="81">
        <v>23.399162761846608</v>
      </c>
      <c r="Q368" s="81">
        <v>0.55416250523677291</v>
      </c>
      <c r="R368" s="81">
        <v>0</v>
      </c>
      <c r="S368" s="81">
        <v>2.3002374920837569</v>
      </c>
      <c r="T368" s="82"/>
      <c r="U368" s="81">
        <v>272793</v>
      </c>
      <c r="V368" s="81">
        <v>432</v>
      </c>
      <c r="W368" s="81">
        <v>178</v>
      </c>
      <c r="X368" s="81">
        <v>3102</v>
      </c>
      <c r="Y368" s="81">
        <v>3888</v>
      </c>
      <c r="Z368" s="81">
        <v>7702</v>
      </c>
      <c r="AA368" s="81">
        <v>5148</v>
      </c>
      <c r="AB368" s="81">
        <v>9287</v>
      </c>
      <c r="AC368" s="81">
        <v>0</v>
      </c>
      <c r="AD368" s="81">
        <v>2.3002374920837569</v>
      </c>
      <c r="AE368" s="82"/>
      <c r="AF368" s="81">
        <v>1965240.2841096786</v>
      </c>
      <c r="AG368" s="81">
        <v>706435.65962791292</v>
      </c>
      <c r="AH368" s="81">
        <v>747314.71371049213</v>
      </c>
      <c r="AI368" s="81">
        <v>19214003.51506919</v>
      </c>
      <c r="AJ368" s="81">
        <v>15493482.723725097</v>
      </c>
      <c r="AK368" s="81">
        <v>0</v>
      </c>
      <c r="AL368" s="81">
        <v>0</v>
      </c>
      <c r="AM368" s="81">
        <v>1219047.7260710658</v>
      </c>
      <c r="AN368" s="81">
        <v>0</v>
      </c>
      <c r="AO368" s="81">
        <v>0</v>
      </c>
      <c r="AP368" s="82"/>
      <c r="AQ368" s="81">
        <v>157</v>
      </c>
      <c r="AR368" s="81">
        <v>356</v>
      </c>
      <c r="AS368" s="81">
        <v>0</v>
      </c>
      <c r="AT368" s="81">
        <v>0</v>
      </c>
      <c r="AU368" s="81">
        <v>0</v>
      </c>
      <c r="AV368" s="81">
        <v>0</v>
      </c>
      <c r="AW368" s="81"/>
      <c r="AX368" s="82"/>
      <c r="AY368" s="81">
        <v>818.49999999999989</v>
      </c>
      <c r="AZ368" s="81">
        <v>49904.599999999933</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2109</v>
      </c>
      <c r="B369" s="80">
        <v>425</v>
      </c>
      <c r="C369" s="80">
        <v>19</v>
      </c>
      <c r="D369" s="80">
        <v>25</v>
      </c>
      <c r="E369" s="80">
        <v>2022</v>
      </c>
      <c r="F369" s="80" t="s">
        <v>568</v>
      </c>
      <c r="G369" s="174" t="s">
        <v>2090</v>
      </c>
      <c r="H369" s="80" t="s">
        <v>2091</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170</v>
      </c>
      <c r="AR369" s="81">
        <v>359</v>
      </c>
      <c r="AS369" s="81">
        <v>0</v>
      </c>
      <c r="AT369" s="81">
        <v>0</v>
      </c>
      <c r="AU369" s="81">
        <v>0</v>
      </c>
      <c r="AV369" s="81">
        <v>0</v>
      </c>
      <c r="AW369" s="81"/>
      <c r="AX369" s="82"/>
      <c r="AY369" s="81">
        <v>917.19999999999993</v>
      </c>
      <c r="AZ369" s="81">
        <v>50053.099999999933</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2110</v>
      </c>
      <c r="B370" s="80">
        <v>120</v>
      </c>
      <c r="C370" s="80">
        <v>1</v>
      </c>
      <c r="D370" s="80">
        <v>8</v>
      </c>
      <c r="E370" s="80">
        <v>1990</v>
      </c>
      <c r="F370" s="80" t="s">
        <v>562</v>
      </c>
      <c r="G370" s="80" t="s">
        <v>1637</v>
      </c>
      <c r="H370" s="80" t="s">
        <v>1638</v>
      </c>
      <c r="I370" s="177"/>
      <c r="J370" s="81">
        <v>54.855894134414321</v>
      </c>
      <c r="K370" s="81">
        <v>1.6807241629450118</v>
      </c>
      <c r="L370" s="81">
        <v>8.5815692335320346</v>
      </c>
      <c r="M370" s="81">
        <v>7.8134859743545073</v>
      </c>
      <c r="N370" s="81">
        <v>19.175709787086213</v>
      </c>
      <c r="O370" s="81">
        <v>8.2151809720248785</v>
      </c>
      <c r="P370" s="81">
        <v>17.882214271653883</v>
      </c>
      <c r="Q370" s="81">
        <v>0.88934858004070561</v>
      </c>
      <c r="R370" s="81">
        <v>0</v>
      </c>
      <c r="S370" s="81">
        <v>1.0222832663350132</v>
      </c>
      <c r="T370" s="82"/>
      <c r="U370" s="81">
        <v>1164003</v>
      </c>
      <c r="V370" s="81">
        <v>518</v>
      </c>
      <c r="W370" s="81">
        <v>113</v>
      </c>
      <c r="X370" s="81">
        <v>3248</v>
      </c>
      <c r="Y370" s="81">
        <v>4211</v>
      </c>
      <c r="Z370" s="81">
        <v>3379</v>
      </c>
      <c r="AA370" s="81">
        <v>4342</v>
      </c>
      <c r="AB370" s="81">
        <v>14440</v>
      </c>
      <c r="AC370" s="81">
        <v>0</v>
      </c>
      <c r="AD370" s="81">
        <v>1.0222832663350132</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2111</v>
      </c>
      <c r="B371" s="80">
        <v>121</v>
      </c>
      <c r="C371" s="80">
        <v>2</v>
      </c>
      <c r="D371" s="80">
        <v>8</v>
      </c>
      <c r="E371" s="80">
        <v>2005</v>
      </c>
      <c r="F371" s="80" t="s">
        <v>565</v>
      </c>
      <c r="G371" s="80" t="s">
        <v>1637</v>
      </c>
      <c r="H371" s="80" t="s">
        <v>1638</v>
      </c>
      <c r="I371" s="177"/>
      <c r="J371" s="81">
        <v>60.154501619431223</v>
      </c>
      <c r="K371" s="81">
        <v>1.04742551299479</v>
      </c>
      <c r="L371" s="81">
        <v>18.950595591108449</v>
      </c>
      <c r="M371" s="81">
        <v>15.41148496271933</v>
      </c>
      <c r="N371" s="81">
        <v>30.287121633227681</v>
      </c>
      <c r="O371" s="81">
        <v>12.385337029247644</v>
      </c>
      <c r="P371" s="81">
        <v>18.892688799684567</v>
      </c>
      <c r="Q371" s="81">
        <v>0.76218080503405661</v>
      </c>
      <c r="R371" s="81">
        <v>0</v>
      </c>
      <c r="S371" s="81">
        <v>1.6323880002975826</v>
      </c>
      <c r="T371" s="82"/>
      <c r="U371" s="81">
        <v>1502229</v>
      </c>
      <c r="V371" s="81">
        <v>353</v>
      </c>
      <c r="W371" s="81">
        <v>194</v>
      </c>
      <c r="X371" s="81">
        <v>2562</v>
      </c>
      <c r="Y371" s="81">
        <v>4621</v>
      </c>
      <c r="Z371" s="81">
        <v>5895</v>
      </c>
      <c r="AA371" s="81">
        <v>3757</v>
      </c>
      <c r="AB371" s="81">
        <v>12937</v>
      </c>
      <c r="AC371" s="81">
        <v>0</v>
      </c>
      <c r="AD371" s="81">
        <v>1.6323880002975826</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2112</v>
      </c>
      <c r="B372" s="80">
        <v>122</v>
      </c>
      <c r="C372" s="80">
        <v>3</v>
      </c>
      <c r="D372" s="80">
        <v>8</v>
      </c>
      <c r="E372" s="80">
        <v>2006</v>
      </c>
      <c r="F372" s="80" t="s">
        <v>566</v>
      </c>
      <c r="G372" s="80" t="s">
        <v>1637</v>
      </c>
      <c r="H372" s="80" t="s">
        <v>1638</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2113</v>
      </c>
      <c r="B373" s="80">
        <v>123</v>
      </c>
      <c r="C373" s="80">
        <v>4</v>
      </c>
      <c r="D373" s="80">
        <v>8</v>
      </c>
      <c r="E373" s="80">
        <v>2007</v>
      </c>
      <c r="F373" s="80" t="s">
        <v>567</v>
      </c>
      <c r="G373" s="80" t="s">
        <v>1637</v>
      </c>
      <c r="H373" s="80" t="s">
        <v>1638</v>
      </c>
      <c r="I373" s="177"/>
      <c r="J373" s="81">
        <v>41.972891745568546</v>
      </c>
      <c r="K373" s="81">
        <v>1.3164794570664398</v>
      </c>
      <c r="L373" s="81">
        <v>31.939590438186368</v>
      </c>
      <c r="M373" s="81">
        <v>13.639533414246856</v>
      </c>
      <c r="N373" s="81">
        <v>25.837910463405088</v>
      </c>
      <c r="O373" s="81">
        <v>11.994956744001348</v>
      </c>
      <c r="P373" s="81">
        <v>18.408937584447962</v>
      </c>
      <c r="Q373" s="81">
        <v>0.77345083566395234</v>
      </c>
      <c r="R373" s="81">
        <v>0</v>
      </c>
      <c r="S373" s="81">
        <v>1.1911276664578963</v>
      </c>
      <c r="T373" s="82"/>
      <c r="U373" s="81">
        <v>1628844</v>
      </c>
      <c r="V373" s="81">
        <v>414</v>
      </c>
      <c r="W373" s="81">
        <v>379</v>
      </c>
      <c r="X373" s="81">
        <v>2952</v>
      </c>
      <c r="Y373" s="81">
        <v>4579</v>
      </c>
      <c r="Z373" s="81">
        <v>5935</v>
      </c>
      <c r="AA373" s="81">
        <v>3605</v>
      </c>
      <c r="AB373" s="81">
        <v>12434</v>
      </c>
      <c r="AC373" s="81">
        <v>0</v>
      </c>
      <c r="AD373" s="81">
        <v>1.1911276664578963</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2114</v>
      </c>
      <c r="B374" s="80">
        <v>124</v>
      </c>
      <c r="C374" s="80">
        <v>5</v>
      </c>
      <c r="D374" s="80">
        <v>8</v>
      </c>
      <c r="E374" s="80">
        <v>2008</v>
      </c>
      <c r="F374" s="80" t="s">
        <v>84</v>
      </c>
      <c r="G374" s="80" t="s">
        <v>1637</v>
      </c>
      <c r="H374" s="80" t="s">
        <v>1638</v>
      </c>
      <c r="I374" s="177"/>
      <c r="J374" s="81">
        <v>37.203332159028307</v>
      </c>
      <c r="K374" s="81">
        <v>0.94904684490994851</v>
      </c>
      <c r="L374" s="81">
        <v>28.405824972478982</v>
      </c>
      <c r="M374" s="81">
        <v>14.376090078886268</v>
      </c>
      <c r="N374" s="81">
        <v>24.739513783633242</v>
      </c>
      <c r="O374" s="81">
        <v>11.57846755289995</v>
      </c>
      <c r="P374" s="81">
        <v>18.087017649189018</v>
      </c>
      <c r="Q374" s="81">
        <v>0.75286858019610292</v>
      </c>
      <c r="R374" s="81">
        <v>0</v>
      </c>
      <c r="S374" s="81">
        <v>1.367573470110798</v>
      </c>
      <c r="T374" s="82"/>
      <c r="U374" s="81">
        <v>1583164</v>
      </c>
      <c r="V374" s="81">
        <v>414</v>
      </c>
      <c r="W374" s="81">
        <v>379</v>
      </c>
      <c r="X374" s="81">
        <v>2952</v>
      </c>
      <c r="Y374" s="81">
        <v>4610</v>
      </c>
      <c r="Z374" s="81">
        <v>5930</v>
      </c>
      <c r="AA374" s="81">
        <v>3546</v>
      </c>
      <c r="AB374" s="81">
        <v>12302</v>
      </c>
      <c r="AC374" s="81">
        <v>0</v>
      </c>
      <c r="AD374" s="81">
        <v>1.367573470110798</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2115</v>
      </c>
      <c r="B375" s="80">
        <v>125</v>
      </c>
      <c r="C375" s="80">
        <v>6</v>
      </c>
      <c r="D375" s="80">
        <v>8</v>
      </c>
      <c r="E375" s="80">
        <v>2009</v>
      </c>
      <c r="F375" s="80" t="s">
        <v>85</v>
      </c>
      <c r="G375" s="80" t="s">
        <v>1637</v>
      </c>
      <c r="H375" s="80" t="s">
        <v>1638</v>
      </c>
      <c r="I375" s="177"/>
      <c r="J375" s="81">
        <v>37.625140003556204</v>
      </c>
      <c r="K375" s="81">
        <v>0.88440656024799813</v>
      </c>
      <c r="L375" s="81">
        <v>33.503587941529148</v>
      </c>
      <c r="M375" s="81">
        <v>13.498893371463002</v>
      </c>
      <c r="N375" s="81">
        <v>25.225350563372412</v>
      </c>
      <c r="O375" s="81">
        <v>11.720501953372596</v>
      </c>
      <c r="P375" s="81">
        <v>17.066649377231769</v>
      </c>
      <c r="Q375" s="81">
        <v>0.7059914158352838</v>
      </c>
      <c r="R375" s="81">
        <v>0</v>
      </c>
      <c r="S375" s="81">
        <v>1.3602883846429832</v>
      </c>
      <c r="T375" s="82"/>
      <c r="U375" s="81">
        <v>1512309</v>
      </c>
      <c r="V375" s="81">
        <v>401</v>
      </c>
      <c r="W375" s="81">
        <v>561</v>
      </c>
      <c r="X375" s="81">
        <v>2835</v>
      </c>
      <c r="Y375" s="81">
        <v>4603</v>
      </c>
      <c r="Z375" s="81">
        <v>5925</v>
      </c>
      <c r="AA375" s="81">
        <v>3435</v>
      </c>
      <c r="AB375" s="81">
        <v>12110</v>
      </c>
      <c r="AC375" s="81">
        <v>0</v>
      </c>
      <c r="AD375" s="81">
        <v>1.3602883846429832</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0</v>
      </c>
      <c r="BL375" s="81">
        <v>0</v>
      </c>
      <c r="BM375" s="82"/>
      <c r="BN375" s="81">
        <v>0</v>
      </c>
      <c r="BO375" s="81">
        <v>0</v>
      </c>
      <c r="BP375" s="81">
        <v>0</v>
      </c>
      <c r="BQ375" s="81">
        <v>0</v>
      </c>
      <c r="BR375" s="81">
        <v>0</v>
      </c>
      <c r="BS375" s="81">
        <v>0</v>
      </c>
      <c r="BT375"/>
      <c r="BU375" s="80"/>
      <c r="BV375" s="80"/>
      <c r="BW375" s="80"/>
      <c r="BX375" s="80"/>
      <c r="BY375" s="80"/>
      <c r="BZ375" s="80"/>
      <c r="CA375" s="80"/>
      <c r="CB375" s="80"/>
      <c r="CC375" s="80"/>
    </row>
    <row r="376" spans="1:81">
      <c r="A376" s="80" t="s">
        <v>2116</v>
      </c>
      <c r="B376" s="80">
        <v>126</v>
      </c>
      <c r="C376" s="80">
        <v>7</v>
      </c>
      <c r="D376" s="80">
        <v>8</v>
      </c>
      <c r="E376" s="80">
        <v>2010</v>
      </c>
      <c r="F376" s="80" t="s">
        <v>86</v>
      </c>
      <c r="G376" s="80" t="s">
        <v>1637</v>
      </c>
      <c r="H376" s="80" t="s">
        <v>1638</v>
      </c>
      <c r="I376" s="177"/>
      <c r="J376" s="81">
        <v>39.451036736212757</v>
      </c>
      <c r="K376" s="81">
        <v>1.0274699852147289</v>
      </c>
      <c r="L376" s="81">
        <v>30.927705499727168</v>
      </c>
      <c r="M376" s="81">
        <v>12.827351377078186</v>
      </c>
      <c r="N376" s="81">
        <v>25.614921873855049</v>
      </c>
      <c r="O376" s="81">
        <v>11.554058364354262</v>
      </c>
      <c r="P376" s="81">
        <v>17.136891899377989</v>
      </c>
      <c r="Q376" s="81">
        <v>0.72437620324946839</v>
      </c>
      <c r="R376" s="81">
        <v>0</v>
      </c>
      <c r="S376" s="81">
        <v>1.4836421381868981</v>
      </c>
      <c r="T376" s="82"/>
      <c r="U376" s="81">
        <v>1563347</v>
      </c>
      <c r="V376" s="81">
        <v>401</v>
      </c>
      <c r="W376" s="81">
        <v>561</v>
      </c>
      <c r="X376" s="81">
        <v>2835</v>
      </c>
      <c r="Y376" s="81">
        <v>4581</v>
      </c>
      <c r="Z376" s="81">
        <v>5868</v>
      </c>
      <c r="AA376" s="81">
        <v>3363</v>
      </c>
      <c r="AB376" s="81">
        <v>11906</v>
      </c>
      <c r="AC376" s="81">
        <v>0</v>
      </c>
      <c r="AD376" s="81">
        <v>1.4836421381868981</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0</v>
      </c>
      <c r="BL376" s="81">
        <v>0</v>
      </c>
      <c r="BM376" s="82"/>
      <c r="BN376" s="81">
        <v>0</v>
      </c>
      <c r="BO376" s="81">
        <v>0</v>
      </c>
      <c r="BP376" s="81">
        <v>0</v>
      </c>
      <c r="BQ376" s="81">
        <v>0</v>
      </c>
      <c r="BR376" s="81">
        <v>0</v>
      </c>
      <c r="BS376" s="81">
        <v>0</v>
      </c>
      <c r="BT376"/>
      <c r="BU376" s="80">
        <v>0</v>
      </c>
      <c r="BV376" s="80">
        <v>0</v>
      </c>
      <c r="BW376" s="80">
        <v>0</v>
      </c>
      <c r="BX376" s="80">
        <v>0</v>
      </c>
      <c r="BY376" s="80">
        <v>0</v>
      </c>
      <c r="BZ376" s="80">
        <v>0</v>
      </c>
      <c r="CA376" s="80">
        <v>0</v>
      </c>
      <c r="CB376" s="80">
        <v>0</v>
      </c>
      <c r="CC376" s="80">
        <v>0</v>
      </c>
    </row>
    <row r="377" spans="1:81">
      <c r="A377" s="80" t="s">
        <v>2117</v>
      </c>
      <c r="B377" s="80">
        <v>127</v>
      </c>
      <c r="C377" s="80">
        <v>8</v>
      </c>
      <c r="D377" s="80">
        <v>8</v>
      </c>
      <c r="E377" s="80">
        <v>2011</v>
      </c>
      <c r="F377" s="80" t="s">
        <v>87</v>
      </c>
      <c r="G377" s="80" t="s">
        <v>1637</v>
      </c>
      <c r="H377" s="80" t="s">
        <v>1638</v>
      </c>
      <c r="I377" s="177"/>
      <c r="J377" s="81">
        <v>35.895236102811161</v>
      </c>
      <c r="K377" s="81">
        <v>1.1947594843201623</v>
      </c>
      <c r="L377" s="81">
        <v>28.00292972638897</v>
      </c>
      <c r="M377" s="81">
        <v>15.110281063119357</v>
      </c>
      <c r="N377" s="81">
        <v>28.966701976519584</v>
      </c>
      <c r="O377" s="81">
        <v>11.287185283705837</v>
      </c>
      <c r="P377" s="81">
        <v>16.607023314548716</v>
      </c>
      <c r="Q377" s="81">
        <v>0.81968272820636634</v>
      </c>
      <c r="R377" s="81">
        <v>0</v>
      </c>
      <c r="S377" s="81">
        <v>1.2029415269640809</v>
      </c>
      <c r="T377" s="82"/>
      <c r="U377" s="81">
        <v>1347234</v>
      </c>
      <c r="V377" s="81">
        <v>401</v>
      </c>
      <c r="W377" s="81">
        <v>561</v>
      </c>
      <c r="X377" s="81">
        <v>2835</v>
      </c>
      <c r="Y377" s="81">
        <v>4549</v>
      </c>
      <c r="Z377" s="81">
        <v>5857</v>
      </c>
      <c r="AA377" s="81">
        <v>3356</v>
      </c>
      <c r="AB377" s="81">
        <v>11680</v>
      </c>
      <c r="AC377" s="81">
        <v>0</v>
      </c>
      <c r="AD377" s="81">
        <v>1.2029415269640809</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0</v>
      </c>
      <c r="BL377" s="81">
        <v>0</v>
      </c>
      <c r="BM377" s="82"/>
      <c r="BN377" s="81">
        <v>0</v>
      </c>
      <c r="BO377" s="81">
        <v>0</v>
      </c>
      <c r="BP377" s="81">
        <v>0</v>
      </c>
      <c r="BQ377" s="81">
        <v>0</v>
      </c>
      <c r="BR377" s="81">
        <v>0</v>
      </c>
      <c r="BS377" s="81">
        <v>0</v>
      </c>
      <c r="BT377"/>
      <c r="BU377" s="80">
        <v>0</v>
      </c>
      <c r="BV377" s="80">
        <v>0</v>
      </c>
      <c r="BW377" s="80">
        <v>0</v>
      </c>
      <c r="BX377" s="80">
        <v>0</v>
      </c>
      <c r="BY377" s="80">
        <v>0</v>
      </c>
      <c r="BZ377" s="80">
        <v>0</v>
      </c>
      <c r="CA377" s="80">
        <v>0</v>
      </c>
      <c r="CB377" s="80">
        <v>0</v>
      </c>
      <c r="CC377" s="80">
        <v>0</v>
      </c>
    </row>
    <row r="378" spans="1:81">
      <c r="A378" s="80" t="s">
        <v>2118</v>
      </c>
      <c r="B378" s="80">
        <v>128</v>
      </c>
      <c r="C378" s="80">
        <v>9</v>
      </c>
      <c r="D378" s="80">
        <v>8</v>
      </c>
      <c r="E378" s="80">
        <v>2012</v>
      </c>
      <c r="F378" s="80" t="s">
        <v>88</v>
      </c>
      <c r="G378" s="80" t="s">
        <v>1637</v>
      </c>
      <c r="H378" s="80" t="s">
        <v>1638</v>
      </c>
      <c r="I378" s="177"/>
      <c r="J378" s="81">
        <v>16.090506902030274</v>
      </c>
      <c r="K378" s="81">
        <v>1.3139699306376376</v>
      </c>
      <c r="L378" s="81">
        <v>27.287594192102059</v>
      </c>
      <c r="M378" s="81">
        <v>16.385005521682778</v>
      </c>
      <c r="N378" s="81">
        <v>29.042925883005314</v>
      </c>
      <c r="O378" s="81">
        <v>11.3226418155133</v>
      </c>
      <c r="P378" s="81">
        <v>16.303382058891469</v>
      </c>
      <c r="Q378" s="81">
        <v>0.87806117393824001</v>
      </c>
      <c r="R378" s="81">
        <v>0</v>
      </c>
      <c r="S378" s="81">
        <v>1.3619466593900025</v>
      </c>
      <c r="T378" s="82"/>
      <c r="U378" s="81">
        <v>534662</v>
      </c>
      <c r="V378" s="81">
        <v>401</v>
      </c>
      <c r="W378" s="81">
        <v>561</v>
      </c>
      <c r="X378" s="81">
        <v>2835</v>
      </c>
      <c r="Y378" s="81">
        <v>4553</v>
      </c>
      <c r="Z378" s="81">
        <v>5922</v>
      </c>
      <c r="AA378" s="81">
        <v>3276</v>
      </c>
      <c r="AB378" s="81">
        <v>11516</v>
      </c>
      <c r="AC378" s="81">
        <v>0</v>
      </c>
      <c r="AD378" s="81">
        <v>1.3619466593900025</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0</v>
      </c>
      <c r="BL378" s="81">
        <v>0</v>
      </c>
      <c r="BM378" s="82"/>
      <c r="BN378" s="81">
        <v>0</v>
      </c>
      <c r="BO378" s="81">
        <v>0</v>
      </c>
      <c r="BP378" s="81">
        <v>0</v>
      </c>
      <c r="BQ378" s="81">
        <v>0</v>
      </c>
      <c r="BR378" s="81">
        <v>0</v>
      </c>
      <c r="BS378" s="81">
        <v>0</v>
      </c>
      <c r="BT378"/>
      <c r="BU378" s="80">
        <v>0</v>
      </c>
      <c r="BV378" s="80">
        <v>0</v>
      </c>
      <c r="BW378" s="80">
        <v>0</v>
      </c>
      <c r="BX378" s="80">
        <v>0</v>
      </c>
      <c r="BY378" s="80">
        <v>0</v>
      </c>
      <c r="BZ378" s="80">
        <v>0</v>
      </c>
      <c r="CA378" s="80">
        <v>0</v>
      </c>
      <c r="CB378" s="80">
        <v>0</v>
      </c>
      <c r="CC378" s="80">
        <v>0</v>
      </c>
    </row>
    <row r="379" spans="1:81">
      <c r="A379" s="80" t="s">
        <v>2119</v>
      </c>
      <c r="B379" s="80">
        <v>129</v>
      </c>
      <c r="C379" s="80">
        <v>10</v>
      </c>
      <c r="D379" s="80">
        <v>8</v>
      </c>
      <c r="E379" s="80">
        <v>2013</v>
      </c>
      <c r="F379" s="80" t="s">
        <v>89</v>
      </c>
      <c r="G379" s="80" t="s">
        <v>1637</v>
      </c>
      <c r="H379" s="80" t="s">
        <v>1638</v>
      </c>
      <c r="I379" s="177"/>
      <c r="J379" s="81">
        <v>50.642899254345899</v>
      </c>
      <c r="K379" s="81">
        <v>1.2143039918495793</v>
      </c>
      <c r="L379" s="81">
        <v>23.551960972566107</v>
      </c>
      <c r="M379" s="81">
        <v>15.272063109316459</v>
      </c>
      <c r="N379" s="81">
        <v>28.521563506808032</v>
      </c>
      <c r="O379" s="81">
        <v>10.928395228296582</v>
      </c>
      <c r="P379" s="81">
        <v>16.214950538235321</v>
      </c>
      <c r="Q379" s="81">
        <v>0.88263442034779482</v>
      </c>
      <c r="R379" s="81">
        <v>0</v>
      </c>
      <c r="S379" s="81">
        <v>1.3486451419503416</v>
      </c>
      <c r="T379" s="82"/>
      <c r="U379" s="81">
        <v>1685643</v>
      </c>
      <c r="V379" s="81">
        <v>401</v>
      </c>
      <c r="W379" s="81">
        <v>561</v>
      </c>
      <c r="X379" s="81">
        <v>2835</v>
      </c>
      <c r="Y379" s="81">
        <v>4553</v>
      </c>
      <c r="Z379" s="81">
        <v>5971</v>
      </c>
      <c r="AA379" s="81">
        <v>3246</v>
      </c>
      <c r="AB379" s="81">
        <v>11410</v>
      </c>
      <c r="AC379" s="81">
        <v>0</v>
      </c>
      <c r="AD379" s="81">
        <v>1.3486451419503416</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0</v>
      </c>
      <c r="BL379" s="81">
        <v>0</v>
      </c>
      <c r="BM379" s="82"/>
      <c r="BN379" s="81">
        <v>0</v>
      </c>
      <c r="BO379" s="81">
        <v>0</v>
      </c>
      <c r="BP379" s="81">
        <v>0</v>
      </c>
      <c r="BQ379" s="81">
        <v>0</v>
      </c>
      <c r="BR379" s="81">
        <v>0</v>
      </c>
      <c r="BS379" s="81">
        <v>0</v>
      </c>
      <c r="BT379"/>
      <c r="BU379" s="80">
        <v>0</v>
      </c>
      <c r="BV379" s="80">
        <v>0</v>
      </c>
      <c r="BW379" s="80">
        <v>0</v>
      </c>
      <c r="BX379" s="80">
        <v>0</v>
      </c>
      <c r="BY379" s="80">
        <v>0</v>
      </c>
      <c r="BZ379" s="80">
        <v>0</v>
      </c>
      <c r="CA379" s="80">
        <v>0</v>
      </c>
      <c r="CB379" s="80">
        <v>0</v>
      </c>
      <c r="CC379" s="80">
        <v>0</v>
      </c>
    </row>
    <row r="380" spans="1:81">
      <c r="A380" s="80" t="s">
        <v>2120</v>
      </c>
      <c r="B380" s="80">
        <v>130</v>
      </c>
      <c r="C380" s="80">
        <v>11</v>
      </c>
      <c r="D380" s="80">
        <v>8</v>
      </c>
      <c r="E380" s="80">
        <v>2014</v>
      </c>
      <c r="F380" s="80" t="s">
        <v>90</v>
      </c>
      <c r="G380" s="80" t="s">
        <v>1637</v>
      </c>
      <c r="H380" s="80" t="s">
        <v>1638</v>
      </c>
      <c r="I380" s="177"/>
      <c r="J380" s="81">
        <v>34.640512464116547</v>
      </c>
      <c r="K380" s="81">
        <v>1.306503160715953</v>
      </c>
      <c r="L380" s="81">
        <v>8.0335758174849623</v>
      </c>
      <c r="M380" s="81">
        <v>14.324799730569557</v>
      </c>
      <c r="N380" s="81">
        <v>27.006333281062041</v>
      </c>
      <c r="O380" s="81">
        <v>10.34498170426043</v>
      </c>
      <c r="P380" s="81">
        <v>15.912642307078949</v>
      </c>
      <c r="Q380" s="81">
        <v>0.82628898684753205</v>
      </c>
      <c r="R380" s="81">
        <v>0</v>
      </c>
      <c r="S380" s="81">
        <v>1.2799015055673608</v>
      </c>
      <c r="T380" s="82"/>
      <c r="U380" s="81">
        <v>1358895</v>
      </c>
      <c r="V380" s="81">
        <v>392</v>
      </c>
      <c r="W380" s="81">
        <v>158</v>
      </c>
      <c r="X380" s="81">
        <v>2600</v>
      </c>
      <c r="Y380" s="81">
        <v>4492</v>
      </c>
      <c r="Z380" s="81">
        <v>5953</v>
      </c>
      <c r="AA380" s="81">
        <v>3169</v>
      </c>
      <c r="AB380" s="81">
        <v>11133</v>
      </c>
      <c r="AC380" s="81">
        <v>0</v>
      </c>
      <c r="AD380" s="81">
        <v>1.2799015055673608</v>
      </c>
      <c r="AE380" s="82"/>
      <c r="AF380" s="81">
        <v>19051589.019204907</v>
      </c>
      <c r="AG380" s="81">
        <v>1060216.1364813067</v>
      </c>
      <c r="AH380" s="81">
        <v>1428778.6453018563</v>
      </c>
      <c r="AI380" s="81">
        <v>16742254.814440418</v>
      </c>
      <c r="AJ380" s="81">
        <v>25467155.885669924</v>
      </c>
      <c r="AK380" s="81">
        <v>0</v>
      </c>
      <c r="AL380" s="81">
        <v>0</v>
      </c>
      <c r="AM380" s="81">
        <v>1528394.5371877663</v>
      </c>
      <c r="AN380" s="81">
        <v>0</v>
      </c>
      <c r="AO380" s="81">
        <v>0</v>
      </c>
      <c r="AP380" s="82"/>
      <c r="AQ380" s="81">
        <v>90</v>
      </c>
      <c r="AR380" s="81">
        <v>13</v>
      </c>
      <c r="AS380" s="81">
        <v>0</v>
      </c>
      <c r="AT380" s="81">
        <v>0</v>
      </c>
      <c r="AU380" s="81">
        <v>0</v>
      </c>
      <c r="AV380" s="81">
        <v>0</v>
      </c>
      <c r="AW380" s="81" t="s">
        <v>564</v>
      </c>
      <c r="AX380" s="82"/>
      <c r="AY380" s="81">
        <v>413.5</v>
      </c>
      <c r="AZ380" s="81">
        <v>161.19999999999999</v>
      </c>
      <c r="BA380" s="81">
        <v>0</v>
      </c>
      <c r="BB380" s="81">
        <v>0</v>
      </c>
      <c r="BC380" s="81">
        <v>0</v>
      </c>
      <c r="BD380" s="81">
        <v>0</v>
      </c>
      <c r="BE380" s="81" t="s">
        <v>564</v>
      </c>
      <c r="BF380" s="82"/>
      <c r="BG380" s="81">
        <v>0</v>
      </c>
      <c r="BH380" s="81">
        <v>0</v>
      </c>
      <c r="BI380" s="81">
        <v>0</v>
      </c>
      <c r="BJ380" s="81">
        <v>0</v>
      </c>
      <c r="BK380" s="81">
        <v>0</v>
      </c>
      <c r="BL380" s="81">
        <v>0</v>
      </c>
      <c r="BM380" s="82"/>
      <c r="BN380" s="81">
        <v>0</v>
      </c>
      <c r="BO380" s="81">
        <v>0</v>
      </c>
      <c r="BP380" s="81">
        <v>0</v>
      </c>
      <c r="BQ380" s="81">
        <v>0</v>
      </c>
      <c r="BR380" s="81">
        <v>0</v>
      </c>
      <c r="BS380" s="81">
        <v>0</v>
      </c>
      <c r="BT380"/>
      <c r="BU380" s="80">
        <v>0</v>
      </c>
      <c r="BV380" s="80">
        <v>0</v>
      </c>
      <c r="BW380" s="80">
        <v>0</v>
      </c>
      <c r="BX380" s="80">
        <v>0</v>
      </c>
      <c r="BY380" s="80">
        <v>0</v>
      </c>
      <c r="BZ380" s="80">
        <v>0</v>
      </c>
      <c r="CA380" s="80">
        <v>0</v>
      </c>
      <c r="CB380" s="80">
        <v>0</v>
      </c>
      <c r="CC380" s="80">
        <v>0</v>
      </c>
    </row>
    <row r="381" spans="1:81">
      <c r="A381" s="80" t="s">
        <v>2121</v>
      </c>
      <c r="B381" s="80">
        <v>131</v>
      </c>
      <c r="C381" s="80">
        <v>12</v>
      </c>
      <c r="D381" s="80">
        <v>8</v>
      </c>
      <c r="E381" s="80">
        <v>2015</v>
      </c>
      <c r="F381" s="80" t="s">
        <v>91</v>
      </c>
      <c r="G381" s="80" t="s">
        <v>1637</v>
      </c>
      <c r="H381" s="80" t="s">
        <v>1638</v>
      </c>
      <c r="I381" s="177"/>
      <c r="J381" s="81">
        <v>33.278686920629127</v>
      </c>
      <c r="K381" s="81">
        <v>1.2587952266103648</v>
      </c>
      <c r="L381" s="81">
        <v>7.100747951454065</v>
      </c>
      <c r="M381" s="81">
        <v>12.40017208541992</v>
      </c>
      <c r="N381" s="81">
        <v>24.666297307698461</v>
      </c>
      <c r="O381" s="81">
        <v>10.191183253811019</v>
      </c>
      <c r="P381" s="81">
        <v>15.794504948232454</v>
      </c>
      <c r="Q381" s="81">
        <v>0.78833382703437505</v>
      </c>
      <c r="R381" s="81">
        <v>0</v>
      </c>
      <c r="S381" s="81">
        <v>1.3101678415396645</v>
      </c>
      <c r="T381" s="82"/>
      <c r="U381" s="81">
        <v>1303504</v>
      </c>
      <c r="V381" s="81">
        <v>392</v>
      </c>
      <c r="W381" s="81">
        <v>158</v>
      </c>
      <c r="X381" s="81">
        <v>2600</v>
      </c>
      <c r="Y381" s="81">
        <v>4429</v>
      </c>
      <c r="Z381" s="81">
        <v>5921</v>
      </c>
      <c r="AA381" s="81">
        <v>3143</v>
      </c>
      <c r="AB381" s="81">
        <v>10850</v>
      </c>
      <c r="AC381" s="81">
        <v>0</v>
      </c>
      <c r="AD381" s="81">
        <v>1.3101678415396645</v>
      </c>
      <c r="AE381" s="82"/>
      <c r="AF381" s="81">
        <v>18227256.457119409</v>
      </c>
      <c r="AG381" s="81">
        <v>981660.24695217086</v>
      </c>
      <c r="AH381" s="81">
        <v>1068469.4311083418</v>
      </c>
      <c r="AI381" s="81">
        <v>15876425.367643045</v>
      </c>
      <c r="AJ381" s="81">
        <v>22521839.734892394</v>
      </c>
      <c r="AK381" s="81">
        <v>0</v>
      </c>
      <c r="AL381" s="81">
        <v>0</v>
      </c>
      <c r="AM381" s="81">
        <v>1486946.9859618158</v>
      </c>
      <c r="AN381" s="81">
        <v>0</v>
      </c>
      <c r="AO381" s="81">
        <v>0</v>
      </c>
      <c r="AP381" s="82"/>
      <c r="AQ381" s="81">
        <v>99</v>
      </c>
      <c r="AR381" s="81">
        <v>15</v>
      </c>
      <c r="AS381" s="81">
        <v>0</v>
      </c>
      <c r="AT381" s="81">
        <v>0</v>
      </c>
      <c r="AU381" s="81">
        <v>0</v>
      </c>
      <c r="AV381" s="81">
        <v>0</v>
      </c>
      <c r="AW381" s="81" t="s">
        <v>564</v>
      </c>
      <c r="AX381" s="82"/>
      <c r="AY381" s="81">
        <v>461.7</v>
      </c>
      <c r="AZ381" s="81">
        <v>211.8</v>
      </c>
      <c r="BA381" s="81">
        <v>0</v>
      </c>
      <c r="BB381" s="81">
        <v>0</v>
      </c>
      <c r="BC381" s="81">
        <v>0</v>
      </c>
      <c r="BD381" s="81">
        <v>0</v>
      </c>
      <c r="BE381" s="81" t="s">
        <v>564</v>
      </c>
      <c r="BF381" s="82"/>
      <c r="BG381" s="81">
        <v>0</v>
      </c>
      <c r="BH381" s="81">
        <v>0</v>
      </c>
      <c r="BI381" s="81">
        <v>0</v>
      </c>
      <c r="BJ381" s="81">
        <v>0</v>
      </c>
      <c r="BK381" s="81">
        <v>0</v>
      </c>
      <c r="BL381" s="81">
        <v>0</v>
      </c>
      <c r="BM381" s="82"/>
      <c r="BN381" s="81">
        <v>0</v>
      </c>
      <c r="BO381" s="81">
        <v>0</v>
      </c>
      <c r="BP381" s="81">
        <v>0</v>
      </c>
      <c r="BQ381" s="81">
        <v>0</v>
      </c>
      <c r="BR381" s="81">
        <v>0</v>
      </c>
      <c r="BS381" s="81">
        <v>0</v>
      </c>
      <c r="BT381"/>
      <c r="BU381" s="80">
        <v>0</v>
      </c>
      <c r="BV381" s="80">
        <v>0</v>
      </c>
      <c r="BW381" s="80">
        <v>0</v>
      </c>
      <c r="BX381" s="80">
        <v>0</v>
      </c>
      <c r="BY381" s="80">
        <v>0</v>
      </c>
      <c r="BZ381" s="80">
        <v>0</v>
      </c>
      <c r="CA381" s="80">
        <v>0</v>
      </c>
      <c r="CB381" s="80">
        <v>0</v>
      </c>
      <c r="CC381" s="80">
        <v>0</v>
      </c>
    </row>
    <row r="382" spans="1:81">
      <c r="A382" s="80" t="s">
        <v>2122</v>
      </c>
      <c r="B382" s="80">
        <v>132</v>
      </c>
      <c r="C382" s="80">
        <v>13</v>
      </c>
      <c r="D382" s="80">
        <v>8</v>
      </c>
      <c r="E382" s="80">
        <v>2016</v>
      </c>
      <c r="F382" s="80" t="s">
        <v>92</v>
      </c>
      <c r="G382" s="80" t="s">
        <v>1637</v>
      </c>
      <c r="H382" s="80" t="s">
        <v>1638</v>
      </c>
      <c r="I382" s="177"/>
      <c r="J382" s="81">
        <v>31.956793765243901</v>
      </c>
      <c r="K382" s="81">
        <v>1.1586615564169318</v>
      </c>
      <c r="L382" s="81">
        <v>8.8231323025908175</v>
      </c>
      <c r="M382" s="81">
        <v>11.668033674931728</v>
      </c>
      <c r="N382" s="81">
        <v>26.417204783790691</v>
      </c>
      <c r="O382" s="81">
        <v>9.9943146191721155</v>
      </c>
      <c r="P382" s="81">
        <v>15.353561311631871</v>
      </c>
      <c r="Q382" s="81">
        <v>0.7484169671124391</v>
      </c>
      <c r="R382" s="81">
        <v>0</v>
      </c>
      <c r="S382" s="81">
        <v>1.7455505753750664</v>
      </c>
      <c r="T382" s="82"/>
      <c r="U382" s="81">
        <v>1432795</v>
      </c>
      <c r="V382" s="81">
        <v>392</v>
      </c>
      <c r="W382" s="81">
        <v>158</v>
      </c>
      <c r="X382" s="81">
        <v>2600</v>
      </c>
      <c r="Y382" s="81">
        <v>4373</v>
      </c>
      <c r="Z382" s="81">
        <v>5878</v>
      </c>
      <c r="AA382" s="81">
        <v>3160</v>
      </c>
      <c r="AB382" s="81">
        <v>10596</v>
      </c>
      <c r="AC382" s="81">
        <v>0</v>
      </c>
      <c r="AD382" s="81">
        <v>1.745550575375066</v>
      </c>
      <c r="AE382" s="82"/>
      <c r="AF382" s="81">
        <v>17521229.773355339</v>
      </c>
      <c r="AG382" s="81">
        <v>920092.57032606215</v>
      </c>
      <c r="AH382" s="81">
        <v>978881.65234598308</v>
      </c>
      <c r="AI382" s="81">
        <v>16209952.071338059</v>
      </c>
      <c r="AJ382" s="81">
        <v>24155788.690458771</v>
      </c>
      <c r="AK382" s="81">
        <v>0</v>
      </c>
      <c r="AL382" s="81">
        <v>0</v>
      </c>
      <c r="AM382" s="81">
        <v>1453265.51969138</v>
      </c>
      <c r="AN382" s="81">
        <v>0</v>
      </c>
      <c r="AO382" s="81">
        <v>0</v>
      </c>
      <c r="AP382" s="82"/>
      <c r="AQ382" s="81">
        <v>116</v>
      </c>
      <c r="AR382" s="81">
        <v>17</v>
      </c>
      <c r="AS382" s="81">
        <v>0</v>
      </c>
      <c r="AT382" s="81">
        <v>0</v>
      </c>
      <c r="AU382" s="81">
        <v>0</v>
      </c>
      <c r="AV382" s="81">
        <v>0</v>
      </c>
      <c r="AW382" s="81" t="s">
        <v>564</v>
      </c>
      <c r="AX382" s="82"/>
      <c r="AY382" s="81">
        <v>553.70000000000005</v>
      </c>
      <c r="AZ382" s="81">
        <v>235.3</v>
      </c>
      <c r="BA382" s="81">
        <v>0</v>
      </c>
      <c r="BB382" s="81">
        <v>0</v>
      </c>
      <c r="BC382" s="81">
        <v>0</v>
      </c>
      <c r="BD382" s="81">
        <v>0</v>
      </c>
      <c r="BE382" s="81" t="s">
        <v>564</v>
      </c>
      <c r="BF382" s="82"/>
      <c r="BG382" s="81">
        <v>0</v>
      </c>
      <c r="BH382" s="81">
        <v>0</v>
      </c>
      <c r="BI382" s="81">
        <v>0</v>
      </c>
      <c r="BJ382" s="81">
        <v>0</v>
      </c>
      <c r="BK382" s="81">
        <v>0</v>
      </c>
      <c r="BL382" s="81">
        <v>0</v>
      </c>
      <c r="BM382" s="82"/>
      <c r="BN382" s="81">
        <v>0</v>
      </c>
      <c r="BO382" s="81">
        <v>0</v>
      </c>
      <c r="BP382" s="81">
        <v>0</v>
      </c>
      <c r="BQ382" s="81">
        <v>0</v>
      </c>
      <c r="BR382" s="81">
        <v>0</v>
      </c>
      <c r="BS382" s="81">
        <v>0</v>
      </c>
      <c r="BT382"/>
      <c r="BU382" s="80">
        <v>0</v>
      </c>
      <c r="BV382" s="80">
        <v>0</v>
      </c>
      <c r="BW382" s="80">
        <v>0</v>
      </c>
      <c r="BX382" s="80">
        <v>0</v>
      </c>
      <c r="BY382" s="80">
        <v>0</v>
      </c>
      <c r="BZ382" s="80">
        <v>0</v>
      </c>
      <c r="CA382" s="80">
        <v>0</v>
      </c>
      <c r="CB382" s="80">
        <v>0</v>
      </c>
      <c r="CC382" s="80">
        <v>0</v>
      </c>
    </row>
    <row r="383" spans="1:81">
      <c r="A383" s="80" t="s">
        <v>2123</v>
      </c>
      <c r="B383" s="80">
        <v>133</v>
      </c>
      <c r="C383" s="80">
        <v>14</v>
      </c>
      <c r="D383" s="80">
        <v>8</v>
      </c>
      <c r="E383" s="80">
        <v>2017</v>
      </c>
      <c r="F383" s="80" t="s">
        <v>71</v>
      </c>
      <c r="G383" s="80" t="s">
        <v>1637</v>
      </c>
      <c r="H383" s="80" t="s">
        <v>1638</v>
      </c>
      <c r="I383" s="177"/>
      <c r="J383" s="81">
        <v>31.934514221871677</v>
      </c>
      <c r="K383" s="81">
        <v>1.267943006281876</v>
      </c>
      <c r="L383" s="81">
        <v>8.6114849506172355</v>
      </c>
      <c r="M383" s="81">
        <v>10.404453191041297</v>
      </c>
      <c r="N383" s="81">
        <v>23.642176603850125</v>
      </c>
      <c r="O383" s="81">
        <v>9.7425862279071307</v>
      </c>
      <c r="P383" s="81">
        <v>15.019732743667124</v>
      </c>
      <c r="Q383" s="81">
        <v>0.70575070805669171</v>
      </c>
      <c r="R383" s="81">
        <v>0</v>
      </c>
      <c r="S383" s="81">
        <v>1.0455645754233904</v>
      </c>
      <c r="T383" s="82"/>
      <c r="U383" s="81">
        <v>1461218</v>
      </c>
      <c r="V383" s="81">
        <v>392</v>
      </c>
      <c r="W383" s="81">
        <v>158</v>
      </c>
      <c r="X383" s="81">
        <v>2600</v>
      </c>
      <c r="Y383" s="81">
        <v>4324</v>
      </c>
      <c r="Z383" s="81">
        <v>5825</v>
      </c>
      <c r="AA383" s="81">
        <v>3111</v>
      </c>
      <c r="AB383" s="81">
        <v>10333</v>
      </c>
      <c r="AC383" s="81">
        <v>0</v>
      </c>
      <c r="AD383" s="81">
        <v>1.04556457542339</v>
      </c>
      <c r="AE383" s="82"/>
      <c r="AF383" s="81">
        <v>18603601.282900382</v>
      </c>
      <c r="AG383" s="81">
        <v>986085.20271335728</v>
      </c>
      <c r="AH383" s="81">
        <v>1323545.3250675439</v>
      </c>
      <c r="AI383" s="81">
        <v>15083186.984700119</v>
      </c>
      <c r="AJ383" s="81">
        <v>22704288.968758881</v>
      </c>
      <c r="AK383" s="81">
        <v>0</v>
      </c>
      <c r="AL383" s="81">
        <v>0</v>
      </c>
      <c r="AM383" s="81">
        <v>1419411.993518709</v>
      </c>
      <c r="AN383" s="81">
        <v>0</v>
      </c>
      <c r="AO383" s="81">
        <v>0</v>
      </c>
      <c r="AP383" s="82"/>
      <c r="AQ383" s="81">
        <v>121</v>
      </c>
      <c r="AR383" s="81">
        <v>21</v>
      </c>
      <c r="AS383" s="81">
        <v>0</v>
      </c>
      <c r="AT383" s="81">
        <v>0</v>
      </c>
      <c r="AU383" s="81">
        <v>0</v>
      </c>
      <c r="AV383" s="81">
        <v>0</v>
      </c>
      <c r="AW383" s="81" t="s">
        <v>564</v>
      </c>
      <c r="AX383" s="82"/>
      <c r="AY383" s="81">
        <v>588.4</v>
      </c>
      <c r="AZ383" s="81">
        <v>3296.2</v>
      </c>
      <c r="BA383" s="81">
        <v>0</v>
      </c>
      <c r="BB383" s="81">
        <v>0</v>
      </c>
      <c r="BC383" s="81">
        <v>0</v>
      </c>
      <c r="BD383" s="81">
        <v>0</v>
      </c>
      <c r="BE383" s="81" t="s">
        <v>564</v>
      </c>
      <c r="BF383" s="82"/>
      <c r="BG383" s="81">
        <v>9.657</v>
      </c>
      <c r="BH383" s="81">
        <v>0</v>
      </c>
      <c r="BI383" s="81">
        <v>0</v>
      </c>
      <c r="BJ383" s="81">
        <v>0</v>
      </c>
      <c r="BK383" s="81">
        <v>0</v>
      </c>
      <c r="BL383" s="81">
        <v>0</v>
      </c>
      <c r="BM383" s="82"/>
      <c r="BN383" s="81">
        <v>1</v>
      </c>
      <c r="BO383" s="81">
        <v>0</v>
      </c>
      <c r="BP383" s="81">
        <v>0</v>
      </c>
      <c r="BQ383" s="81">
        <v>0</v>
      </c>
      <c r="BR383" s="81">
        <v>0</v>
      </c>
      <c r="BS383" s="81">
        <v>0</v>
      </c>
      <c r="BT383"/>
      <c r="BU383" s="80">
        <v>0</v>
      </c>
      <c r="BV383" s="80">
        <v>0</v>
      </c>
      <c r="BW383" s="80">
        <v>0</v>
      </c>
      <c r="BX383" s="80">
        <v>0.48</v>
      </c>
      <c r="BY383" s="80">
        <v>9.1769999999999996</v>
      </c>
      <c r="BZ383" s="80">
        <v>0</v>
      </c>
      <c r="CA383" s="80">
        <v>0</v>
      </c>
      <c r="CB383" s="80">
        <v>0</v>
      </c>
      <c r="CC383" s="80">
        <v>0</v>
      </c>
    </row>
    <row r="384" spans="1:81">
      <c r="A384" s="80" t="s">
        <v>2124</v>
      </c>
      <c r="B384" s="80">
        <v>134</v>
      </c>
      <c r="C384" s="80">
        <v>15</v>
      </c>
      <c r="D384" s="80">
        <v>8</v>
      </c>
      <c r="E384" s="80">
        <v>2018</v>
      </c>
      <c r="F384" s="80" t="s">
        <v>93</v>
      </c>
      <c r="G384" s="80" t="s">
        <v>1637</v>
      </c>
      <c r="H384" s="80" t="s">
        <v>1638</v>
      </c>
      <c r="I384" s="177"/>
      <c r="J384" s="81">
        <v>33.118767602092433</v>
      </c>
      <c r="K384" s="81">
        <v>1.1832057144981647</v>
      </c>
      <c r="L384" s="81">
        <v>7.9470291916409357</v>
      </c>
      <c r="M384" s="81">
        <v>11.279353022424543</v>
      </c>
      <c r="N384" s="81">
        <v>22.75280704862962</v>
      </c>
      <c r="O384" s="81">
        <v>9.4298955400784568</v>
      </c>
      <c r="P384" s="81">
        <v>14.760285400026245</v>
      </c>
      <c r="Q384" s="81">
        <v>0.64019698176437767</v>
      </c>
      <c r="R384" s="81">
        <v>0</v>
      </c>
      <c r="S384" s="81">
        <v>1.2097713905675627</v>
      </c>
      <c r="T384" s="82"/>
      <c r="U384" s="81">
        <v>1407914</v>
      </c>
      <c r="V384" s="81">
        <v>392</v>
      </c>
      <c r="W384" s="81">
        <v>158</v>
      </c>
      <c r="X384" s="81">
        <v>2600</v>
      </c>
      <c r="Y384" s="81">
        <v>4299</v>
      </c>
      <c r="Z384" s="81">
        <v>5746</v>
      </c>
      <c r="AA384" s="81">
        <v>3088</v>
      </c>
      <c r="AB384" s="81">
        <v>10101</v>
      </c>
      <c r="AC384" s="81">
        <v>0</v>
      </c>
      <c r="AD384" s="81">
        <v>1.2097713905675631</v>
      </c>
      <c r="AE384" s="82"/>
      <c r="AF384" s="81">
        <v>19171507.341603409</v>
      </c>
      <c r="AG384" s="81">
        <v>904016.23909298494</v>
      </c>
      <c r="AH384" s="81">
        <v>1259605.3482502589</v>
      </c>
      <c r="AI384" s="81">
        <v>15959570.634956149</v>
      </c>
      <c r="AJ384" s="81">
        <v>21385903.1692269</v>
      </c>
      <c r="AK384" s="81">
        <v>0</v>
      </c>
      <c r="AL384" s="81">
        <v>0</v>
      </c>
      <c r="AM384" s="81">
        <v>1390413.869298365</v>
      </c>
      <c r="AN384" s="81">
        <v>0</v>
      </c>
      <c r="AO384" s="81">
        <v>0</v>
      </c>
      <c r="AP384" s="82"/>
      <c r="AQ384" s="81">
        <v>132</v>
      </c>
      <c r="AR384" s="81">
        <v>22</v>
      </c>
      <c r="AS384" s="81">
        <v>0</v>
      </c>
      <c r="AT384" s="81">
        <v>0</v>
      </c>
      <c r="AU384" s="81">
        <v>0</v>
      </c>
      <c r="AV384" s="81">
        <v>0</v>
      </c>
      <c r="AW384" s="81" t="s">
        <v>564</v>
      </c>
      <c r="AX384" s="82"/>
      <c r="AY384" s="81">
        <v>649.70000000000005</v>
      </c>
      <c r="AZ384" s="81">
        <v>3329</v>
      </c>
      <c r="BA384" s="81">
        <v>0</v>
      </c>
      <c r="BB384" s="81">
        <v>0</v>
      </c>
      <c r="BC384" s="81">
        <v>0</v>
      </c>
      <c r="BD384" s="81">
        <v>0</v>
      </c>
      <c r="BE384" s="81" t="s">
        <v>564</v>
      </c>
      <c r="BF384" s="82"/>
      <c r="BG384" s="81">
        <v>9.4779999999999998</v>
      </c>
      <c r="BH384" s="81">
        <v>0</v>
      </c>
      <c r="BI384" s="81">
        <v>0</v>
      </c>
      <c r="BJ384" s="81">
        <v>0</v>
      </c>
      <c r="BK384" s="81">
        <v>0</v>
      </c>
      <c r="BL384" s="81">
        <v>0</v>
      </c>
      <c r="BM384" s="82"/>
      <c r="BN384" s="81">
        <v>1</v>
      </c>
      <c r="BO384" s="81">
        <v>0</v>
      </c>
      <c r="BP384" s="81">
        <v>0</v>
      </c>
      <c r="BQ384" s="81">
        <v>0</v>
      </c>
      <c r="BR384" s="81">
        <v>0</v>
      </c>
      <c r="BS384" s="81">
        <v>0</v>
      </c>
      <c r="BT384"/>
      <c r="BU384" s="80">
        <v>0</v>
      </c>
      <c r="BV384" s="80">
        <v>0</v>
      </c>
      <c r="BW384" s="80">
        <v>0</v>
      </c>
      <c r="BX384" s="80">
        <v>0.45700000000000002</v>
      </c>
      <c r="BY384" s="80">
        <v>9.0210000000000008</v>
      </c>
      <c r="BZ384" s="80">
        <v>0</v>
      </c>
      <c r="CA384" s="80">
        <v>0</v>
      </c>
      <c r="CB384" s="80">
        <v>0</v>
      </c>
      <c r="CC384" s="80">
        <v>0</v>
      </c>
    </row>
    <row r="385" spans="1:81">
      <c r="A385" s="80" t="s">
        <v>2125</v>
      </c>
      <c r="B385" s="80">
        <v>135</v>
      </c>
      <c r="C385" s="80">
        <v>16</v>
      </c>
      <c r="D385" s="80">
        <v>8</v>
      </c>
      <c r="E385" s="80">
        <v>2019</v>
      </c>
      <c r="F385" s="80" t="s">
        <v>73</v>
      </c>
      <c r="G385" s="80" t="s">
        <v>1637</v>
      </c>
      <c r="H385" s="80" t="s">
        <v>1638</v>
      </c>
      <c r="I385" s="177"/>
      <c r="J385" s="81">
        <v>33.083569101611765</v>
      </c>
      <c r="K385" s="81">
        <v>1.0499579865463158</v>
      </c>
      <c r="L385" s="81">
        <v>8.0300359521285571</v>
      </c>
      <c r="M385" s="81">
        <v>10.445084403236535</v>
      </c>
      <c r="N385" s="81">
        <v>22.231986496317024</v>
      </c>
      <c r="O385" s="81">
        <v>9.0645030040671948</v>
      </c>
      <c r="P385" s="81">
        <v>14.625978638734898</v>
      </c>
      <c r="Q385" s="81">
        <v>0.61060847626623338</v>
      </c>
      <c r="R385" s="81">
        <v>0</v>
      </c>
      <c r="S385" s="81">
        <v>1.3807663412132272</v>
      </c>
      <c r="T385" s="82"/>
      <c r="U385" s="81">
        <v>1412836</v>
      </c>
      <c r="V385" s="81">
        <v>392</v>
      </c>
      <c r="W385" s="81">
        <v>158</v>
      </c>
      <c r="X385" s="81">
        <v>2600</v>
      </c>
      <c r="Y385" s="81">
        <v>4276</v>
      </c>
      <c r="Z385" s="81">
        <v>5675</v>
      </c>
      <c r="AA385" s="81">
        <v>3037</v>
      </c>
      <c r="AB385" s="81">
        <v>9895</v>
      </c>
      <c r="AC385" s="81">
        <v>0</v>
      </c>
      <c r="AD385" s="81">
        <v>1.3807663412132269</v>
      </c>
      <c r="AE385" s="82"/>
      <c r="AF385" s="81">
        <v>18656385.473976709</v>
      </c>
      <c r="AG385" s="81">
        <v>791859.84204588074</v>
      </c>
      <c r="AH385" s="81">
        <v>1337318.0575774589</v>
      </c>
      <c r="AI385" s="81">
        <v>15247266.3217806</v>
      </c>
      <c r="AJ385" s="81">
        <v>20698008.088085748</v>
      </c>
      <c r="AK385" s="81">
        <v>0</v>
      </c>
      <c r="AL385" s="81">
        <v>0</v>
      </c>
      <c r="AM385" s="81">
        <v>1347624.5104798814</v>
      </c>
      <c r="AN385" s="81">
        <v>0</v>
      </c>
      <c r="AO385" s="81">
        <v>0</v>
      </c>
      <c r="AP385" s="82"/>
      <c r="AQ385" s="81">
        <v>137</v>
      </c>
      <c r="AR385" s="81">
        <v>23</v>
      </c>
      <c r="AS385" s="81">
        <v>0</v>
      </c>
      <c r="AT385" s="81">
        <v>0</v>
      </c>
      <c r="AU385" s="81">
        <v>0</v>
      </c>
      <c r="AV385" s="81">
        <v>0</v>
      </c>
      <c r="AW385" s="81" t="s">
        <v>564</v>
      </c>
      <c r="AX385" s="82"/>
      <c r="AY385" s="81">
        <v>680.7</v>
      </c>
      <c r="AZ385" s="81">
        <v>3378.7</v>
      </c>
      <c r="BA385" s="81">
        <v>0</v>
      </c>
      <c r="BB385" s="81">
        <v>0</v>
      </c>
      <c r="BC385" s="81">
        <v>0</v>
      </c>
      <c r="BD385" s="81">
        <v>0</v>
      </c>
      <c r="BE385" s="81" t="s">
        <v>564</v>
      </c>
      <c r="BF385" s="82"/>
      <c r="BG385" s="81">
        <v>10.295</v>
      </c>
      <c r="BH385" s="81">
        <v>0</v>
      </c>
      <c r="BI385" s="81">
        <v>0</v>
      </c>
      <c r="BJ385" s="81">
        <v>0</v>
      </c>
      <c r="BK385" s="81">
        <v>0</v>
      </c>
      <c r="BL385" s="81">
        <v>0</v>
      </c>
      <c r="BM385" s="82"/>
      <c r="BN385" s="81">
        <v>1</v>
      </c>
      <c r="BO385" s="81">
        <v>0</v>
      </c>
      <c r="BP385" s="81">
        <v>0</v>
      </c>
      <c r="BQ385" s="81">
        <v>0</v>
      </c>
      <c r="BR385" s="81">
        <v>0</v>
      </c>
      <c r="BS385" s="81">
        <v>0</v>
      </c>
      <c r="BT385"/>
      <c r="BU385" s="80">
        <v>0</v>
      </c>
      <c r="BV385" s="80">
        <v>0</v>
      </c>
      <c r="BW385" s="80">
        <v>0</v>
      </c>
      <c r="BX385" s="80">
        <v>0</v>
      </c>
      <c r="BY385" s="80">
        <v>10.295</v>
      </c>
      <c r="BZ385" s="80">
        <v>0</v>
      </c>
      <c r="CA385" s="80">
        <v>0</v>
      </c>
      <c r="CB385" s="80">
        <v>0</v>
      </c>
      <c r="CC385" s="80">
        <v>0</v>
      </c>
    </row>
    <row r="386" spans="1:81">
      <c r="A386" s="80" t="s">
        <v>2126</v>
      </c>
      <c r="B386" s="80">
        <v>136</v>
      </c>
      <c r="C386" s="80">
        <v>17</v>
      </c>
      <c r="D386" s="80">
        <v>8</v>
      </c>
      <c r="E386" s="80">
        <v>2020</v>
      </c>
      <c r="F386" s="80" t="s">
        <v>218</v>
      </c>
      <c r="G386" s="174" t="s">
        <v>1637</v>
      </c>
      <c r="H386" s="80" t="s">
        <v>1638</v>
      </c>
      <c r="I386" s="177"/>
      <c r="J386" s="81">
        <v>29.507737805215879</v>
      </c>
      <c r="K386" s="81">
        <v>1.1218161474328876</v>
      </c>
      <c r="L386" s="81">
        <v>7.3384539405177796</v>
      </c>
      <c r="M386" s="81">
        <v>9.5641436030049647</v>
      </c>
      <c r="N386" s="81">
        <v>19.289803008815468</v>
      </c>
      <c r="O386" s="81">
        <v>7.8816116156063112</v>
      </c>
      <c r="P386" s="81">
        <v>13.612471689707979</v>
      </c>
      <c r="Q386" s="81">
        <v>0.57135312749579903</v>
      </c>
      <c r="R386" s="81">
        <v>0</v>
      </c>
      <c r="S386" s="81">
        <v>1.5612127464591119</v>
      </c>
      <c r="T386" s="82"/>
      <c r="U386" s="81">
        <v>1485867</v>
      </c>
      <c r="V386" s="81">
        <v>374</v>
      </c>
      <c r="W386" s="81">
        <v>156</v>
      </c>
      <c r="X386" s="81">
        <v>2584</v>
      </c>
      <c r="Y386" s="81">
        <v>4240</v>
      </c>
      <c r="Z386" s="81">
        <v>5632</v>
      </c>
      <c r="AA386" s="81">
        <v>3071</v>
      </c>
      <c r="AB386" s="81">
        <v>9690</v>
      </c>
      <c r="AC386" s="81">
        <v>0</v>
      </c>
      <c r="AD386" s="81">
        <v>1.5612127464591119</v>
      </c>
      <c r="AE386" s="82"/>
      <c r="AF386" s="81">
        <v>17387149.87144731</v>
      </c>
      <c r="AG386" s="81">
        <v>864259.45204069884</v>
      </c>
      <c r="AH386" s="81">
        <v>1279608.1083823207</v>
      </c>
      <c r="AI386" s="81">
        <v>14602819.959833952</v>
      </c>
      <c r="AJ386" s="81">
        <v>18757499.16473889</v>
      </c>
      <c r="AK386" s="81"/>
      <c r="AL386" s="81"/>
      <c r="AM386" s="81">
        <v>1264652.658145431</v>
      </c>
      <c r="AN386" s="81"/>
      <c r="AO386" s="81"/>
      <c r="AP386" s="82"/>
      <c r="AQ386" s="81">
        <v>141</v>
      </c>
      <c r="AR386" s="81">
        <v>23</v>
      </c>
      <c r="AS386" s="81">
        <v>0</v>
      </c>
      <c r="AT386" s="81">
        <v>0</v>
      </c>
      <c r="AU386" s="81">
        <v>0</v>
      </c>
      <c r="AV386" s="81">
        <v>0</v>
      </c>
      <c r="AW386" s="81">
        <v>0</v>
      </c>
      <c r="AX386" s="82"/>
      <c r="AY386" s="81">
        <v>703.10000000000014</v>
      </c>
      <c r="AZ386" s="81">
        <v>3378.7</v>
      </c>
      <c r="BA386" s="81">
        <v>0</v>
      </c>
      <c r="BB386" s="81">
        <v>0</v>
      </c>
      <c r="BC386" s="81">
        <v>0</v>
      </c>
      <c r="BD386" s="81">
        <v>0</v>
      </c>
      <c r="BE386" s="81">
        <v>0</v>
      </c>
      <c r="BF386" s="82"/>
      <c r="BG386" s="81">
        <v>11.095000000000001</v>
      </c>
      <c r="BH386" s="81">
        <v>0</v>
      </c>
      <c r="BI386" s="81">
        <v>0</v>
      </c>
      <c r="BJ386" s="81">
        <v>0</v>
      </c>
      <c r="BK386" s="81">
        <v>0</v>
      </c>
      <c r="BL386" s="81">
        <v>0</v>
      </c>
      <c r="BM386" s="82"/>
      <c r="BN386" s="81">
        <v>1</v>
      </c>
      <c r="BO386" s="81">
        <v>0</v>
      </c>
      <c r="BP386" s="81">
        <v>0</v>
      </c>
      <c r="BQ386" s="81">
        <v>0</v>
      </c>
      <c r="BR386" s="81">
        <v>0</v>
      </c>
      <c r="BS386" s="81">
        <v>0</v>
      </c>
      <c r="BT386"/>
      <c r="BU386" s="80">
        <v>0</v>
      </c>
      <c r="BV386" s="80">
        <v>0</v>
      </c>
      <c r="BW386" s="80">
        <v>0</v>
      </c>
      <c r="BX386" s="80">
        <v>0</v>
      </c>
      <c r="BY386" s="80">
        <v>11.095000000000001</v>
      </c>
      <c r="BZ386" s="80">
        <v>0</v>
      </c>
      <c r="CA386" s="80">
        <v>0</v>
      </c>
      <c r="CB386" s="80">
        <v>0</v>
      </c>
      <c r="CC386" s="80">
        <v>0</v>
      </c>
    </row>
    <row r="387" spans="1:81">
      <c r="A387" s="80" t="s">
        <v>1639</v>
      </c>
      <c r="B387" s="80">
        <v>136</v>
      </c>
      <c r="C387" s="80">
        <v>18</v>
      </c>
      <c r="D387" s="80">
        <v>8</v>
      </c>
      <c r="E387" s="80">
        <v>2021</v>
      </c>
      <c r="F387" s="80" t="s">
        <v>75</v>
      </c>
      <c r="G387" s="174" t="s">
        <v>1637</v>
      </c>
      <c r="H387" s="80" t="s">
        <v>1638</v>
      </c>
      <c r="I387" s="177"/>
      <c r="J387" s="81">
        <v>40.241112012325779</v>
      </c>
      <c r="K387" s="81">
        <v>1.3296690323483364</v>
      </c>
      <c r="L387" s="81">
        <v>5.8535310333600119</v>
      </c>
      <c r="M387" s="81">
        <v>10.82230988878865</v>
      </c>
      <c r="N387" s="81">
        <v>18.645758904978763</v>
      </c>
      <c r="O387" s="81">
        <v>7.549738963303585</v>
      </c>
      <c r="P387" s="81">
        <v>13.690419238283214</v>
      </c>
      <c r="Q387" s="81">
        <v>0.56424686653590228</v>
      </c>
      <c r="R387" s="81">
        <v>0</v>
      </c>
      <c r="S387" s="81">
        <v>1.256865254943458</v>
      </c>
      <c r="T387" s="82"/>
      <c r="U387" s="81">
        <v>1870363</v>
      </c>
      <c r="V387" s="81">
        <v>374</v>
      </c>
      <c r="W387" s="81">
        <v>156</v>
      </c>
      <c r="X387" s="81">
        <v>2584</v>
      </c>
      <c r="Y387" s="81">
        <v>4193</v>
      </c>
      <c r="Z387" s="81">
        <v>5555</v>
      </c>
      <c r="AA387" s="81">
        <v>3012</v>
      </c>
      <c r="AB387" s="81">
        <v>9456</v>
      </c>
      <c r="AC387" s="81">
        <v>0</v>
      </c>
      <c r="AD387" s="81">
        <v>1.256865254943458</v>
      </c>
      <c r="AE387" s="82"/>
      <c r="AF387" s="81">
        <v>23729766.097880375</v>
      </c>
      <c r="AG387" s="81">
        <v>956924.86023848946</v>
      </c>
      <c r="AH387" s="81">
        <v>982029.69756227988</v>
      </c>
      <c r="AI387" s="81">
        <v>16296638.845995486</v>
      </c>
      <c r="AJ387" s="81">
        <v>19561491.504167009</v>
      </c>
      <c r="AK387" s="81">
        <v>0</v>
      </c>
      <c r="AL387" s="81">
        <v>0</v>
      </c>
      <c r="AM387" s="81">
        <v>1241231.3231105844</v>
      </c>
      <c r="AN387" s="81">
        <v>0</v>
      </c>
      <c r="AO387" s="81">
        <v>0</v>
      </c>
      <c r="AP387" s="82"/>
      <c r="AQ387" s="81">
        <v>147</v>
      </c>
      <c r="AR387" s="81">
        <v>25</v>
      </c>
      <c r="AS387" s="81">
        <v>0</v>
      </c>
      <c r="AT387" s="81">
        <v>0</v>
      </c>
      <c r="AU387" s="81">
        <v>0</v>
      </c>
      <c r="AV387" s="81">
        <v>0</v>
      </c>
      <c r="AW387" s="81"/>
      <c r="AX387" s="82"/>
      <c r="AY387" s="81">
        <v>746.7</v>
      </c>
      <c r="AZ387" s="81">
        <v>3477.7</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1640</v>
      </c>
      <c r="B388" s="80">
        <v>136</v>
      </c>
      <c r="C388" s="80">
        <v>19</v>
      </c>
      <c r="D388" s="80">
        <v>8</v>
      </c>
      <c r="E388" s="80">
        <v>2022</v>
      </c>
      <c r="F388" s="80" t="s">
        <v>568</v>
      </c>
      <c r="G388" s="80" t="s">
        <v>1637</v>
      </c>
      <c r="H388" s="80" t="s">
        <v>1638</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158</v>
      </c>
      <c r="AR388" s="81">
        <v>27</v>
      </c>
      <c r="AS388" s="81">
        <v>0</v>
      </c>
      <c r="AT388" s="81">
        <v>0</v>
      </c>
      <c r="AU388" s="81">
        <v>0</v>
      </c>
      <c r="AV388" s="81">
        <v>0</v>
      </c>
      <c r="AW388" s="81"/>
      <c r="AX388" s="82"/>
      <c r="AY388" s="81">
        <v>827.3</v>
      </c>
      <c r="AZ388" s="81">
        <v>3576.7000000000003</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2127</v>
      </c>
      <c r="B389" s="80">
        <v>477</v>
      </c>
      <c r="C389" s="80">
        <v>1</v>
      </c>
      <c r="D389" s="80">
        <v>29</v>
      </c>
      <c r="E389" s="80">
        <v>1990</v>
      </c>
      <c r="F389" s="80" t="s">
        <v>562</v>
      </c>
      <c r="G389" s="80" t="s">
        <v>2128</v>
      </c>
      <c r="H389" s="80" t="s">
        <v>2129</v>
      </c>
      <c r="I389" s="177"/>
      <c r="J389" s="81">
        <v>29.757990199102036</v>
      </c>
      <c r="K389" s="81">
        <v>1.6529075410558594</v>
      </c>
      <c r="L389" s="81">
        <v>5.2689697596946861</v>
      </c>
      <c r="M389" s="81">
        <v>4.2337387701055667</v>
      </c>
      <c r="N389" s="81">
        <v>11.354368346962774</v>
      </c>
      <c r="O389" s="81">
        <v>8.8181300341918405</v>
      </c>
      <c r="P389" s="81">
        <v>13.895575990916676</v>
      </c>
      <c r="Q389" s="81">
        <v>0.66522534716202641</v>
      </c>
      <c r="R389" s="81">
        <v>0</v>
      </c>
      <c r="S389" s="81">
        <v>0.59969199034563103</v>
      </c>
      <c r="T389" s="82"/>
      <c r="U389" s="81">
        <v>4430285</v>
      </c>
      <c r="V389" s="81">
        <v>482</v>
      </c>
      <c r="W389" s="81">
        <v>75</v>
      </c>
      <c r="X389" s="81">
        <v>1457</v>
      </c>
      <c r="Y389" s="81">
        <v>2822</v>
      </c>
      <c r="Z389" s="81">
        <v>3627</v>
      </c>
      <c r="AA389" s="81">
        <v>3374</v>
      </c>
      <c r="AB389" s="81">
        <v>10801</v>
      </c>
      <c r="AC389" s="81">
        <v>0</v>
      </c>
      <c r="AD389" s="81">
        <v>0.59969199034563103</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2130</v>
      </c>
      <c r="B390" s="80">
        <v>478</v>
      </c>
      <c r="C390" s="80">
        <v>2</v>
      </c>
      <c r="D390" s="80">
        <v>29</v>
      </c>
      <c r="E390" s="80">
        <v>2005</v>
      </c>
      <c r="F390" s="80" t="s">
        <v>565</v>
      </c>
      <c r="G390" s="80" t="s">
        <v>2128</v>
      </c>
      <c r="H390" s="80" t="s">
        <v>2129</v>
      </c>
      <c r="I390" s="177"/>
      <c r="J390" s="81">
        <v>22.832288940353315</v>
      </c>
      <c r="K390" s="81">
        <v>1.0178555775804641</v>
      </c>
      <c r="L390" s="81">
        <v>8.3010153378885096</v>
      </c>
      <c r="M390" s="81">
        <v>8.0805979671121531</v>
      </c>
      <c r="N390" s="81">
        <v>16.6916647859492</v>
      </c>
      <c r="O390" s="81">
        <v>13.013533088916013</v>
      </c>
      <c r="P390" s="81">
        <v>15.015589234990182</v>
      </c>
      <c r="Q390" s="81">
        <v>0.60263951879828126</v>
      </c>
      <c r="R390" s="81">
        <v>0</v>
      </c>
      <c r="S390" s="81">
        <v>0.31460599813796203</v>
      </c>
      <c r="T390" s="82"/>
      <c r="U390" s="81">
        <v>4114076</v>
      </c>
      <c r="V390" s="81">
        <v>391</v>
      </c>
      <c r="W390" s="81">
        <v>111</v>
      </c>
      <c r="X390" s="81">
        <v>1483</v>
      </c>
      <c r="Y390" s="81">
        <v>3119</v>
      </c>
      <c r="Z390" s="81">
        <v>6194</v>
      </c>
      <c r="AA390" s="81">
        <v>2986</v>
      </c>
      <c r="AB390" s="81">
        <v>10229</v>
      </c>
      <c r="AC390" s="81">
        <v>0</v>
      </c>
      <c r="AD390" s="81">
        <v>0.31460599813796203</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2131</v>
      </c>
      <c r="B391" s="80">
        <v>479</v>
      </c>
      <c r="C391" s="80">
        <v>3</v>
      </c>
      <c r="D391" s="80">
        <v>29</v>
      </c>
      <c r="E391" s="80">
        <v>2006</v>
      </c>
      <c r="F391" s="80" t="s">
        <v>566</v>
      </c>
      <c r="G391" s="80" t="s">
        <v>2128</v>
      </c>
      <c r="H391" s="80" t="s">
        <v>2129</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2132</v>
      </c>
      <c r="B392" s="80">
        <v>480</v>
      </c>
      <c r="C392" s="80">
        <v>4</v>
      </c>
      <c r="D392" s="80">
        <v>29</v>
      </c>
      <c r="E392" s="80">
        <v>2007</v>
      </c>
      <c r="F392" s="80" t="s">
        <v>567</v>
      </c>
      <c r="G392" s="80" t="s">
        <v>2128</v>
      </c>
      <c r="H392" s="80" t="s">
        <v>2129</v>
      </c>
      <c r="I392" s="177"/>
      <c r="J392" s="81">
        <v>27.880487255846479</v>
      </c>
      <c r="K392" s="81">
        <v>1.0623256784369068</v>
      </c>
      <c r="L392" s="81">
        <v>7.553017746301804</v>
      </c>
      <c r="M392" s="81">
        <v>7.5651843516506441</v>
      </c>
      <c r="N392" s="81">
        <v>14.723111738337156</v>
      </c>
      <c r="O392" s="81">
        <v>12.704346772163854</v>
      </c>
      <c r="P392" s="81">
        <v>14.630126540761003</v>
      </c>
      <c r="Q392" s="81">
        <v>0.62272931605531823</v>
      </c>
      <c r="R392" s="81">
        <v>0</v>
      </c>
      <c r="S392" s="81">
        <v>0.36225831553229371</v>
      </c>
      <c r="T392" s="82"/>
      <c r="U392" s="81">
        <v>5139375</v>
      </c>
      <c r="V392" s="81">
        <v>397</v>
      </c>
      <c r="W392" s="81">
        <v>123</v>
      </c>
      <c r="X392" s="81">
        <v>1620</v>
      </c>
      <c r="Y392" s="81">
        <v>3134</v>
      </c>
      <c r="Z392" s="81">
        <v>6286</v>
      </c>
      <c r="AA392" s="81">
        <v>2865</v>
      </c>
      <c r="AB392" s="81">
        <v>10011</v>
      </c>
      <c r="AC392" s="81">
        <v>0</v>
      </c>
      <c r="AD392" s="81">
        <v>0.36225831553229371</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2133</v>
      </c>
      <c r="B393" s="80">
        <v>481</v>
      </c>
      <c r="C393" s="80">
        <v>5</v>
      </c>
      <c r="D393" s="80">
        <v>29</v>
      </c>
      <c r="E393" s="80">
        <v>2008</v>
      </c>
      <c r="F393" s="80" t="s">
        <v>84</v>
      </c>
      <c r="G393" s="80" t="s">
        <v>2128</v>
      </c>
      <c r="H393" s="80" t="s">
        <v>2129</v>
      </c>
      <c r="I393" s="177"/>
      <c r="J393" s="81">
        <v>25.787929037291253</v>
      </c>
      <c r="K393" s="81">
        <v>0.78748678007464068</v>
      </c>
      <c r="L393" s="81">
        <v>6.8620918281832521</v>
      </c>
      <c r="M393" s="81">
        <v>8.1840460635904115</v>
      </c>
      <c r="N393" s="81">
        <v>13.556106633654668</v>
      </c>
      <c r="O393" s="81">
        <v>12.257945918567604</v>
      </c>
      <c r="P393" s="81">
        <v>14.348217892602566</v>
      </c>
      <c r="Q393" s="81">
        <v>0.61272315273316391</v>
      </c>
      <c r="R393" s="81">
        <v>0</v>
      </c>
      <c r="S393" s="81">
        <v>0.27404905408627528</v>
      </c>
      <c r="T393" s="82"/>
      <c r="U393" s="81">
        <v>5516205</v>
      </c>
      <c r="V393" s="81">
        <v>397</v>
      </c>
      <c r="W393" s="81">
        <v>123</v>
      </c>
      <c r="X393" s="81">
        <v>1620</v>
      </c>
      <c r="Y393" s="81">
        <v>3175</v>
      </c>
      <c r="Z393" s="81">
        <v>6278</v>
      </c>
      <c r="AA393" s="81">
        <v>2813</v>
      </c>
      <c r="AB393" s="81">
        <v>10012</v>
      </c>
      <c r="AC393" s="81">
        <v>0</v>
      </c>
      <c r="AD393" s="81">
        <v>0.27404905408627528</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2134</v>
      </c>
      <c r="B394" s="80">
        <v>482</v>
      </c>
      <c r="C394" s="80">
        <v>6</v>
      </c>
      <c r="D394" s="80">
        <v>29</v>
      </c>
      <c r="E394" s="80">
        <v>2009</v>
      </c>
      <c r="F394" s="80" t="s">
        <v>85</v>
      </c>
      <c r="G394" s="80" t="s">
        <v>2128</v>
      </c>
      <c r="H394" s="80" t="s">
        <v>2129</v>
      </c>
      <c r="I394" s="177"/>
      <c r="J394" s="81">
        <v>21.089721834683779</v>
      </c>
      <c r="K394" s="81">
        <v>0.83220993974875512</v>
      </c>
      <c r="L394" s="81">
        <v>10.172315263445256</v>
      </c>
      <c r="M394" s="81">
        <v>8.4129525325534065</v>
      </c>
      <c r="N394" s="81">
        <v>13.786030408742427</v>
      </c>
      <c r="O394" s="81">
        <v>12.379223835308979</v>
      </c>
      <c r="P394" s="81">
        <v>13.812310121893544</v>
      </c>
      <c r="Q394" s="81">
        <v>0.57977577460626717</v>
      </c>
      <c r="R394" s="81">
        <v>0</v>
      </c>
      <c r="S394" s="81">
        <v>0.32926790984938298</v>
      </c>
      <c r="T394" s="82"/>
      <c r="U394" s="81">
        <v>3351203</v>
      </c>
      <c r="V394" s="81">
        <v>402</v>
      </c>
      <c r="W394" s="81">
        <v>254</v>
      </c>
      <c r="X394" s="81">
        <v>1698</v>
      </c>
      <c r="Y394" s="81">
        <v>3204</v>
      </c>
      <c r="Z394" s="81">
        <v>6258</v>
      </c>
      <c r="AA394" s="81">
        <v>2780</v>
      </c>
      <c r="AB394" s="81">
        <v>9945</v>
      </c>
      <c r="AC394" s="81">
        <v>0</v>
      </c>
      <c r="AD394" s="81">
        <v>0.32926790984938298</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13.584999999999999</v>
      </c>
      <c r="BJ394" s="81">
        <v>0</v>
      </c>
      <c r="BK394" s="81">
        <v>0</v>
      </c>
      <c r="BL394" s="81">
        <v>0</v>
      </c>
      <c r="BM394" s="82"/>
      <c r="BN394" s="81">
        <v>0</v>
      </c>
      <c r="BO394" s="81">
        <v>0</v>
      </c>
      <c r="BP394" s="81">
        <v>3</v>
      </c>
      <c r="BQ394" s="81">
        <v>0</v>
      </c>
      <c r="BR394" s="81">
        <v>0</v>
      </c>
      <c r="BS394" s="81">
        <v>0</v>
      </c>
      <c r="BT394"/>
      <c r="BU394" s="80"/>
      <c r="BV394" s="80"/>
      <c r="BW394" s="80"/>
      <c r="BX394" s="80"/>
      <c r="BY394" s="80"/>
      <c r="BZ394" s="80"/>
      <c r="CA394" s="80"/>
      <c r="CB394" s="80"/>
      <c r="CC394" s="80"/>
    </row>
    <row r="395" spans="1:81">
      <c r="A395" s="80" t="s">
        <v>2135</v>
      </c>
      <c r="B395" s="80">
        <v>483</v>
      </c>
      <c r="C395" s="80">
        <v>7</v>
      </c>
      <c r="D395" s="80">
        <v>29</v>
      </c>
      <c r="E395" s="80">
        <v>2010</v>
      </c>
      <c r="F395" s="80" t="s">
        <v>86</v>
      </c>
      <c r="G395" s="80" t="s">
        <v>2128</v>
      </c>
      <c r="H395" s="80" t="s">
        <v>2129</v>
      </c>
      <c r="I395" s="177"/>
      <c r="J395" s="81">
        <v>25.41016766360833</v>
      </c>
      <c r="K395" s="81">
        <v>0.89153712035847799</v>
      </c>
      <c r="L395" s="81">
        <v>10.358918505599741</v>
      </c>
      <c r="M395" s="81">
        <v>8.6922399202005405</v>
      </c>
      <c r="N395" s="81">
        <v>14.7635816234588</v>
      </c>
      <c r="O395" s="81">
        <v>12.333780094464057</v>
      </c>
      <c r="P395" s="81">
        <v>13.957165302526407</v>
      </c>
      <c r="Q395" s="81">
        <v>0.60044252896598393</v>
      </c>
      <c r="R395" s="81">
        <v>0</v>
      </c>
      <c r="S395" s="81">
        <v>0.29579578987649446</v>
      </c>
      <c r="T395" s="82"/>
      <c r="U395" s="81">
        <v>4715058</v>
      </c>
      <c r="V395" s="81">
        <v>402</v>
      </c>
      <c r="W395" s="81">
        <v>254</v>
      </c>
      <c r="X395" s="81">
        <v>1698</v>
      </c>
      <c r="Y395" s="81">
        <v>3224</v>
      </c>
      <c r="Z395" s="81">
        <v>6264</v>
      </c>
      <c r="AA395" s="81">
        <v>2739</v>
      </c>
      <c r="AB395" s="81">
        <v>9869</v>
      </c>
      <c r="AC395" s="81">
        <v>0</v>
      </c>
      <c r="AD395" s="81">
        <v>0.29579578987649446</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20.472999999999999</v>
      </c>
      <c r="BJ395" s="81">
        <v>0</v>
      </c>
      <c r="BK395" s="81">
        <v>0</v>
      </c>
      <c r="BL395" s="81">
        <v>0</v>
      </c>
      <c r="BM395" s="82"/>
      <c r="BN395" s="81">
        <v>0</v>
      </c>
      <c r="BO395" s="81">
        <v>0</v>
      </c>
      <c r="BP395" s="81">
        <v>3</v>
      </c>
      <c r="BQ395" s="81">
        <v>0</v>
      </c>
      <c r="BR395" s="81">
        <v>0</v>
      </c>
      <c r="BS395" s="81">
        <v>0</v>
      </c>
      <c r="BT395"/>
      <c r="BU395" s="80">
        <v>20.472999999999999</v>
      </c>
      <c r="BV395" s="80">
        <v>0</v>
      </c>
      <c r="BW395" s="80">
        <v>0</v>
      </c>
      <c r="BX395" s="80">
        <v>0</v>
      </c>
      <c r="BY395" s="80">
        <v>0</v>
      </c>
      <c r="BZ395" s="80">
        <v>0</v>
      </c>
      <c r="CA395" s="80">
        <v>0</v>
      </c>
      <c r="CB395" s="80">
        <v>0</v>
      </c>
      <c r="CC395" s="80">
        <v>0</v>
      </c>
    </row>
    <row r="396" spans="1:81">
      <c r="A396" s="80" t="s">
        <v>2136</v>
      </c>
      <c r="B396" s="80">
        <v>484</v>
      </c>
      <c r="C396" s="80">
        <v>8</v>
      </c>
      <c r="D396" s="80">
        <v>29</v>
      </c>
      <c r="E396" s="80">
        <v>2011</v>
      </c>
      <c r="F396" s="80" t="s">
        <v>87</v>
      </c>
      <c r="G396" s="80" t="s">
        <v>2128</v>
      </c>
      <c r="H396" s="80" t="s">
        <v>2129</v>
      </c>
      <c r="I396" s="177"/>
      <c r="J396" s="81">
        <v>16.239924895504959</v>
      </c>
      <c r="K396" s="81">
        <v>1.1189950336107841</v>
      </c>
      <c r="L396" s="81">
        <v>9.2428631082072581</v>
      </c>
      <c r="M396" s="81">
        <v>9.5659147100613602</v>
      </c>
      <c r="N396" s="81">
        <v>14.03167209555939</v>
      </c>
      <c r="O396" s="81">
        <v>12.061890505500227</v>
      </c>
      <c r="P396" s="81">
        <v>13.222278395850466</v>
      </c>
      <c r="Q396" s="81">
        <v>0.69188801518720588</v>
      </c>
      <c r="R396" s="81">
        <v>0</v>
      </c>
      <c r="S396" s="81">
        <v>0.28538013295500569</v>
      </c>
      <c r="T396" s="82"/>
      <c r="U396" s="81">
        <v>2857508</v>
      </c>
      <c r="V396" s="81">
        <v>402</v>
      </c>
      <c r="W396" s="81">
        <v>254</v>
      </c>
      <c r="X396" s="81">
        <v>1698</v>
      </c>
      <c r="Y396" s="81">
        <v>3263</v>
      </c>
      <c r="Z396" s="81">
        <v>6259</v>
      </c>
      <c r="AA396" s="81">
        <v>2672</v>
      </c>
      <c r="AB396" s="81">
        <v>9859</v>
      </c>
      <c r="AC396" s="81">
        <v>0</v>
      </c>
      <c r="AD396" s="81">
        <v>0.28538013295500569</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19.122</v>
      </c>
      <c r="BJ396" s="81">
        <v>0</v>
      </c>
      <c r="BK396" s="81">
        <v>0</v>
      </c>
      <c r="BL396" s="81">
        <v>0</v>
      </c>
      <c r="BM396" s="82"/>
      <c r="BN396" s="81">
        <v>0</v>
      </c>
      <c r="BO396" s="81">
        <v>0</v>
      </c>
      <c r="BP396" s="81">
        <v>3</v>
      </c>
      <c r="BQ396" s="81">
        <v>0</v>
      </c>
      <c r="BR396" s="81">
        <v>0</v>
      </c>
      <c r="BS396" s="81">
        <v>0</v>
      </c>
      <c r="BT396"/>
      <c r="BU396" s="80">
        <v>19.122</v>
      </c>
      <c r="BV396" s="80">
        <v>0</v>
      </c>
      <c r="BW396" s="80">
        <v>0</v>
      </c>
      <c r="BX396" s="80">
        <v>0</v>
      </c>
      <c r="BY396" s="80">
        <v>0</v>
      </c>
      <c r="BZ396" s="80">
        <v>0</v>
      </c>
      <c r="CA396" s="80">
        <v>0</v>
      </c>
      <c r="CB396" s="80">
        <v>0</v>
      </c>
      <c r="CC396" s="80">
        <v>0</v>
      </c>
    </row>
    <row r="397" spans="1:81">
      <c r="A397" s="80" t="s">
        <v>2137</v>
      </c>
      <c r="B397" s="80">
        <v>485</v>
      </c>
      <c r="C397" s="80">
        <v>9</v>
      </c>
      <c r="D397" s="80">
        <v>29</v>
      </c>
      <c r="E397" s="80">
        <v>2012</v>
      </c>
      <c r="F397" s="80" t="s">
        <v>88</v>
      </c>
      <c r="G397" s="80" t="s">
        <v>2128</v>
      </c>
      <c r="H397" s="80" t="s">
        <v>2129</v>
      </c>
      <c r="I397" s="177"/>
      <c r="J397" s="81">
        <v>22.753965968606813</v>
      </c>
      <c r="K397" s="81">
        <v>1.0100345905353445</v>
      </c>
      <c r="L397" s="81">
        <v>9.397798998011746</v>
      </c>
      <c r="M397" s="81">
        <v>8.6122777285389791</v>
      </c>
      <c r="N397" s="81">
        <v>13.995087994706914</v>
      </c>
      <c r="O397" s="81">
        <v>12.100810545488631</v>
      </c>
      <c r="P397" s="81">
        <v>13.048677581933282</v>
      </c>
      <c r="Q397" s="81">
        <v>0.75781955607608265</v>
      </c>
      <c r="R397" s="81">
        <v>0</v>
      </c>
      <c r="S397" s="81">
        <v>0.23843242110236051</v>
      </c>
      <c r="T397" s="82"/>
      <c r="U397" s="81">
        <v>4108115</v>
      </c>
      <c r="V397" s="81">
        <v>402</v>
      </c>
      <c r="W397" s="81">
        <v>254</v>
      </c>
      <c r="X397" s="81">
        <v>1698</v>
      </c>
      <c r="Y397" s="81">
        <v>3360</v>
      </c>
      <c r="Z397" s="81">
        <v>6329</v>
      </c>
      <c r="AA397" s="81">
        <v>2622</v>
      </c>
      <c r="AB397" s="81">
        <v>9939</v>
      </c>
      <c r="AC397" s="81">
        <v>0</v>
      </c>
      <c r="AD397" s="81">
        <v>0.23843242110236051</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15.201000000000001</v>
      </c>
      <c r="BJ397" s="81">
        <v>0</v>
      </c>
      <c r="BK397" s="81">
        <v>0</v>
      </c>
      <c r="BL397" s="81">
        <v>0</v>
      </c>
      <c r="BM397" s="82"/>
      <c r="BN397" s="81">
        <v>0</v>
      </c>
      <c r="BO397" s="81">
        <v>0</v>
      </c>
      <c r="BP397" s="81">
        <v>2</v>
      </c>
      <c r="BQ397" s="81">
        <v>0</v>
      </c>
      <c r="BR397" s="81">
        <v>0</v>
      </c>
      <c r="BS397" s="81">
        <v>0</v>
      </c>
      <c r="BT397"/>
      <c r="BU397" s="80">
        <v>15.201000000000001</v>
      </c>
      <c r="BV397" s="80">
        <v>0</v>
      </c>
      <c r="BW397" s="80">
        <v>0</v>
      </c>
      <c r="BX397" s="80">
        <v>0</v>
      </c>
      <c r="BY397" s="80">
        <v>0</v>
      </c>
      <c r="BZ397" s="80">
        <v>0</v>
      </c>
      <c r="CA397" s="80">
        <v>0</v>
      </c>
      <c r="CB397" s="80">
        <v>0</v>
      </c>
      <c r="CC397" s="80">
        <v>0</v>
      </c>
    </row>
    <row r="398" spans="1:81">
      <c r="A398" s="80" t="s">
        <v>2138</v>
      </c>
      <c r="B398" s="80">
        <v>486</v>
      </c>
      <c r="C398" s="80">
        <v>10</v>
      </c>
      <c r="D398" s="80">
        <v>29</v>
      </c>
      <c r="E398" s="80">
        <v>2013</v>
      </c>
      <c r="F398" s="80" t="s">
        <v>89</v>
      </c>
      <c r="G398" s="80" t="s">
        <v>2128</v>
      </c>
      <c r="H398" s="80" t="s">
        <v>2129</v>
      </c>
      <c r="I398" s="177"/>
      <c r="J398" s="81">
        <v>23.162417595906341</v>
      </c>
      <c r="K398" s="81">
        <v>0.8308394473491959</v>
      </c>
      <c r="L398" s="81">
        <v>9.553204009307052</v>
      </c>
      <c r="M398" s="81">
        <v>8.302396584941123</v>
      </c>
      <c r="N398" s="81">
        <v>15.152286537730916</v>
      </c>
      <c r="O398" s="81">
        <v>11.671474856949807</v>
      </c>
      <c r="P398" s="81">
        <v>13.042894594988423</v>
      </c>
      <c r="Q398" s="81">
        <v>0.76265492990437411</v>
      </c>
      <c r="R398" s="81">
        <v>0</v>
      </c>
      <c r="S398" s="81">
        <v>0.24434361750298336</v>
      </c>
      <c r="T398" s="82"/>
      <c r="U398" s="81">
        <v>4152751</v>
      </c>
      <c r="V398" s="81">
        <v>402</v>
      </c>
      <c r="W398" s="81">
        <v>254</v>
      </c>
      <c r="X398" s="81">
        <v>1698</v>
      </c>
      <c r="Y398" s="81">
        <v>3399</v>
      </c>
      <c r="Z398" s="81">
        <v>6377</v>
      </c>
      <c r="AA398" s="81">
        <v>2611</v>
      </c>
      <c r="AB398" s="81">
        <v>9859</v>
      </c>
      <c r="AC398" s="81">
        <v>0</v>
      </c>
      <c r="AD398" s="81">
        <v>0.24434361750298336</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22.173999999999999</v>
      </c>
      <c r="BJ398" s="81">
        <v>0</v>
      </c>
      <c r="BK398" s="81">
        <v>0</v>
      </c>
      <c r="BL398" s="81">
        <v>0</v>
      </c>
      <c r="BM398" s="82"/>
      <c r="BN398" s="81">
        <v>0</v>
      </c>
      <c r="BO398" s="81">
        <v>0</v>
      </c>
      <c r="BP398" s="81">
        <v>3</v>
      </c>
      <c r="BQ398" s="81">
        <v>0</v>
      </c>
      <c r="BR398" s="81">
        <v>0</v>
      </c>
      <c r="BS398" s="81">
        <v>0</v>
      </c>
      <c r="BT398"/>
      <c r="BU398" s="80">
        <v>22.173999999999999</v>
      </c>
      <c r="BV398" s="80">
        <v>0</v>
      </c>
      <c r="BW398" s="80">
        <v>0</v>
      </c>
      <c r="BX398" s="80">
        <v>0</v>
      </c>
      <c r="BY398" s="80">
        <v>0</v>
      </c>
      <c r="BZ398" s="80">
        <v>0</v>
      </c>
      <c r="CA398" s="80">
        <v>0</v>
      </c>
      <c r="CB398" s="80">
        <v>0</v>
      </c>
      <c r="CC398" s="80">
        <v>0</v>
      </c>
    </row>
    <row r="399" spans="1:81">
      <c r="A399" s="80" t="s">
        <v>2139</v>
      </c>
      <c r="B399" s="80">
        <v>487</v>
      </c>
      <c r="C399" s="80">
        <v>11</v>
      </c>
      <c r="D399" s="80">
        <v>29</v>
      </c>
      <c r="E399" s="80">
        <v>2014</v>
      </c>
      <c r="F399" s="80" t="s">
        <v>90</v>
      </c>
      <c r="G399" s="80" t="s">
        <v>2128</v>
      </c>
      <c r="H399" s="80" t="s">
        <v>2129</v>
      </c>
      <c r="I399" s="177"/>
      <c r="J399" s="81">
        <v>22.944459852862167</v>
      </c>
      <c r="K399" s="81">
        <v>0.71839766733257859</v>
      </c>
      <c r="L399" s="81">
        <v>5.6067804808071839</v>
      </c>
      <c r="M399" s="81">
        <v>8.1873825664599451</v>
      </c>
      <c r="N399" s="81">
        <v>15.127856197124801</v>
      </c>
      <c r="O399" s="81">
        <v>11.158260964733111</v>
      </c>
      <c r="P399" s="81">
        <v>12.849621856678773</v>
      </c>
      <c r="Q399" s="81">
        <v>0.72742821881726949</v>
      </c>
      <c r="R399" s="81">
        <v>0</v>
      </c>
      <c r="S399" s="81">
        <v>0.22066785675451703</v>
      </c>
      <c r="T399" s="82"/>
      <c r="U399" s="81">
        <v>4503078</v>
      </c>
      <c r="V399" s="81">
        <v>296</v>
      </c>
      <c r="W399" s="81">
        <v>207</v>
      </c>
      <c r="X399" s="81">
        <v>1682</v>
      </c>
      <c r="Y399" s="81">
        <v>3423</v>
      </c>
      <c r="Z399" s="81">
        <v>6421</v>
      </c>
      <c r="AA399" s="81">
        <v>2559</v>
      </c>
      <c r="AB399" s="81">
        <v>9801</v>
      </c>
      <c r="AC399" s="81">
        <v>0</v>
      </c>
      <c r="AD399" s="81">
        <v>0.22066785675451703</v>
      </c>
      <c r="AE399" s="82"/>
      <c r="AF399" s="81">
        <v>31989520.825217918</v>
      </c>
      <c r="AG399" s="81">
        <v>592105.5721689912</v>
      </c>
      <c r="AH399" s="81">
        <v>1433543.5392069425</v>
      </c>
      <c r="AI399" s="81">
        <v>10179067.245281775</v>
      </c>
      <c r="AJ399" s="81">
        <v>18790328.03413064</v>
      </c>
      <c r="AK399" s="81">
        <v>0</v>
      </c>
      <c r="AL399" s="81">
        <v>0</v>
      </c>
      <c r="AM399" s="81">
        <v>1345530.8415501032</v>
      </c>
      <c r="AN399" s="81">
        <v>0</v>
      </c>
      <c r="AO399" s="81">
        <v>0</v>
      </c>
      <c r="AP399" s="82"/>
      <c r="AQ399" s="81">
        <v>376</v>
      </c>
      <c r="AR399" s="81">
        <v>85</v>
      </c>
      <c r="AS399" s="81">
        <v>0</v>
      </c>
      <c r="AT399" s="81">
        <v>0</v>
      </c>
      <c r="AU399" s="81">
        <v>0</v>
      </c>
      <c r="AV399" s="81">
        <v>1</v>
      </c>
      <c r="AW399" s="81" t="s">
        <v>564</v>
      </c>
      <c r="AX399" s="82"/>
      <c r="AY399" s="81">
        <v>1676.4</v>
      </c>
      <c r="AZ399" s="81">
        <v>4510.5</v>
      </c>
      <c r="BA399" s="81">
        <v>0</v>
      </c>
      <c r="BB399" s="81">
        <v>0</v>
      </c>
      <c r="BC399" s="81">
        <v>0</v>
      </c>
      <c r="BD399" s="81">
        <v>90</v>
      </c>
      <c r="BE399" s="81" t="s">
        <v>564</v>
      </c>
      <c r="BF399" s="82"/>
      <c r="BG399" s="81">
        <v>0</v>
      </c>
      <c r="BH399" s="81">
        <v>0</v>
      </c>
      <c r="BI399" s="81">
        <v>31.611000000000001</v>
      </c>
      <c r="BJ399" s="81">
        <v>0</v>
      </c>
      <c r="BK399" s="81">
        <v>0</v>
      </c>
      <c r="BL399" s="81">
        <v>0</v>
      </c>
      <c r="BM399" s="82"/>
      <c r="BN399" s="81">
        <v>0</v>
      </c>
      <c r="BO399" s="81">
        <v>0</v>
      </c>
      <c r="BP399" s="81">
        <v>4</v>
      </c>
      <c r="BQ399" s="81">
        <v>0</v>
      </c>
      <c r="BR399" s="81">
        <v>0</v>
      </c>
      <c r="BS399" s="81">
        <v>0</v>
      </c>
      <c r="BT399"/>
      <c r="BU399" s="80">
        <v>31.611000000000001</v>
      </c>
      <c r="BV399" s="80">
        <v>0</v>
      </c>
      <c r="BW399" s="80">
        <v>0</v>
      </c>
      <c r="BX399" s="80">
        <v>0</v>
      </c>
      <c r="BY399" s="80">
        <v>0</v>
      </c>
      <c r="BZ399" s="80">
        <v>0</v>
      </c>
      <c r="CA399" s="80">
        <v>0</v>
      </c>
      <c r="CB399" s="80">
        <v>0</v>
      </c>
      <c r="CC399" s="80">
        <v>0</v>
      </c>
    </row>
    <row r="400" spans="1:81">
      <c r="A400" s="80" t="s">
        <v>2140</v>
      </c>
      <c r="B400" s="80">
        <v>488</v>
      </c>
      <c r="C400" s="80">
        <v>12</v>
      </c>
      <c r="D400" s="80">
        <v>29</v>
      </c>
      <c r="E400" s="80">
        <v>2015</v>
      </c>
      <c r="F400" s="80" t="s">
        <v>91</v>
      </c>
      <c r="G400" s="80" t="s">
        <v>2128</v>
      </c>
      <c r="H400" s="80" t="s">
        <v>2129</v>
      </c>
      <c r="I400" s="177"/>
      <c r="J400" s="81">
        <v>23.122449637910709</v>
      </c>
      <c r="K400" s="81">
        <v>0.66853986370287055</v>
      </c>
      <c r="L400" s="81">
        <v>6.0488670574635623</v>
      </c>
      <c r="M400" s="81">
        <v>8.7281513128971415</v>
      </c>
      <c r="N400" s="81">
        <v>13.227320043051291</v>
      </c>
      <c r="O400" s="81">
        <v>11.070712833729518</v>
      </c>
      <c r="P400" s="81">
        <v>12.663745615509319</v>
      </c>
      <c r="Q400" s="81">
        <v>0.71168016919831378</v>
      </c>
      <c r="R400" s="81">
        <v>0</v>
      </c>
      <c r="S400" s="81">
        <v>0.29652734711171641</v>
      </c>
      <c r="T400" s="82"/>
      <c r="U400" s="81">
        <v>4898514</v>
      </c>
      <c r="V400" s="81">
        <v>296</v>
      </c>
      <c r="W400" s="81">
        <v>207</v>
      </c>
      <c r="X400" s="81">
        <v>1682</v>
      </c>
      <c r="Y400" s="81">
        <v>3492</v>
      </c>
      <c r="Z400" s="81">
        <v>6432</v>
      </c>
      <c r="AA400" s="81">
        <v>2520</v>
      </c>
      <c r="AB400" s="81">
        <v>9795</v>
      </c>
      <c r="AC400" s="81">
        <v>0</v>
      </c>
      <c r="AD400" s="81">
        <v>0.29652734711171641</v>
      </c>
      <c r="AE400" s="82"/>
      <c r="AF400" s="81">
        <v>33270155.83965626</v>
      </c>
      <c r="AG400" s="81">
        <v>513986.39182361076</v>
      </c>
      <c r="AH400" s="81">
        <v>1272038.6135884356</v>
      </c>
      <c r="AI400" s="81">
        <v>10922953.610692017</v>
      </c>
      <c r="AJ400" s="81">
        <v>16580871.189463938</v>
      </c>
      <c r="AK400" s="81">
        <v>0</v>
      </c>
      <c r="AL400" s="81">
        <v>0</v>
      </c>
      <c r="AM400" s="81">
        <v>1342363.6615203673</v>
      </c>
      <c r="AN400" s="81">
        <v>0</v>
      </c>
      <c r="AO400" s="81">
        <v>0</v>
      </c>
      <c r="AP400" s="82"/>
      <c r="AQ400" s="81">
        <v>417</v>
      </c>
      <c r="AR400" s="81">
        <v>119</v>
      </c>
      <c r="AS400" s="81">
        <v>0</v>
      </c>
      <c r="AT400" s="81">
        <v>0</v>
      </c>
      <c r="AU400" s="81">
        <v>0</v>
      </c>
      <c r="AV400" s="81">
        <v>1</v>
      </c>
      <c r="AW400" s="81" t="s">
        <v>564</v>
      </c>
      <c r="AX400" s="82"/>
      <c r="AY400" s="81">
        <v>1905.4</v>
      </c>
      <c r="AZ400" s="81">
        <v>6848.4</v>
      </c>
      <c r="BA400" s="81">
        <v>0</v>
      </c>
      <c r="BB400" s="81">
        <v>0</v>
      </c>
      <c r="BC400" s="81">
        <v>0</v>
      </c>
      <c r="BD400" s="81">
        <v>90</v>
      </c>
      <c r="BE400" s="81" t="s">
        <v>564</v>
      </c>
      <c r="BF400" s="82"/>
      <c r="BG400" s="81">
        <v>0</v>
      </c>
      <c r="BH400" s="81">
        <v>0</v>
      </c>
      <c r="BI400" s="81">
        <v>32.235999999999997</v>
      </c>
      <c r="BJ400" s="81">
        <v>0</v>
      </c>
      <c r="BK400" s="81">
        <v>0</v>
      </c>
      <c r="BL400" s="81">
        <v>0</v>
      </c>
      <c r="BM400" s="82"/>
      <c r="BN400" s="81">
        <v>0</v>
      </c>
      <c r="BO400" s="81">
        <v>0</v>
      </c>
      <c r="BP400" s="81">
        <v>4</v>
      </c>
      <c r="BQ400" s="81">
        <v>0</v>
      </c>
      <c r="BR400" s="81">
        <v>0</v>
      </c>
      <c r="BS400" s="81">
        <v>0</v>
      </c>
      <c r="BT400"/>
      <c r="BU400" s="80">
        <v>32.235999999999997</v>
      </c>
      <c r="BV400" s="80">
        <v>0</v>
      </c>
      <c r="BW400" s="80">
        <v>0</v>
      </c>
      <c r="BX400" s="80">
        <v>0</v>
      </c>
      <c r="BY400" s="80">
        <v>0</v>
      </c>
      <c r="BZ400" s="80">
        <v>0</v>
      </c>
      <c r="CA400" s="80">
        <v>0</v>
      </c>
      <c r="CB400" s="80">
        <v>0</v>
      </c>
      <c r="CC400" s="80">
        <v>0</v>
      </c>
    </row>
    <row r="401" spans="1:81">
      <c r="A401" s="80" t="s">
        <v>2141</v>
      </c>
      <c r="B401" s="80">
        <v>489</v>
      </c>
      <c r="C401" s="80">
        <v>13</v>
      </c>
      <c r="D401" s="80">
        <v>29</v>
      </c>
      <c r="E401" s="80">
        <v>2016</v>
      </c>
      <c r="F401" s="80" t="s">
        <v>92</v>
      </c>
      <c r="G401" s="80" t="s">
        <v>2128</v>
      </c>
      <c r="H401" s="80" t="s">
        <v>2129</v>
      </c>
      <c r="I401" s="177"/>
      <c r="J401" s="81">
        <v>23.595512599955164</v>
      </c>
      <c r="K401" s="81">
        <v>0.6725572395727214</v>
      </c>
      <c r="L401" s="81">
        <v>5.8131280769873985</v>
      </c>
      <c r="M401" s="81">
        <v>7.0557184794453063</v>
      </c>
      <c r="N401" s="81">
        <v>14.171117479632906</v>
      </c>
      <c r="O401" s="81">
        <v>10.966881472211659</v>
      </c>
      <c r="P401" s="81">
        <v>12.209968220294586</v>
      </c>
      <c r="Q401" s="81">
        <v>0.68569572638047938</v>
      </c>
      <c r="R401" s="81">
        <v>0</v>
      </c>
      <c r="S401" s="81">
        <v>0.29233728743244758</v>
      </c>
      <c r="T401" s="82"/>
      <c r="U401" s="81">
        <v>4960703</v>
      </c>
      <c r="V401" s="81">
        <v>296</v>
      </c>
      <c r="W401" s="81">
        <v>207</v>
      </c>
      <c r="X401" s="81">
        <v>1682</v>
      </c>
      <c r="Y401" s="81">
        <v>3514</v>
      </c>
      <c r="Z401" s="81">
        <v>6450</v>
      </c>
      <c r="AA401" s="81">
        <v>2513</v>
      </c>
      <c r="AB401" s="81">
        <v>9708</v>
      </c>
      <c r="AC401" s="81">
        <v>0</v>
      </c>
      <c r="AD401" s="81">
        <v>0.29233728743244758</v>
      </c>
      <c r="AE401" s="82"/>
      <c r="AF401" s="81">
        <v>34659764.875289552</v>
      </c>
      <c r="AG401" s="81">
        <v>497000.72253776522</v>
      </c>
      <c r="AH401" s="81">
        <v>949358.74089328712</v>
      </c>
      <c r="AI401" s="81">
        <v>10626233.665639101</v>
      </c>
      <c r="AJ401" s="81">
        <v>17468031.488988191</v>
      </c>
      <c r="AK401" s="81">
        <v>0</v>
      </c>
      <c r="AL401" s="81">
        <v>0</v>
      </c>
      <c r="AM401" s="81">
        <v>1331474.2983355911</v>
      </c>
      <c r="AN401" s="81">
        <v>0</v>
      </c>
      <c r="AO401" s="81">
        <v>0</v>
      </c>
      <c r="AP401" s="82"/>
      <c r="AQ401" s="81">
        <v>463</v>
      </c>
      <c r="AR401" s="81">
        <v>146</v>
      </c>
      <c r="AS401" s="81">
        <v>0</v>
      </c>
      <c r="AT401" s="81">
        <v>1</v>
      </c>
      <c r="AU401" s="81">
        <v>0</v>
      </c>
      <c r="AV401" s="81">
        <v>1</v>
      </c>
      <c r="AW401" s="81" t="s">
        <v>564</v>
      </c>
      <c r="AX401" s="82"/>
      <c r="AY401" s="81">
        <v>2171.6</v>
      </c>
      <c r="AZ401" s="81">
        <v>8551.2999999999993</v>
      </c>
      <c r="BA401" s="81">
        <v>0</v>
      </c>
      <c r="BB401" s="81">
        <v>2</v>
      </c>
      <c r="BC401" s="81">
        <v>0</v>
      </c>
      <c r="BD401" s="81">
        <v>120</v>
      </c>
      <c r="BE401" s="81" t="s">
        <v>564</v>
      </c>
      <c r="BF401" s="82"/>
      <c r="BG401" s="81">
        <v>0</v>
      </c>
      <c r="BH401" s="81">
        <v>0</v>
      </c>
      <c r="BI401" s="81">
        <v>29.945</v>
      </c>
      <c r="BJ401" s="81">
        <v>0</v>
      </c>
      <c r="BK401" s="81">
        <v>0</v>
      </c>
      <c r="BL401" s="81">
        <v>0</v>
      </c>
      <c r="BM401" s="82"/>
      <c r="BN401" s="81">
        <v>0</v>
      </c>
      <c r="BO401" s="81">
        <v>0</v>
      </c>
      <c r="BP401" s="81">
        <v>4</v>
      </c>
      <c r="BQ401" s="81">
        <v>0</v>
      </c>
      <c r="BR401" s="81">
        <v>0</v>
      </c>
      <c r="BS401" s="81">
        <v>0</v>
      </c>
      <c r="BT401"/>
      <c r="BU401" s="80">
        <v>29.945</v>
      </c>
      <c r="BV401" s="80">
        <v>0</v>
      </c>
      <c r="BW401" s="80">
        <v>0</v>
      </c>
      <c r="BX401" s="80">
        <v>0</v>
      </c>
      <c r="BY401" s="80">
        <v>0</v>
      </c>
      <c r="BZ401" s="80">
        <v>0</v>
      </c>
      <c r="CA401" s="80">
        <v>0</v>
      </c>
      <c r="CB401" s="80">
        <v>0</v>
      </c>
      <c r="CC401" s="80">
        <v>0</v>
      </c>
    </row>
    <row r="402" spans="1:81">
      <c r="A402" s="80" t="s">
        <v>2142</v>
      </c>
      <c r="B402" s="80">
        <v>490</v>
      </c>
      <c r="C402" s="80">
        <v>14</v>
      </c>
      <c r="D402" s="80">
        <v>29</v>
      </c>
      <c r="E402" s="80">
        <v>2017</v>
      </c>
      <c r="F402" s="80" t="s">
        <v>71</v>
      </c>
      <c r="G402" s="80" t="s">
        <v>2128</v>
      </c>
      <c r="H402" s="80" t="s">
        <v>2129</v>
      </c>
      <c r="I402" s="177"/>
      <c r="J402" s="81">
        <v>25.668576999153206</v>
      </c>
      <c r="K402" s="81">
        <v>0.66326115231123206</v>
      </c>
      <c r="L402" s="81">
        <v>5.7165419887033453</v>
      </c>
      <c r="M402" s="81">
        <v>6.7029161409343914</v>
      </c>
      <c r="N402" s="81">
        <v>14.932481827214758</v>
      </c>
      <c r="O402" s="81">
        <v>10.799635926797656</v>
      </c>
      <c r="P402" s="81">
        <v>11.953988516014078</v>
      </c>
      <c r="Q402" s="81">
        <v>0.65910135805158954</v>
      </c>
      <c r="R402" s="81">
        <v>0</v>
      </c>
      <c r="S402" s="81">
        <v>0.22790149563588341</v>
      </c>
      <c r="T402" s="82"/>
      <c r="U402" s="81">
        <v>5729102</v>
      </c>
      <c r="V402" s="81">
        <v>296</v>
      </c>
      <c r="W402" s="81">
        <v>207</v>
      </c>
      <c r="X402" s="81">
        <v>1682</v>
      </c>
      <c r="Y402" s="81">
        <v>3594</v>
      </c>
      <c r="Z402" s="81">
        <v>6457</v>
      </c>
      <c r="AA402" s="81">
        <v>2476</v>
      </c>
      <c r="AB402" s="81">
        <v>9650</v>
      </c>
      <c r="AC402" s="81">
        <v>0</v>
      </c>
      <c r="AD402" s="81">
        <v>0.22790149563588341</v>
      </c>
      <c r="AE402" s="82"/>
      <c r="AF402" s="81">
        <v>38218833.007804647</v>
      </c>
      <c r="AG402" s="81">
        <v>495668.26812574558</v>
      </c>
      <c r="AH402" s="81">
        <v>1224381.073440884</v>
      </c>
      <c r="AI402" s="81">
        <v>10525132.57609096</v>
      </c>
      <c r="AJ402" s="81">
        <v>17636401.246823259</v>
      </c>
      <c r="AK402" s="81">
        <v>0</v>
      </c>
      <c r="AL402" s="81">
        <v>0</v>
      </c>
      <c r="AM402" s="81">
        <v>1325590.4129928909</v>
      </c>
      <c r="AN402" s="81">
        <v>0</v>
      </c>
      <c r="AO402" s="81">
        <v>0</v>
      </c>
      <c r="AP402" s="82"/>
      <c r="AQ402" s="81">
        <v>487</v>
      </c>
      <c r="AR402" s="81">
        <v>170</v>
      </c>
      <c r="AS402" s="81">
        <v>0</v>
      </c>
      <c r="AT402" s="81">
        <v>1</v>
      </c>
      <c r="AU402" s="81">
        <v>0</v>
      </c>
      <c r="AV402" s="81">
        <v>1</v>
      </c>
      <c r="AW402" s="81" t="s">
        <v>564</v>
      </c>
      <c r="AX402" s="82"/>
      <c r="AY402" s="81">
        <v>2302.8000000000002</v>
      </c>
      <c r="AZ402" s="81">
        <v>11090.2</v>
      </c>
      <c r="BA402" s="81">
        <v>0</v>
      </c>
      <c r="BB402" s="81">
        <v>2</v>
      </c>
      <c r="BC402" s="81">
        <v>0</v>
      </c>
      <c r="BD402" s="81">
        <v>120</v>
      </c>
      <c r="BE402" s="81" t="s">
        <v>564</v>
      </c>
      <c r="BF402" s="82"/>
      <c r="BG402" s="81">
        <v>0</v>
      </c>
      <c r="BH402" s="81">
        <v>0</v>
      </c>
      <c r="BI402" s="81">
        <v>30.648</v>
      </c>
      <c r="BJ402" s="81">
        <v>0</v>
      </c>
      <c r="BK402" s="81">
        <v>0</v>
      </c>
      <c r="BL402" s="81">
        <v>0</v>
      </c>
      <c r="BM402" s="82"/>
      <c r="BN402" s="81">
        <v>0</v>
      </c>
      <c r="BO402" s="81">
        <v>0</v>
      </c>
      <c r="BP402" s="81">
        <v>4</v>
      </c>
      <c r="BQ402" s="81">
        <v>0</v>
      </c>
      <c r="BR402" s="81">
        <v>0</v>
      </c>
      <c r="BS402" s="81">
        <v>0</v>
      </c>
      <c r="BT402"/>
      <c r="BU402" s="80">
        <v>30.648</v>
      </c>
      <c r="BV402" s="80">
        <v>0</v>
      </c>
      <c r="BW402" s="80">
        <v>0</v>
      </c>
      <c r="BX402" s="80">
        <v>0</v>
      </c>
      <c r="BY402" s="80">
        <v>0</v>
      </c>
      <c r="BZ402" s="80">
        <v>0</v>
      </c>
      <c r="CA402" s="80">
        <v>0</v>
      </c>
      <c r="CB402" s="80">
        <v>0</v>
      </c>
      <c r="CC402" s="80">
        <v>0</v>
      </c>
    </row>
    <row r="403" spans="1:81">
      <c r="A403" s="80" t="s">
        <v>2143</v>
      </c>
      <c r="B403" s="80">
        <v>491</v>
      </c>
      <c r="C403" s="80">
        <v>15</v>
      </c>
      <c r="D403" s="80">
        <v>29</v>
      </c>
      <c r="E403" s="80">
        <v>2018</v>
      </c>
      <c r="F403" s="80" t="s">
        <v>93</v>
      </c>
      <c r="G403" s="80" t="s">
        <v>2128</v>
      </c>
      <c r="H403" s="80" t="s">
        <v>2129</v>
      </c>
      <c r="I403" s="177"/>
      <c r="J403" s="81">
        <v>21.097135851539015</v>
      </c>
      <c r="K403" s="81">
        <v>0.62237546434409208</v>
      </c>
      <c r="L403" s="81">
        <v>5.1248766353788833</v>
      </c>
      <c r="M403" s="81">
        <v>6.5233961412253478</v>
      </c>
      <c r="N403" s="81">
        <v>14.460729482578119</v>
      </c>
      <c r="O403" s="81">
        <v>10.562270744160276</v>
      </c>
      <c r="P403" s="81">
        <v>11.825435906627245</v>
      </c>
      <c r="Q403" s="81">
        <v>0.60140868824494398</v>
      </c>
      <c r="R403" s="81">
        <v>0</v>
      </c>
      <c r="S403" s="81">
        <v>0.31669085815386605</v>
      </c>
      <c r="T403" s="82"/>
      <c r="U403" s="81">
        <v>5062350</v>
      </c>
      <c r="V403" s="81">
        <v>296</v>
      </c>
      <c r="W403" s="81">
        <v>207</v>
      </c>
      <c r="X403" s="81">
        <v>1682</v>
      </c>
      <c r="Y403" s="81">
        <v>3591</v>
      </c>
      <c r="Z403" s="81">
        <v>6436</v>
      </c>
      <c r="AA403" s="81">
        <v>2474</v>
      </c>
      <c r="AB403" s="81">
        <v>9489</v>
      </c>
      <c r="AC403" s="81">
        <v>0</v>
      </c>
      <c r="AD403" s="81">
        <v>0.31669085815386611</v>
      </c>
      <c r="AE403" s="82"/>
      <c r="AF403" s="81">
        <v>32290867.026759699</v>
      </c>
      <c r="AG403" s="81">
        <v>440299.13839151739</v>
      </c>
      <c r="AH403" s="81">
        <v>1156950.668338232</v>
      </c>
      <c r="AI403" s="81">
        <v>10053397.724044049</v>
      </c>
      <c r="AJ403" s="81">
        <v>17581094.45200973</v>
      </c>
      <c r="AK403" s="81">
        <v>0</v>
      </c>
      <c r="AL403" s="81">
        <v>0</v>
      </c>
      <c r="AM403" s="81">
        <v>1306171.389542836</v>
      </c>
      <c r="AN403" s="81">
        <v>0</v>
      </c>
      <c r="AO403" s="81">
        <v>0</v>
      </c>
      <c r="AP403" s="82"/>
      <c r="AQ403" s="81">
        <v>508</v>
      </c>
      <c r="AR403" s="81">
        <v>177</v>
      </c>
      <c r="AS403" s="81">
        <v>0</v>
      </c>
      <c r="AT403" s="81">
        <v>1</v>
      </c>
      <c r="AU403" s="81">
        <v>0</v>
      </c>
      <c r="AV403" s="81">
        <v>1</v>
      </c>
      <c r="AW403" s="81" t="s">
        <v>564</v>
      </c>
      <c r="AX403" s="82"/>
      <c r="AY403" s="81">
        <v>2432.099999999999</v>
      </c>
      <c r="AZ403" s="81">
        <v>11396</v>
      </c>
      <c r="BA403" s="81">
        <v>0</v>
      </c>
      <c r="BB403" s="81">
        <v>2</v>
      </c>
      <c r="BC403" s="81">
        <v>0</v>
      </c>
      <c r="BD403" s="81">
        <v>120</v>
      </c>
      <c r="BE403" s="81" t="s">
        <v>564</v>
      </c>
      <c r="BF403" s="82"/>
      <c r="BG403" s="81">
        <v>0</v>
      </c>
      <c r="BH403" s="81">
        <v>0</v>
      </c>
      <c r="BI403" s="81">
        <v>30.300999999999998</v>
      </c>
      <c r="BJ403" s="81">
        <v>0</v>
      </c>
      <c r="BK403" s="81">
        <v>0</v>
      </c>
      <c r="BL403" s="81">
        <v>0</v>
      </c>
      <c r="BM403" s="82"/>
      <c r="BN403" s="81">
        <v>0</v>
      </c>
      <c r="BO403" s="81">
        <v>0</v>
      </c>
      <c r="BP403" s="81">
        <v>4</v>
      </c>
      <c r="BQ403" s="81">
        <v>0</v>
      </c>
      <c r="BR403" s="81">
        <v>0</v>
      </c>
      <c r="BS403" s="81">
        <v>0</v>
      </c>
      <c r="BT403"/>
      <c r="BU403" s="80">
        <v>30.300999999999998</v>
      </c>
      <c r="BV403" s="80">
        <v>0</v>
      </c>
      <c r="BW403" s="80">
        <v>0</v>
      </c>
      <c r="BX403" s="80">
        <v>0</v>
      </c>
      <c r="BY403" s="80">
        <v>0</v>
      </c>
      <c r="BZ403" s="80">
        <v>0</v>
      </c>
      <c r="CA403" s="80">
        <v>0</v>
      </c>
      <c r="CB403" s="80">
        <v>0</v>
      </c>
      <c r="CC403" s="80">
        <v>0</v>
      </c>
    </row>
    <row r="404" spans="1:81">
      <c r="A404" s="80" t="s">
        <v>2144</v>
      </c>
      <c r="B404" s="80">
        <v>492</v>
      </c>
      <c r="C404" s="80">
        <v>16</v>
      </c>
      <c r="D404" s="80">
        <v>29</v>
      </c>
      <c r="E404" s="80">
        <v>2019</v>
      </c>
      <c r="F404" s="80" t="s">
        <v>73</v>
      </c>
      <c r="G404" s="80" t="s">
        <v>2128</v>
      </c>
      <c r="H404" s="80" t="s">
        <v>2129</v>
      </c>
      <c r="I404" s="177"/>
      <c r="J404" s="81">
        <v>20.88257909025651</v>
      </c>
      <c r="K404" s="81">
        <v>0.56494187340997037</v>
      </c>
      <c r="L404" s="81">
        <v>5.1527725377352418</v>
      </c>
      <c r="M404" s="81">
        <v>6.2468453380949658</v>
      </c>
      <c r="N404" s="81">
        <v>12.838643284371738</v>
      </c>
      <c r="O404" s="81">
        <v>10.27044128918979</v>
      </c>
      <c r="P404" s="81">
        <v>11.827923456283473</v>
      </c>
      <c r="Q404" s="81">
        <v>0.57734743849892667</v>
      </c>
      <c r="R404" s="81">
        <v>0</v>
      </c>
      <c r="S404" s="81">
        <v>0.55595988265256957</v>
      </c>
      <c r="T404" s="82"/>
      <c r="U404" s="81">
        <v>5079332</v>
      </c>
      <c r="V404" s="81">
        <v>296</v>
      </c>
      <c r="W404" s="81">
        <v>207</v>
      </c>
      <c r="X404" s="81">
        <v>1682</v>
      </c>
      <c r="Y404" s="81">
        <v>3592</v>
      </c>
      <c r="Z404" s="81">
        <v>6430</v>
      </c>
      <c r="AA404" s="81">
        <v>2456</v>
      </c>
      <c r="AB404" s="81">
        <v>9356</v>
      </c>
      <c r="AC404" s="81">
        <v>0</v>
      </c>
      <c r="AD404" s="81">
        <v>0.55595988265256957</v>
      </c>
      <c r="AE404" s="82"/>
      <c r="AF404" s="81">
        <v>33920158.540679939</v>
      </c>
      <c r="AG404" s="81">
        <v>426326.19831281021</v>
      </c>
      <c r="AH404" s="81">
        <v>1222031.8296110211</v>
      </c>
      <c r="AI404" s="81">
        <v>10302215.512664299</v>
      </c>
      <c r="AJ404" s="81">
        <v>16219377.694342431</v>
      </c>
      <c r="AK404" s="81">
        <v>0</v>
      </c>
      <c r="AL404" s="81">
        <v>0</v>
      </c>
      <c r="AM404" s="81">
        <v>1274216.768069709</v>
      </c>
      <c r="AN404" s="81">
        <v>0</v>
      </c>
      <c r="AO404" s="81">
        <v>0</v>
      </c>
      <c r="AP404" s="82"/>
      <c r="AQ404" s="81">
        <v>527</v>
      </c>
      <c r="AR404" s="81">
        <v>189</v>
      </c>
      <c r="AS404" s="81">
        <v>0</v>
      </c>
      <c r="AT404" s="81">
        <v>1</v>
      </c>
      <c r="AU404" s="81">
        <v>0</v>
      </c>
      <c r="AV404" s="81">
        <v>1</v>
      </c>
      <c r="AW404" s="81" t="s">
        <v>564</v>
      </c>
      <c r="AX404" s="82"/>
      <c r="AY404" s="81">
        <v>2548.5</v>
      </c>
      <c r="AZ404" s="81">
        <v>11806.8</v>
      </c>
      <c r="BA404" s="81">
        <v>0</v>
      </c>
      <c r="BB404" s="81">
        <v>2</v>
      </c>
      <c r="BC404" s="81">
        <v>0</v>
      </c>
      <c r="BD404" s="81">
        <v>120</v>
      </c>
      <c r="BE404" s="81" t="s">
        <v>564</v>
      </c>
      <c r="BF404" s="82"/>
      <c r="BG404" s="81">
        <v>0</v>
      </c>
      <c r="BH404" s="81">
        <v>0</v>
      </c>
      <c r="BI404" s="81">
        <v>27.63</v>
      </c>
      <c r="BJ404" s="81">
        <v>0</v>
      </c>
      <c r="BK404" s="81">
        <v>0</v>
      </c>
      <c r="BL404" s="81">
        <v>0</v>
      </c>
      <c r="BM404" s="82"/>
      <c r="BN404" s="81">
        <v>0</v>
      </c>
      <c r="BO404" s="81">
        <v>0</v>
      </c>
      <c r="BP404" s="81">
        <v>4</v>
      </c>
      <c r="BQ404" s="81">
        <v>0</v>
      </c>
      <c r="BR404" s="81">
        <v>0</v>
      </c>
      <c r="BS404" s="81">
        <v>0</v>
      </c>
      <c r="BT404"/>
      <c r="BU404" s="80">
        <v>27.63</v>
      </c>
      <c r="BV404" s="80">
        <v>0</v>
      </c>
      <c r="BW404" s="80">
        <v>0</v>
      </c>
      <c r="BX404" s="80">
        <v>0</v>
      </c>
      <c r="BY404" s="80">
        <v>0</v>
      </c>
      <c r="BZ404" s="80">
        <v>0</v>
      </c>
      <c r="CA404" s="80">
        <v>0</v>
      </c>
      <c r="CB404" s="80">
        <v>0</v>
      </c>
      <c r="CC404" s="80">
        <v>0</v>
      </c>
    </row>
    <row r="405" spans="1:81">
      <c r="A405" s="80" t="s">
        <v>2145</v>
      </c>
      <c r="B405" s="80">
        <v>493</v>
      </c>
      <c r="C405" s="80">
        <v>17</v>
      </c>
      <c r="D405" s="80">
        <v>29</v>
      </c>
      <c r="E405" s="80">
        <v>2020</v>
      </c>
      <c r="F405" s="80" t="s">
        <v>218</v>
      </c>
      <c r="G405" s="80" t="s">
        <v>2128</v>
      </c>
      <c r="H405" s="80" t="s">
        <v>2129</v>
      </c>
      <c r="I405" s="177"/>
      <c r="J405" s="81">
        <v>14.55916583592604</v>
      </c>
      <c r="K405" s="81">
        <v>0.60207574878245551</v>
      </c>
      <c r="L405" s="81">
        <v>5.1819626361499269</v>
      </c>
      <c r="M405" s="81">
        <v>5.9531080890185413</v>
      </c>
      <c r="N405" s="81">
        <v>12.716050427942754</v>
      </c>
      <c r="O405" s="81">
        <v>9.0179519266631871</v>
      </c>
      <c r="P405" s="81">
        <v>11.085897654171168</v>
      </c>
      <c r="Q405" s="81">
        <v>0.54941882786438145</v>
      </c>
      <c r="R405" s="81">
        <v>0</v>
      </c>
      <c r="S405" s="81">
        <v>0.58258341499801836</v>
      </c>
      <c r="T405" s="82"/>
      <c r="U405" s="81">
        <v>3602915</v>
      </c>
      <c r="V405" s="81">
        <v>276</v>
      </c>
      <c r="W405" s="81">
        <v>233</v>
      </c>
      <c r="X405" s="81">
        <v>1781</v>
      </c>
      <c r="Y405" s="81">
        <v>3629</v>
      </c>
      <c r="Z405" s="81">
        <v>6444</v>
      </c>
      <c r="AA405" s="81">
        <v>2501</v>
      </c>
      <c r="AB405" s="81">
        <v>9318</v>
      </c>
      <c r="AC405" s="81">
        <v>0</v>
      </c>
      <c r="AD405" s="81">
        <v>0.58258341499801836</v>
      </c>
      <c r="AE405" s="82"/>
      <c r="AF405" s="81">
        <v>24289360.645720929</v>
      </c>
      <c r="AG405" s="81">
        <v>434144.44390048151</v>
      </c>
      <c r="AH405" s="81">
        <v>1333381.6932896164</v>
      </c>
      <c r="AI405" s="81">
        <v>10291097.665392907</v>
      </c>
      <c r="AJ405" s="81">
        <v>16558249.213125439</v>
      </c>
      <c r="AK405" s="81"/>
      <c r="AL405" s="81"/>
      <c r="AM405" s="81">
        <v>1216102.5251392287</v>
      </c>
      <c r="AN405" s="81"/>
      <c r="AO405" s="81"/>
      <c r="AP405" s="82"/>
      <c r="AQ405" s="81">
        <v>550</v>
      </c>
      <c r="AR405" s="81">
        <v>195</v>
      </c>
      <c r="AS405" s="81">
        <v>0</v>
      </c>
      <c r="AT405" s="81">
        <v>1</v>
      </c>
      <c r="AU405" s="81">
        <v>0</v>
      </c>
      <c r="AV405" s="81">
        <v>1</v>
      </c>
      <c r="AW405" s="81">
        <v>0</v>
      </c>
      <c r="AX405" s="82"/>
      <c r="AY405" s="81">
        <v>2679.2000000000012</v>
      </c>
      <c r="AZ405" s="81">
        <v>12447</v>
      </c>
      <c r="BA405" s="81">
        <v>0</v>
      </c>
      <c r="BB405" s="81">
        <v>2</v>
      </c>
      <c r="BC405" s="81">
        <v>0</v>
      </c>
      <c r="BD405" s="81">
        <v>120</v>
      </c>
      <c r="BE405" s="81">
        <v>0</v>
      </c>
      <c r="BF405" s="82"/>
      <c r="BG405" s="81">
        <v>0</v>
      </c>
      <c r="BH405" s="81">
        <v>0</v>
      </c>
      <c r="BI405" s="81">
        <v>27.608000000000001</v>
      </c>
      <c r="BJ405" s="81">
        <v>0</v>
      </c>
      <c r="BK405" s="81">
        <v>0</v>
      </c>
      <c r="BL405" s="81">
        <v>0</v>
      </c>
      <c r="BM405" s="82"/>
      <c r="BN405" s="81">
        <v>0</v>
      </c>
      <c r="BO405" s="81">
        <v>0</v>
      </c>
      <c r="BP405" s="81">
        <v>4</v>
      </c>
      <c r="BQ405" s="81">
        <v>0</v>
      </c>
      <c r="BR405" s="81">
        <v>0</v>
      </c>
      <c r="BS405" s="81">
        <v>0</v>
      </c>
      <c r="BT405"/>
      <c r="BU405" s="80">
        <v>27.608000000000001</v>
      </c>
      <c r="BV405" s="80">
        <v>0</v>
      </c>
      <c r="BW405" s="80">
        <v>0</v>
      </c>
      <c r="BX405" s="80">
        <v>0</v>
      </c>
      <c r="BY405" s="80">
        <v>0</v>
      </c>
      <c r="BZ405" s="80">
        <v>0</v>
      </c>
      <c r="CA405" s="80">
        <v>0</v>
      </c>
      <c r="CB405" s="80">
        <v>0</v>
      </c>
      <c r="CC405" s="80">
        <v>0</v>
      </c>
    </row>
    <row r="406" spans="1:81">
      <c r="A406" s="80" t="s">
        <v>2146</v>
      </c>
      <c r="B406" s="80">
        <v>493</v>
      </c>
      <c r="C406" s="80">
        <v>18</v>
      </c>
      <c r="D406" s="80">
        <v>29</v>
      </c>
      <c r="E406" s="80">
        <v>2021</v>
      </c>
      <c r="F406" s="80" t="s">
        <v>75</v>
      </c>
      <c r="G406" s="174" t="s">
        <v>2128</v>
      </c>
      <c r="H406" s="80" t="s">
        <v>2129</v>
      </c>
      <c r="I406" s="177"/>
      <c r="J406" s="81">
        <v>21.159530519874181</v>
      </c>
      <c r="K406" s="81">
        <v>0.64561411696994142</v>
      </c>
      <c r="L406" s="81">
        <v>6.7983256656240902</v>
      </c>
      <c r="M406" s="81">
        <v>7.3947933291605441</v>
      </c>
      <c r="N406" s="81">
        <v>13.648686968965254</v>
      </c>
      <c r="O406" s="81">
        <v>8.6438055457445202</v>
      </c>
      <c r="P406" s="81">
        <v>11.345048611804415</v>
      </c>
      <c r="Q406" s="81">
        <v>0.55302876047533234</v>
      </c>
      <c r="R406" s="81">
        <v>0</v>
      </c>
      <c r="S406" s="81">
        <v>0.57977278016911993</v>
      </c>
      <c r="T406" s="82"/>
      <c r="U406" s="81">
        <v>5538435</v>
      </c>
      <c r="V406" s="81">
        <v>276</v>
      </c>
      <c r="W406" s="81">
        <v>233</v>
      </c>
      <c r="X406" s="81">
        <v>1781</v>
      </c>
      <c r="Y406" s="81">
        <v>3662</v>
      </c>
      <c r="Z406" s="81">
        <v>6360</v>
      </c>
      <c r="AA406" s="81">
        <v>2496</v>
      </c>
      <c r="AB406" s="81">
        <v>9268</v>
      </c>
      <c r="AC406" s="81">
        <v>0</v>
      </c>
      <c r="AD406" s="81">
        <v>0.57977278016911993</v>
      </c>
      <c r="AE406" s="82"/>
      <c r="AF406" s="81">
        <v>33420313.381399587</v>
      </c>
      <c r="AG406" s="81">
        <v>447078.95182194078</v>
      </c>
      <c r="AH406" s="81">
        <v>1597207.1218720446</v>
      </c>
      <c r="AI406" s="81">
        <v>11997828.941084245</v>
      </c>
      <c r="AJ406" s="81">
        <v>16940004.575868957</v>
      </c>
      <c r="AK406" s="81">
        <v>0</v>
      </c>
      <c r="AL406" s="81">
        <v>0</v>
      </c>
      <c r="AM406" s="81">
        <v>1216553.7122027176</v>
      </c>
      <c r="AN406" s="81">
        <v>0</v>
      </c>
      <c r="AO406" s="81">
        <v>0</v>
      </c>
      <c r="AP406" s="82"/>
      <c r="AQ406" s="81">
        <v>566</v>
      </c>
      <c r="AR406" s="81">
        <v>196</v>
      </c>
      <c r="AS406" s="81">
        <v>0</v>
      </c>
      <c r="AT406" s="81">
        <v>1</v>
      </c>
      <c r="AU406" s="81">
        <v>0</v>
      </c>
      <c r="AV406" s="81">
        <v>1</v>
      </c>
      <c r="AW406" s="81"/>
      <c r="AX406" s="82"/>
      <c r="AY406" s="81">
        <v>2799.8000000000011</v>
      </c>
      <c r="AZ406" s="81">
        <v>13165.1</v>
      </c>
      <c r="BA406" s="81">
        <v>0</v>
      </c>
      <c r="BB406" s="81">
        <v>2</v>
      </c>
      <c r="BC406" s="81">
        <v>0</v>
      </c>
      <c r="BD406" s="81">
        <v>120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2147</v>
      </c>
      <c r="B407" s="80">
        <v>493</v>
      </c>
      <c r="C407" s="80">
        <v>19</v>
      </c>
      <c r="D407" s="80">
        <v>29</v>
      </c>
      <c r="E407" s="80">
        <v>2022</v>
      </c>
      <c r="F407" s="80" t="s">
        <v>568</v>
      </c>
      <c r="G407" s="174" t="s">
        <v>2128</v>
      </c>
      <c r="H407" s="80" t="s">
        <v>2129</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584</v>
      </c>
      <c r="AR407" s="81">
        <v>198</v>
      </c>
      <c r="AS407" s="81">
        <v>0</v>
      </c>
      <c r="AT407" s="81">
        <v>1</v>
      </c>
      <c r="AU407" s="81">
        <v>0</v>
      </c>
      <c r="AV407" s="81">
        <v>1</v>
      </c>
      <c r="AW407" s="81"/>
      <c r="AX407" s="82"/>
      <c r="AY407" s="81">
        <v>2902.800000000002</v>
      </c>
      <c r="AZ407" s="81">
        <v>13264.1</v>
      </c>
      <c r="BA407" s="81">
        <v>0</v>
      </c>
      <c r="BB407" s="81">
        <v>2</v>
      </c>
      <c r="BC407" s="81">
        <v>0</v>
      </c>
      <c r="BD407" s="81">
        <v>120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2148</v>
      </c>
      <c r="B408" s="80">
        <v>1</v>
      </c>
      <c r="C408" s="80">
        <v>1</v>
      </c>
      <c r="D408" s="80">
        <v>1</v>
      </c>
      <c r="E408" s="80">
        <v>1990</v>
      </c>
      <c r="F408" s="80" t="s">
        <v>562</v>
      </c>
      <c r="G408" s="80" t="s">
        <v>2149</v>
      </c>
      <c r="H408" s="80" t="s">
        <v>2150</v>
      </c>
      <c r="I408" s="177" t="s">
        <v>563</v>
      </c>
      <c r="J408" s="81">
        <v>55.639462601143727</v>
      </c>
      <c r="K408" s="81">
        <v>0.99842669678090457</v>
      </c>
      <c r="L408" s="81">
        <v>6.9130007056129923</v>
      </c>
      <c r="M408" s="81">
        <v>6.5638191839033393</v>
      </c>
      <c r="N408" s="81">
        <v>6.8469084156197031</v>
      </c>
      <c r="O408" s="81">
        <v>9.1268983039305684</v>
      </c>
      <c r="P408" s="81">
        <v>9.8059770107802624</v>
      </c>
      <c r="Q408" s="81">
        <v>0.61921818723886801</v>
      </c>
      <c r="R408" s="81">
        <v>0</v>
      </c>
      <c r="S408" s="81">
        <v>0.91422089885320168</v>
      </c>
      <c r="T408" s="82"/>
      <c r="U408" s="81">
        <v>4560928</v>
      </c>
      <c r="V408" s="81">
        <v>418</v>
      </c>
      <c r="W408" s="81">
        <v>63</v>
      </c>
      <c r="X408" s="81">
        <v>2239</v>
      </c>
      <c r="Y408" s="81">
        <v>2720</v>
      </c>
      <c r="Z408" s="81">
        <v>3754</v>
      </c>
      <c r="AA408" s="81">
        <v>2381</v>
      </c>
      <c r="AB408" s="81">
        <v>10054</v>
      </c>
      <c r="AC408" s="81">
        <v>0</v>
      </c>
      <c r="AD408" s="81">
        <v>0.91422089885320168</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2151</v>
      </c>
      <c r="B409" s="80">
        <v>2</v>
      </c>
      <c r="C409" s="80">
        <v>2</v>
      </c>
      <c r="D409" s="80">
        <v>1</v>
      </c>
      <c r="E409" s="80">
        <v>2005</v>
      </c>
      <c r="F409" s="80" t="s">
        <v>565</v>
      </c>
      <c r="G409" s="80" t="s">
        <v>2149</v>
      </c>
      <c r="H409" s="80" t="s">
        <v>2150</v>
      </c>
      <c r="I409" s="177"/>
      <c r="J409" s="81">
        <v>149.78627340365662</v>
      </c>
      <c r="K409" s="81">
        <v>1.0470990567608991</v>
      </c>
      <c r="L409" s="81">
        <v>6.2324339241382578</v>
      </c>
      <c r="M409" s="81">
        <v>22.779901154113048</v>
      </c>
      <c r="N409" s="81">
        <v>9.6476641821111517</v>
      </c>
      <c r="O409" s="81">
        <v>12.837049914962357</v>
      </c>
      <c r="P409" s="81">
        <v>12.757719319882819</v>
      </c>
      <c r="Q409" s="81">
        <v>0.59356663915267227</v>
      </c>
      <c r="R409" s="81">
        <v>0</v>
      </c>
      <c r="S409" s="81">
        <v>1.2393031143090425</v>
      </c>
      <c r="T409" s="82"/>
      <c r="U409" s="81">
        <v>10059269</v>
      </c>
      <c r="V409" s="81">
        <v>530</v>
      </c>
      <c r="W409" s="81">
        <v>69</v>
      </c>
      <c r="X409" s="81">
        <v>4340</v>
      </c>
      <c r="Y409" s="81">
        <v>3396</v>
      </c>
      <c r="Z409" s="81">
        <v>6110</v>
      </c>
      <c r="AA409" s="81">
        <v>2537</v>
      </c>
      <c r="AB409" s="81">
        <v>10075</v>
      </c>
      <c r="AC409" s="81">
        <v>0</v>
      </c>
      <c r="AD409" s="81">
        <v>1.2393031143090425</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2152</v>
      </c>
      <c r="B410" s="80">
        <v>3</v>
      </c>
      <c r="C410" s="80">
        <v>3</v>
      </c>
      <c r="D410" s="80">
        <v>1</v>
      </c>
      <c r="E410" s="80">
        <v>2006</v>
      </c>
      <c r="F410" s="80" t="s">
        <v>566</v>
      </c>
      <c r="G410" s="80" t="s">
        <v>2149</v>
      </c>
      <c r="H410" s="80" t="s">
        <v>2150</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2153</v>
      </c>
      <c r="B411" s="80">
        <v>4</v>
      </c>
      <c r="C411" s="80">
        <v>4</v>
      </c>
      <c r="D411" s="80">
        <v>1</v>
      </c>
      <c r="E411" s="80">
        <v>2007</v>
      </c>
      <c r="F411" s="80" t="s">
        <v>567</v>
      </c>
      <c r="G411" s="80" t="s">
        <v>2149</v>
      </c>
      <c r="H411" s="80" t="s">
        <v>2150</v>
      </c>
      <c r="I411" s="177"/>
      <c r="J411" s="81">
        <v>123.83529585049241</v>
      </c>
      <c r="K411" s="81">
        <v>0.93857714574671069</v>
      </c>
      <c r="L411" s="81">
        <v>4.027349142912457</v>
      </c>
      <c r="M411" s="81">
        <v>23.038630574381855</v>
      </c>
      <c r="N411" s="81">
        <v>10.462407242776308</v>
      </c>
      <c r="O411" s="81">
        <v>12.180893731439953</v>
      </c>
      <c r="P411" s="81">
        <v>12.475182945577357</v>
      </c>
      <c r="Q411" s="81">
        <v>0.61769075101681248</v>
      </c>
      <c r="R411" s="81">
        <v>0</v>
      </c>
      <c r="S411" s="81">
        <v>1.0192356993659264</v>
      </c>
      <c r="T411" s="82"/>
      <c r="U411" s="81">
        <v>8355699</v>
      </c>
      <c r="V411" s="81">
        <v>446</v>
      </c>
      <c r="W411" s="81">
        <v>41</v>
      </c>
      <c r="X411" s="81">
        <v>5086</v>
      </c>
      <c r="Y411" s="81">
        <v>3441</v>
      </c>
      <c r="Z411" s="81">
        <v>6027</v>
      </c>
      <c r="AA411" s="81">
        <v>2443</v>
      </c>
      <c r="AB411" s="81">
        <v>9930</v>
      </c>
      <c r="AC411" s="81">
        <v>0</v>
      </c>
      <c r="AD411" s="81">
        <v>1.0192356993659264</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2154</v>
      </c>
      <c r="B412" s="80">
        <v>5</v>
      </c>
      <c r="C412" s="80">
        <v>5</v>
      </c>
      <c r="D412" s="80">
        <v>1</v>
      </c>
      <c r="E412" s="80">
        <v>2008</v>
      </c>
      <c r="F412" s="80" t="s">
        <v>84</v>
      </c>
      <c r="G412" s="80" t="s">
        <v>2149</v>
      </c>
      <c r="H412" s="80" t="s">
        <v>2150</v>
      </c>
      <c r="I412" s="177"/>
      <c r="J412" s="81">
        <v>97.704753619631902</v>
      </c>
      <c r="K412" s="81">
        <v>0.71122271725847408</v>
      </c>
      <c r="L412" s="81">
        <v>3.2019539307155274</v>
      </c>
      <c r="M412" s="81">
        <v>24.097586419730284</v>
      </c>
      <c r="N412" s="81">
        <v>10.187829697025348</v>
      </c>
      <c r="O412" s="81">
        <v>11.793245197220186</v>
      </c>
      <c r="P412" s="81">
        <v>12.241636310787829</v>
      </c>
      <c r="Q412" s="81">
        <v>0.61064239092803729</v>
      </c>
      <c r="R412" s="81">
        <v>0</v>
      </c>
      <c r="S412" s="81">
        <v>0.94062557280188708</v>
      </c>
      <c r="T412" s="82"/>
      <c r="U412" s="81">
        <v>6917166</v>
      </c>
      <c r="V412" s="81">
        <v>446</v>
      </c>
      <c r="W412" s="81">
        <v>41</v>
      </c>
      <c r="X412" s="81">
        <v>5086</v>
      </c>
      <c r="Y412" s="81">
        <v>3497</v>
      </c>
      <c r="Z412" s="81">
        <v>6040</v>
      </c>
      <c r="AA412" s="81">
        <v>2400</v>
      </c>
      <c r="AB412" s="81">
        <v>9978</v>
      </c>
      <c r="AC412" s="81">
        <v>0</v>
      </c>
      <c r="AD412" s="81">
        <v>0.94062557280188708</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2155</v>
      </c>
      <c r="B413" s="80">
        <v>6</v>
      </c>
      <c r="C413" s="80">
        <v>6</v>
      </c>
      <c r="D413" s="80">
        <v>1</v>
      </c>
      <c r="E413" s="80">
        <v>2009</v>
      </c>
      <c r="F413" s="80" t="s">
        <v>85</v>
      </c>
      <c r="G413" s="80" t="s">
        <v>2149</v>
      </c>
      <c r="H413" s="80" t="s">
        <v>2150</v>
      </c>
      <c r="I413" s="177"/>
      <c r="J413" s="81">
        <v>132.01238884083227</v>
      </c>
      <c r="K413" s="81">
        <v>0.64041510049475081</v>
      </c>
      <c r="L413" s="81">
        <v>4.7590826995331428</v>
      </c>
      <c r="M413" s="81">
        <v>19.821166927647955</v>
      </c>
      <c r="N413" s="81">
        <v>8.7981975761204367</v>
      </c>
      <c r="O413" s="81">
        <v>11.957879208124446</v>
      </c>
      <c r="P413" s="81">
        <v>11.795116629271682</v>
      </c>
      <c r="Q413" s="81">
        <v>0.58041705500050245</v>
      </c>
      <c r="R413" s="81">
        <v>0</v>
      </c>
      <c r="S413" s="81">
        <v>0.92906674742368278</v>
      </c>
      <c r="T413" s="82"/>
      <c r="U413" s="81">
        <v>7385483</v>
      </c>
      <c r="V413" s="81">
        <v>490</v>
      </c>
      <c r="W413" s="81">
        <v>90</v>
      </c>
      <c r="X413" s="81">
        <v>4884</v>
      </c>
      <c r="Y413" s="81">
        <v>3536</v>
      </c>
      <c r="Z413" s="81">
        <v>6045</v>
      </c>
      <c r="AA413" s="81">
        <v>2374</v>
      </c>
      <c r="AB413" s="81">
        <v>9956</v>
      </c>
      <c r="AC413" s="81">
        <v>0</v>
      </c>
      <c r="AD413" s="81">
        <v>0.92906674742368278</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27.57</v>
      </c>
      <c r="BJ413" s="81">
        <v>0</v>
      </c>
      <c r="BK413" s="81">
        <v>7.94</v>
      </c>
      <c r="BL413" s="81">
        <v>0</v>
      </c>
      <c r="BM413" s="82"/>
      <c r="BN413" s="81">
        <v>0</v>
      </c>
      <c r="BO413" s="81">
        <v>0</v>
      </c>
      <c r="BP413" s="81">
        <v>5</v>
      </c>
      <c r="BQ413" s="81">
        <v>0</v>
      </c>
      <c r="BR413" s="81">
        <v>1</v>
      </c>
      <c r="BS413" s="81">
        <v>0</v>
      </c>
      <c r="BT413"/>
      <c r="BU413" s="80"/>
      <c r="BV413" s="80"/>
      <c r="BW413" s="80"/>
      <c r="BX413" s="80"/>
      <c r="BY413" s="80"/>
      <c r="BZ413" s="80"/>
      <c r="CA413" s="80"/>
      <c r="CB413" s="80"/>
      <c r="CC413" s="80"/>
    </row>
    <row r="414" spans="1:81">
      <c r="A414" s="80" t="s">
        <v>2156</v>
      </c>
      <c r="B414" s="80">
        <v>7</v>
      </c>
      <c r="C414" s="80">
        <v>7</v>
      </c>
      <c r="D414" s="80">
        <v>1</v>
      </c>
      <c r="E414" s="80">
        <v>2010</v>
      </c>
      <c r="F414" s="80" t="s">
        <v>86</v>
      </c>
      <c r="G414" s="80" t="s">
        <v>2149</v>
      </c>
      <c r="H414" s="80" t="s">
        <v>2150</v>
      </c>
      <c r="I414" s="177"/>
      <c r="J414" s="81">
        <v>114.10760577914444</v>
      </c>
      <c r="K414" s="81">
        <v>0.68469134828611922</v>
      </c>
      <c r="L414" s="81">
        <v>4.4095136058042845</v>
      </c>
      <c r="M414" s="81">
        <v>20.070946911715211</v>
      </c>
      <c r="N414" s="81">
        <v>9.4026357901876132</v>
      </c>
      <c r="O414" s="81">
        <v>11.904539344050079</v>
      </c>
      <c r="P414" s="81">
        <v>12.229717680198386</v>
      </c>
      <c r="Q414" s="81">
        <v>0.60074673533388645</v>
      </c>
      <c r="R414" s="81">
        <v>0</v>
      </c>
      <c r="S414" s="81">
        <v>1.0338145368957319</v>
      </c>
      <c r="T414" s="82"/>
      <c r="U414" s="81">
        <v>7495704</v>
      </c>
      <c r="V414" s="81">
        <v>490</v>
      </c>
      <c r="W414" s="81">
        <v>90</v>
      </c>
      <c r="X414" s="81">
        <v>4884</v>
      </c>
      <c r="Y414" s="81">
        <v>3570</v>
      </c>
      <c r="Z414" s="81">
        <v>6046</v>
      </c>
      <c r="AA414" s="81">
        <v>2400</v>
      </c>
      <c r="AB414" s="81">
        <v>9874</v>
      </c>
      <c r="AC414" s="81">
        <v>0</v>
      </c>
      <c r="AD414" s="81">
        <v>1.0338145368957319</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21.81</v>
      </c>
      <c r="BJ414" s="81">
        <v>0</v>
      </c>
      <c r="BK414" s="81">
        <v>7.1840000000000002</v>
      </c>
      <c r="BL414" s="81">
        <v>0</v>
      </c>
      <c r="BM414" s="82"/>
      <c r="BN414" s="81">
        <v>0</v>
      </c>
      <c r="BO414" s="81">
        <v>0</v>
      </c>
      <c r="BP414" s="81">
        <v>4</v>
      </c>
      <c r="BQ414" s="81">
        <v>0</v>
      </c>
      <c r="BR414" s="81">
        <v>1</v>
      </c>
      <c r="BS414" s="81">
        <v>0</v>
      </c>
      <c r="BT414"/>
      <c r="BU414" s="80">
        <v>28.994</v>
      </c>
      <c r="BV414" s="80">
        <v>0</v>
      </c>
      <c r="BW414" s="80">
        <v>0</v>
      </c>
      <c r="BX414" s="80">
        <v>0</v>
      </c>
      <c r="BY414" s="80">
        <v>0</v>
      </c>
      <c r="BZ414" s="80">
        <v>0</v>
      </c>
      <c r="CA414" s="80">
        <v>0</v>
      </c>
      <c r="CB414" s="80">
        <v>0</v>
      </c>
      <c r="CC414" s="80">
        <v>0</v>
      </c>
    </row>
    <row r="415" spans="1:81">
      <c r="A415" s="80" t="s">
        <v>2157</v>
      </c>
      <c r="B415" s="80">
        <v>8</v>
      </c>
      <c r="C415" s="80">
        <v>8</v>
      </c>
      <c r="D415" s="80">
        <v>1</v>
      </c>
      <c r="E415" s="80">
        <v>2011</v>
      </c>
      <c r="F415" s="80" t="s">
        <v>87</v>
      </c>
      <c r="G415" s="80" t="s">
        <v>2149</v>
      </c>
      <c r="H415" s="80" t="s">
        <v>2150</v>
      </c>
      <c r="I415" s="177"/>
      <c r="J415" s="81">
        <v>107.61609369128624</v>
      </c>
      <c r="K415" s="81">
        <v>1.071360529318315</v>
      </c>
      <c r="L415" s="81">
        <v>4.0414885382645709</v>
      </c>
      <c r="M415" s="81">
        <v>25.359168457133311</v>
      </c>
      <c r="N415" s="81">
        <v>9.914158130882905</v>
      </c>
      <c r="O415" s="81">
        <v>11.782457029977374</v>
      </c>
      <c r="P415" s="81">
        <v>12.019803227365562</v>
      </c>
      <c r="Q415" s="81">
        <v>0.68795802950402474</v>
      </c>
      <c r="R415" s="81">
        <v>0</v>
      </c>
      <c r="S415" s="81">
        <v>1.0611277871066807</v>
      </c>
      <c r="T415" s="82"/>
      <c r="U415" s="81">
        <v>7110517</v>
      </c>
      <c r="V415" s="81">
        <v>490</v>
      </c>
      <c r="W415" s="81">
        <v>90</v>
      </c>
      <c r="X415" s="81">
        <v>4884</v>
      </c>
      <c r="Y415" s="81">
        <v>3582</v>
      </c>
      <c r="Z415" s="81">
        <v>6114</v>
      </c>
      <c r="AA415" s="81">
        <v>2429</v>
      </c>
      <c r="AB415" s="81">
        <v>9803</v>
      </c>
      <c r="AC415" s="81">
        <v>0</v>
      </c>
      <c r="AD415" s="81">
        <v>1.0611277871066807</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24.716999999999999</v>
      </c>
      <c r="BJ415" s="81">
        <v>0</v>
      </c>
      <c r="BK415" s="81">
        <v>0</v>
      </c>
      <c r="BL415" s="81">
        <v>0</v>
      </c>
      <c r="BM415" s="82"/>
      <c r="BN415" s="81">
        <v>0</v>
      </c>
      <c r="BO415" s="81">
        <v>0</v>
      </c>
      <c r="BP415" s="81">
        <v>5</v>
      </c>
      <c r="BQ415" s="81">
        <v>0</v>
      </c>
      <c r="BR415" s="81">
        <v>0</v>
      </c>
      <c r="BS415" s="81">
        <v>0</v>
      </c>
      <c r="BT415"/>
      <c r="BU415" s="80">
        <v>24.716999999999999</v>
      </c>
      <c r="BV415" s="80">
        <v>0</v>
      </c>
      <c r="BW415" s="80">
        <v>0</v>
      </c>
      <c r="BX415" s="80">
        <v>0</v>
      </c>
      <c r="BY415" s="80">
        <v>0</v>
      </c>
      <c r="BZ415" s="80">
        <v>0</v>
      </c>
      <c r="CA415" s="80">
        <v>0</v>
      </c>
      <c r="CB415" s="80">
        <v>0</v>
      </c>
      <c r="CC415" s="80">
        <v>0</v>
      </c>
    </row>
    <row r="416" spans="1:81">
      <c r="A416" s="80" t="s">
        <v>2158</v>
      </c>
      <c r="B416" s="80">
        <v>9</v>
      </c>
      <c r="C416" s="80">
        <v>9</v>
      </c>
      <c r="D416" s="80">
        <v>1</v>
      </c>
      <c r="E416" s="80">
        <v>2012</v>
      </c>
      <c r="F416" s="80" t="s">
        <v>88</v>
      </c>
      <c r="G416" s="80" t="s">
        <v>2149</v>
      </c>
      <c r="H416" s="80" t="s">
        <v>2150</v>
      </c>
      <c r="I416" s="177"/>
      <c r="J416" s="81">
        <v>106.84597982227831</v>
      </c>
      <c r="K416" s="81">
        <v>1.0157763084215481</v>
      </c>
      <c r="L416" s="81">
        <v>3.9852945566047615</v>
      </c>
      <c r="M416" s="81">
        <v>26.084127426335446</v>
      </c>
      <c r="N416" s="81">
        <v>10.310299919238021</v>
      </c>
      <c r="O416" s="81">
        <v>11.735625711519864</v>
      </c>
      <c r="P416" s="81">
        <v>12.167817195967533</v>
      </c>
      <c r="Q416" s="81">
        <v>0.74272263766345914</v>
      </c>
      <c r="R416" s="81">
        <v>0</v>
      </c>
      <c r="S416" s="81">
        <v>1.1006461289521297</v>
      </c>
      <c r="T416" s="82"/>
      <c r="U416" s="81">
        <v>6911914</v>
      </c>
      <c r="V416" s="81">
        <v>490</v>
      </c>
      <c r="W416" s="81">
        <v>90</v>
      </c>
      <c r="X416" s="81">
        <v>4884</v>
      </c>
      <c r="Y416" s="81">
        <v>3566</v>
      </c>
      <c r="Z416" s="81">
        <v>6138</v>
      </c>
      <c r="AA416" s="81">
        <v>2445</v>
      </c>
      <c r="AB416" s="81">
        <v>9741</v>
      </c>
      <c r="AC416" s="81">
        <v>0</v>
      </c>
      <c r="AD416" s="81">
        <v>1.1006461289521297</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28.221</v>
      </c>
      <c r="BJ416" s="81">
        <v>0</v>
      </c>
      <c r="BK416" s="81">
        <v>8.32</v>
      </c>
      <c r="BL416" s="81">
        <v>0</v>
      </c>
      <c r="BM416" s="82"/>
      <c r="BN416" s="81">
        <v>0</v>
      </c>
      <c r="BO416" s="81">
        <v>0</v>
      </c>
      <c r="BP416" s="81">
        <v>5</v>
      </c>
      <c r="BQ416" s="81">
        <v>0</v>
      </c>
      <c r="BR416" s="81">
        <v>1</v>
      </c>
      <c r="BS416" s="81">
        <v>0</v>
      </c>
      <c r="BT416"/>
      <c r="BU416" s="80">
        <v>36.540999999999997</v>
      </c>
      <c r="BV416" s="80">
        <v>0</v>
      </c>
      <c r="BW416" s="80">
        <v>0</v>
      </c>
      <c r="BX416" s="80">
        <v>0</v>
      </c>
      <c r="BY416" s="80">
        <v>0</v>
      </c>
      <c r="BZ416" s="80">
        <v>0</v>
      </c>
      <c r="CA416" s="80">
        <v>0</v>
      </c>
      <c r="CB416" s="80">
        <v>0</v>
      </c>
      <c r="CC416" s="80">
        <v>0</v>
      </c>
    </row>
    <row r="417" spans="1:81">
      <c r="A417" s="80" t="s">
        <v>2159</v>
      </c>
      <c r="B417" s="80">
        <v>10</v>
      </c>
      <c r="C417" s="80">
        <v>10</v>
      </c>
      <c r="D417" s="80">
        <v>1</v>
      </c>
      <c r="E417" s="80">
        <v>2013</v>
      </c>
      <c r="F417" s="80" t="s">
        <v>89</v>
      </c>
      <c r="G417" s="80" t="s">
        <v>2149</v>
      </c>
      <c r="H417" s="80" t="s">
        <v>2150</v>
      </c>
      <c r="I417" s="177"/>
      <c r="J417" s="81">
        <v>114.50301626430112</v>
      </c>
      <c r="K417" s="81">
        <v>0.91132607069899507</v>
      </c>
      <c r="L417" s="81">
        <v>3.6457970550944299</v>
      </c>
      <c r="M417" s="81">
        <v>27.556735184004314</v>
      </c>
      <c r="N417" s="81">
        <v>11.063985150078997</v>
      </c>
      <c r="O417" s="81">
        <v>11.316407251140136</v>
      </c>
      <c r="P417" s="81">
        <v>12.298585405155688</v>
      </c>
      <c r="Q417" s="81">
        <v>0.75894183155409423</v>
      </c>
      <c r="R417" s="81">
        <v>0</v>
      </c>
      <c r="S417" s="81">
        <v>1.0450456792415144</v>
      </c>
      <c r="T417" s="82"/>
      <c r="U417" s="81">
        <v>6898446</v>
      </c>
      <c r="V417" s="81">
        <v>490</v>
      </c>
      <c r="W417" s="81">
        <v>90</v>
      </c>
      <c r="X417" s="81">
        <v>4884</v>
      </c>
      <c r="Y417" s="81">
        <v>3629</v>
      </c>
      <c r="Z417" s="81">
        <v>6183</v>
      </c>
      <c r="AA417" s="81">
        <v>2462</v>
      </c>
      <c r="AB417" s="81">
        <v>9811</v>
      </c>
      <c r="AC417" s="81">
        <v>0</v>
      </c>
      <c r="AD417" s="81">
        <v>1.0450456792415144</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30.981000000000002</v>
      </c>
      <c r="BJ417" s="81">
        <v>0</v>
      </c>
      <c r="BK417" s="81">
        <v>9.1340000000000003</v>
      </c>
      <c r="BL417" s="81">
        <v>0</v>
      </c>
      <c r="BM417" s="82"/>
      <c r="BN417" s="81">
        <v>0</v>
      </c>
      <c r="BO417" s="81">
        <v>0</v>
      </c>
      <c r="BP417" s="81">
        <v>5</v>
      </c>
      <c r="BQ417" s="81">
        <v>0</v>
      </c>
      <c r="BR417" s="81">
        <v>1</v>
      </c>
      <c r="BS417" s="81">
        <v>0</v>
      </c>
      <c r="BT417"/>
      <c r="BU417" s="80">
        <v>40.115000000000002</v>
      </c>
      <c r="BV417" s="80">
        <v>0</v>
      </c>
      <c r="BW417" s="80">
        <v>0</v>
      </c>
      <c r="BX417" s="80">
        <v>0</v>
      </c>
      <c r="BY417" s="80">
        <v>0</v>
      </c>
      <c r="BZ417" s="80">
        <v>0</v>
      </c>
      <c r="CA417" s="80">
        <v>0</v>
      </c>
      <c r="CB417" s="80">
        <v>0</v>
      </c>
      <c r="CC417" s="80">
        <v>0</v>
      </c>
    </row>
    <row r="418" spans="1:81">
      <c r="A418" s="80" t="s">
        <v>2160</v>
      </c>
      <c r="B418" s="80">
        <v>11</v>
      </c>
      <c r="C418" s="80">
        <v>11</v>
      </c>
      <c r="D418" s="80">
        <v>1</v>
      </c>
      <c r="E418" s="80">
        <v>2014</v>
      </c>
      <c r="F418" s="80" t="s">
        <v>90</v>
      </c>
      <c r="G418" s="80" t="s">
        <v>2149</v>
      </c>
      <c r="H418" s="80" t="s">
        <v>2150</v>
      </c>
      <c r="I418" s="177"/>
      <c r="J418" s="81">
        <v>87.60895824870822</v>
      </c>
      <c r="K418" s="81">
        <v>0.97563845947828509</v>
      </c>
      <c r="L418" s="81">
        <v>4.9974999555797357</v>
      </c>
      <c r="M418" s="81">
        <v>22.927340443900892</v>
      </c>
      <c r="N418" s="81">
        <v>11.11872036203807</v>
      </c>
      <c r="O418" s="81">
        <v>10.729030243928085</v>
      </c>
      <c r="P418" s="81">
        <v>12.518213086635475</v>
      </c>
      <c r="Q418" s="81">
        <v>0.72438520718871036</v>
      </c>
      <c r="R418" s="81">
        <v>0</v>
      </c>
      <c r="S418" s="81">
        <v>0.96348382722128512</v>
      </c>
      <c r="T418" s="82"/>
      <c r="U418" s="81">
        <v>5735261</v>
      </c>
      <c r="V418" s="81">
        <v>471</v>
      </c>
      <c r="W418" s="81">
        <v>78</v>
      </c>
      <c r="X418" s="81">
        <v>4708</v>
      </c>
      <c r="Y418" s="81">
        <v>3673</v>
      </c>
      <c r="Z418" s="81">
        <v>6174</v>
      </c>
      <c r="AA418" s="81">
        <v>2493</v>
      </c>
      <c r="AB418" s="81">
        <v>9760</v>
      </c>
      <c r="AC418" s="81">
        <v>0</v>
      </c>
      <c r="AD418" s="81">
        <v>0.96348382722128512</v>
      </c>
      <c r="AE418" s="82"/>
      <c r="AF418" s="81">
        <v>44106349.121592946</v>
      </c>
      <c r="AG418" s="81">
        <v>928996.55872903264</v>
      </c>
      <c r="AH418" s="81">
        <v>1118565.2790029887</v>
      </c>
      <c r="AI418" s="81">
        <v>32266447.413277283</v>
      </c>
      <c r="AJ418" s="81">
        <v>16030975.79824934</v>
      </c>
      <c r="AK418" s="81">
        <v>0</v>
      </c>
      <c r="AL418" s="81">
        <v>0</v>
      </c>
      <c r="AM418" s="81">
        <v>1339902.154221917</v>
      </c>
      <c r="AN418" s="81">
        <v>0</v>
      </c>
      <c r="AO418" s="81">
        <v>0</v>
      </c>
      <c r="AP418" s="82"/>
      <c r="AQ418" s="81">
        <v>69</v>
      </c>
      <c r="AR418" s="81">
        <v>40</v>
      </c>
      <c r="AS418" s="81">
        <v>0</v>
      </c>
      <c r="AT418" s="81">
        <v>0</v>
      </c>
      <c r="AU418" s="81">
        <v>0</v>
      </c>
      <c r="AV418" s="81">
        <v>0</v>
      </c>
      <c r="AW418" s="81" t="s">
        <v>564</v>
      </c>
      <c r="AX418" s="82"/>
      <c r="AY418" s="81">
        <v>300.5</v>
      </c>
      <c r="AZ418" s="81">
        <v>3264.9</v>
      </c>
      <c r="BA418" s="81">
        <v>0</v>
      </c>
      <c r="BB418" s="81">
        <v>0</v>
      </c>
      <c r="BC418" s="81">
        <v>0</v>
      </c>
      <c r="BD418" s="81">
        <v>0</v>
      </c>
      <c r="BE418" s="81" t="s">
        <v>564</v>
      </c>
      <c r="BF418" s="82"/>
      <c r="BG418" s="81">
        <v>0</v>
      </c>
      <c r="BH418" s="81">
        <v>0</v>
      </c>
      <c r="BI418" s="81">
        <v>35.463000000000001</v>
      </c>
      <c r="BJ418" s="81">
        <v>0</v>
      </c>
      <c r="BK418" s="81">
        <v>8.2509999999999994</v>
      </c>
      <c r="BL418" s="81">
        <v>0</v>
      </c>
      <c r="BM418" s="82"/>
      <c r="BN418" s="81">
        <v>0</v>
      </c>
      <c r="BO418" s="81">
        <v>0</v>
      </c>
      <c r="BP418" s="81">
        <v>6</v>
      </c>
      <c r="BQ418" s="81">
        <v>0</v>
      </c>
      <c r="BR418" s="81">
        <v>1</v>
      </c>
      <c r="BS418" s="81">
        <v>0</v>
      </c>
      <c r="BT418"/>
      <c r="BU418" s="80">
        <v>43.713999999999999</v>
      </c>
      <c r="BV418" s="80">
        <v>0</v>
      </c>
      <c r="BW418" s="80">
        <v>0</v>
      </c>
      <c r="BX418" s="80">
        <v>0</v>
      </c>
      <c r="BY418" s="80">
        <v>0</v>
      </c>
      <c r="BZ418" s="80">
        <v>0</v>
      </c>
      <c r="CA418" s="80">
        <v>0</v>
      </c>
      <c r="CB418" s="80">
        <v>0</v>
      </c>
      <c r="CC418" s="80">
        <v>0</v>
      </c>
    </row>
    <row r="419" spans="1:81">
      <c r="A419" s="80" t="s">
        <v>2161</v>
      </c>
      <c r="B419" s="80">
        <v>12</v>
      </c>
      <c r="C419" s="80">
        <v>12</v>
      </c>
      <c r="D419" s="80">
        <v>1</v>
      </c>
      <c r="E419" s="80">
        <v>2015</v>
      </c>
      <c r="F419" s="80" t="s">
        <v>91</v>
      </c>
      <c r="G419" s="80" t="s">
        <v>2149</v>
      </c>
      <c r="H419" s="80" t="s">
        <v>2150</v>
      </c>
      <c r="I419" s="177"/>
      <c r="J419" s="81">
        <v>108.8435520758035</v>
      </c>
      <c r="K419" s="81">
        <v>0.93158903710238472</v>
      </c>
      <c r="L419" s="81">
        <v>5.5206199766099653</v>
      </c>
      <c r="M419" s="81">
        <v>23.048645288370782</v>
      </c>
      <c r="N419" s="81">
        <v>9.8566609920945147</v>
      </c>
      <c r="O419" s="81">
        <v>10.592221203167204</v>
      </c>
      <c r="P419" s="81">
        <v>12.412480821550799</v>
      </c>
      <c r="Q419" s="81">
        <v>0.70252532475533391</v>
      </c>
      <c r="R419" s="81">
        <v>0</v>
      </c>
      <c r="S419" s="81">
        <v>0.93701856632474989</v>
      </c>
      <c r="T419" s="82"/>
      <c r="U419" s="81">
        <v>7222224</v>
      </c>
      <c r="V419" s="81">
        <v>471</v>
      </c>
      <c r="W419" s="81">
        <v>78</v>
      </c>
      <c r="X419" s="81">
        <v>4708</v>
      </c>
      <c r="Y419" s="81">
        <v>3687</v>
      </c>
      <c r="Z419" s="81">
        <v>6154</v>
      </c>
      <c r="AA419" s="81">
        <v>2470</v>
      </c>
      <c r="AB419" s="81">
        <v>9669</v>
      </c>
      <c r="AC419" s="81">
        <v>0</v>
      </c>
      <c r="AD419" s="81">
        <v>0.93701856632474989</v>
      </c>
      <c r="AE419" s="82"/>
      <c r="AF419" s="81">
        <v>51530030.3295497</v>
      </c>
      <c r="AG419" s="81">
        <v>790394.46396840597</v>
      </c>
      <c r="AH419" s="81">
        <v>1054849.4716441743</v>
      </c>
      <c r="AI419" s="81">
        <v>33185438.529832534</v>
      </c>
      <c r="AJ419" s="81">
        <v>13798723.912171813</v>
      </c>
      <c r="AK419" s="81">
        <v>0</v>
      </c>
      <c r="AL419" s="81">
        <v>0</v>
      </c>
      <c r="AM419" s="81">
        <v>1325095.8900704882</v>
      </c>
      <c r="AN419" s="81">
        <v>0</v>
      </c>
      <c r="AO419" s="81">
        <v>0</v>
      </c>
      <c r="AP419" s="82"/>
      <c r="AQ419" s="81">
        <v>97</v>
      </c>
      <c r="AR419" s="81">
        <v>70</v>
      </c>
      <c r="AS419" s="81">
        <v>0</v>
      </c>
      <c r="AT419" s="81">
        <v>0</v>
      </c>
      <c r="AU419" s="81">
        <v>0</v>
      </c>
      <c r="AV419" s="81">
        <v>0</v>
      </c>
      <c r="AW419" s="81" t="s">
        <v>564</v>
      </c>
      <c r="AX419" s="82"/>
      <c r="AY419" s="81">
        <v>406.6</v>
      </c>
      <c r="AZ419" s="81">
        <v>11650.1</v>
      </c>
      <c r="BA419" s="81">
        <v>0</v>
      </c>
      <c r="BB419" s="81">
        <v>0</v>
      </c>
      <c r="BC419" s="81">
        <v>0</v>
      </c>
      <c r="BD419" s="81">
        <v>0</v>
      </c>
      <c r="BE419" s="81" t="s">
        <v>564</v>
      </c>
      <c r="BF419" s="82"/>
      <c r="BG419" s="81">
        <v>0</v>
      </c>
      <c r="BH419" s="81">
        <v>0</v>
      </c>
      <c r="BI419" s="81">
        <v>35.21</v>
      </c>
      <c r="BJ419" s="81">
        <v>0</v>
      </c>
      <c r="BK419" s="81">
        <v>7.0389999999999997</v>
      </c>
      <c r="BL419" s="81">
        <v>0</v>
      </c>
      <c r="BM419" s="82"/>
      <c r="BN419" s="81">
        <v>0</v>
      </c>
      <c r="BO419" s="81">
        <v>0</v>
      </c>
      <c r="BP419" s="81">
        <v>6</v>
      </c>
      <c r="BQ419" s="81">
        <v>0</v>
      </c>
      <c r="BR419" s="81">
        <v>1</v>
      </c>
      <c r="BS419" s="81">
        <v>0</v>
      </c>
      <c r="BT419"/>
      <c r="BU419" s="80">
        <v>42.249000000000002</v>
      </c>
      <c r="BV419" s="80">
        <v>0</v>
      </c>
      <c r="BW419" s="80">
        <v>0</v>
      </c>
      <c r="BX419" s="80">
        <v>0</v>
      </c>
      <c r="BY419" s="80">
        <v>0</v>
      </c>
      <c r="BZ419" s="80">
        <v>0</v>
      </c>
      <c r="CA419" s="80">
        <v>0</v>
      </c>
      <c r="CB419" s="80">
        <v>0</v>
      </c>
      <c r="CC419" s="80">
        <v>0</v>
      </c>
    </row>
    <row r="420" spans="1:81">
      <c r="A420" s="80" t="s">
        <v>2162</v>
      </c>
      <c r="B420" s="80">
        <v>13</v>
      </c>
      <c r="C420" s="80">
        <v>13</v>
      </c>
      <c r="D420" s="80">
        <v>1</v>
      </c>
      <c r="E420" s="80">
        <v>2016</v>
      </c>
      <c r="F420" s="80" t="s">
        <v>92</v>
      </c>
      <c r="G420" s="80" t="s">
        <v>2149</v>
      </c>
      <c r="H420" s="80" t="s">
        <v>2150</v>
      </c>
      <c r="I420" s="177"/>
      <c r="J420" s="81">
        <v>112.32815860882431</v>
      </c>
      <c r="K420" s="81">
        <v>0.91748738522731255</v>
      </c>
      <c r="L420" s="81">
        <v>6.0570539931533247</v>
      </c>
      <c r="M420" s="81">
        <v>19.537350066300448</v>
      </c>
      <c r="N420" s="81">
        <v>9.5302016763159827</v>
      </c>
      <c r="O420" s="81">
        <v>10.497600962703068</v>
      </c>
      <c r="P420" s="81">
        <v>13.060244558755212</v>
      </c>
      <c r="Q420" s="81">
        <v>0.68018642820807762</v>
      </c>
      <c r="R420" s="81">
        <v>0</v>
      </c>
      <c r="S420" s="81">
        <v>0.92416871996029548</v>
      </c>
      <c r="T420" s="82"/>
      <c r="U420" s="81">
        <v>7105549.0000000009</v>
      </c>
      <c r="V420" s="81">
        <v>471</v>
      </c>
      <c r="W420" s="81">
        <v>78</v>
      </c>
      <c r="X420" s="81">
        <v>4708</v>
      </c>
      <c r="Y420" s="81">
        <v>3720</v>
      </c>
      <c r="Z420" s="81">
        <v>6174</v>
      </c>
      <c r="AA420" s="81">
        <v>2688</v>
      </c>
      <c r="AB420" s="81">
        <v>9630</v>
      </c>
      <c r="AC420" s="81">
        <v>0</v>
      </c>
      <c r="AD420" s="81">
        <v>0.92416871996029548</v>
      </c>
      <c r="AE420" s="82"/>
      <c r="AF420" s="81">
        <v>54434841.261718273</v>
      </c>
      <c r="AG420" s="81">
        <v>734333.32115492877</v>
      </c>
      <c r="AH420" s="81">
        <v>1108612.857377514</v>
      </c>
      <c r="AI420" s="81">
        <v>30886652.679223351</v>
      </c>
      <c r="AJ420" s="81">
        <v>13627046.088057879</v>
      </c>
      <c r="AK420" s="81">
        <v>0</v>
      </c>
      <c r="AL420" s="81">
        <v>0</v>
      </c>
      <c r="AM420" s="81">
        <v>1320776.420784069</v>
      </c>
      <c r="AN420" s="81">
        <v>0</v>
      </c>
      <c r="AO420" s="81">
        <v>0</v>
      </c>
      <c r="AP420" s="82"/>
      <c r="AQ420" s="81">
        <v>114</v>
      </c>
      <c r="AR420" s="81">
        <v>84</v>
      </c>
      <c r="AS420" s="81">
        <v>0</v>
      </c>
      <c r="AT420" s="81">
        <v>0</v>
      </c>
      <c r="AU420" s="81">
        <v>0</v>
      </c>
      <c r="AV420" s="81">
        <v>0</v>
      </c>
      <c r="AW420" s="81" t="s">
        <v>564</v>
      </c>
      <c r="AX420" s="82"/>
      <c r="AY420" s="81">
        <v>491.6</v>
      </c>
      <c r="AZ420" s="81">
        <v>12085.9</v>
      </c>
      <c r="BA420" s="81">
        <v>0</v>
      </c>
      <c r="BB420" s="81">
        <v>0</v>
      </c>
      <c r="BC420" s="81">
        <v>0</v>
      </c>
      <c r="BD420" s="81">
        <v>0</v>
      </c>
      <c r="BE420" s="81" t="s">
        <v>564</v>
      </c>
      <c r="BF420" s="82"/>
      <c r="BG420" s="81">
        <v>0</v>
      </c>
      <c r="BH420" s="81">
        <v>0</v>
      </c>
      <c r="BI420" s="81">
        <v>36.191000000000003</v>
      </c>
      <c r="BJ420" s="81">
        <v>0</v>
      </c>
      <c r="BK420" s="81">
        <v>7.2279999999999998</v>
      </c>
      <c r="BL420" s="81">
        <v>0</v>
      </c>
      <c r="BM420" s="82"/>
      <c r="BN420" s="81">
        <v>0</v>
      </c>
      <c r="BO420" s="81">
        <v>0</v>
      </c>
      <c r="BP420" s="81">
        <v>6</v>
      </c>
      <c r="BQ420" s="81">
        <v>0</v>
      </c>
      <c r="BR420" s="81">
        <v>1</v>
      </c>
      <c r="BS420" s="81">
        <v>0</v>
      </c>
      <c r="BT420"/>
      <c r="BU420" s="80">
        <v>43.418999999999997</v>
      </c>
      <c r="BV420" s="80">
        <v>0</v>
      </c>
      <c r="BW420" s="80">
        <v>0</v>
      </c>
      <c r="BX420" s="80">
        <v>0</v>
      </c>
      <c r="BY420" s="80">
        <v>0</v>
      </c>
      <c r="BZ420" s="80">
        <v>0</v>
      </c>
      <c r="CA420" s="80">
        <v>0</v>
      </c>
      <c r="CB420" s="80">
        <v>0</v>
      </c>
      <c r="CC420" s="80">
        <v>0</v>
      </c>
    </row>
    <row r="421" spans="1:81">
      <c r="A421" s="80" t="s">
        <v>2163</v>
      </c>
      <c r="B421" s="80">
        <v>14</v>
      </c>
      <c r="C421" s="80">
        <v>14</v>
      </c>
      <c r="D421" s="80">
        <v>1</v>
      </c>
      <c r="E421" s="80">
        <v>2017</v>
      </c>
      <c r="F421" s="80" t="s">
        <v>71</v>
      </c>
      <c r="G421" s="80" t="s">
        <v>2149</v>
      </c>
      <c r="H421" s="80" t="s">
        <v>2150</v>
      </c>
      <c r="I421" s="177"/>
      <c r="J421" s="81">
        <v>102.43923515899304</v>
      </c>
      <c r="K421" s="81">
        <v>0.94692176283514207</v>
      </c>
      <c r="L421" s="81">
        <v>7.1634663755554833</v>
      </c>
      <c r="M421" s="81">
        <v>19.489735160298792</v>
      </c>
      <c r="N421" s="81">
        <v>9.7855493206060036</v>
      </c>
      <c r="O421" s="81">
        <v>10.381499178818812</v>
      </c>
      <c r="P421" s="81">
        <v>13.542381981994948</v>
      </c>
      <c r="Q421" s="81">
        <v>0.65288599809483361</v>
      </c>
      <c r="R421" s="81">
        <v>0</v>
      </c>
      <c r="S421" s="81">
        <v>0.91808161167687929</v>
      </c>
      <c r="T421" s="82"/>
      <c r="U421" s="81">
        <v>7085695</v>
      </c>
      <c r="V421" s="81">
        <v>471</v>
      </c>
      <c r="W421" s="81">
        <v>78</v>
      </c>
      <c r="X421" s="81">
        <v>4708</v>
      </c>
      <c r="Y421" s="81">
        <v>3757</v>
      </c>
      <c r="Z421" s="81">
        <v>6207</v>
      </c>
      <c r="AA421" s="81">
        <v>2805</v>
      </c>
      <c r="AB421" s="81">
        <v>9559</v>
      </c>
      <c r="AC421" s="81">
        <v>0</v>
      </c>
      <c r="AD421" s="81">
        <v>0.91808161167687929</v>
      </c>
      <c r="AE421" s="82"/>
      <c r="AF421" s="81">
        <v>50982905.801371172</v>
      </c>
      <c r="AG421" s="81">
        <v>763608.59840891487</v>
      </c>
      <c r="AH421" s="81">
        <v>1578111.1118837509</v>
      </c>
      <c r="AI421" s="81">
        <v>31989027.28811039</v>
      </c>
      <c r="AJ421" s="81">
        <v>13951355.046488799</v>
      </c>
      <c r="AK421" s="81">
        <v>0</v>
      </c>
      <c r="AL421" s="81">
        <v>0</v>
      </c>
      <c r="AM421" s="81">
        <v>1313090.0267149271</v>
      </c>
      <c r="AN421" s="81">
        <v>0</v>
      </c>
      <c r="AO421" s="81">
        <v>0</v>
      </c>
      <c r="AP421" s="82"/>
      <c r="AQ421" s="81">
        <v>127</v>
      </c>
      <c r="AR421" s="81">
        <v>95</v>
      </c>
      <c r="AS421" s="81">
        <v>0</v>
      </c>
      <c r="AT421" s="81">
        <v>0</v>
      </c>
      <c r="AU421" s="81">
        <v>0</v>
      </c>
      <c r="AV421" s="81">
        <v>0</v>
      </c>
      <c r="AW421" s="81" t="s">
        <v>564</v>
      </c>
      <c r="AX421" s="82"/>
      <c r="AY421" s="81">
        <v>555.1</v>
      </c>
      <c r="AZ421" s="81">
        <v>12574.8</v>
      </c>
      <c r="BA421" s="81">
        <v>0</v>
      </c>
      <c r="BB421" s="81">
        <v>0</v>
      </c>
      <c r="BC421" s="81">
        <v>0</v>
      </c>
      <c r="BD421" s="81">
        <v>0</v>
      </c>
      <c r="BE421" s="81" t="s">
        <v>564</v>
      </c>
      <c r="BF421" s="82"/>
      <c r="BG421" s="81">
        <v>0</v>
      </c>
      <c r="BH421" s="81">
        <v>0</v>
      </c>
      <c r="BI421" s="81">
        <v>35.996000000000002</v>
      </c>
      <c r="BJ421" s="81">
        <v>0</v>
      </c>
      <c r="BK421" s="81">
        <v>6.984</v>
      </c>
      <c r="BL421" s="81">
        <v>0</v>
      </c>
      <c r="BM421" s="82"/>
      <c r="BN421" s="81">
        <v>0</v>
      </c>
      <c r="BO421" s="81">
        <v>0</v>
      </c>
      <c r="BP421" s="81">
        <v>6</v>
      </c>
      <c r="BQ421" s="81">
        <v>0</v>
      </c>
      <c r="BR421" s="81">
        <v>1</v>
      </c>
      <c r="BS421" s="81">
        <v>0</v>
      </c>
      <c r="BT421"/>
      <c r="BU421" s="80">
        <v>42.98</v>
      </c>
      <c r="BV421" s="80">
        <v>0</v>
      </c>
      <c r="BW421" s="80">
        <v>0</v>
      </c>
      <c r="BX421" s="80">
        <v>0</v>
      </c>
      <c r="BY421" s="80">
        <v>0</v>
      </c>
      <c r="BZ421" s="80">
        <v>0</v>
      </c>
      <c r="CA421" s="80">
        <v>0</v>
      </c>
      <c r="CB421" s="80">
        <v>0</v>
      </c>
      <c r="CC421" s="80">
        <v>0</v>
      </c>
    </row>
    <row r="422" spans="1:81">
      <c r="A422" s="80" t="s">
        <v>2164</v>
      </c>
      <c r="B422" s="80">
        <v>15</v>
      </c>
      <c r="C422" s="80">
        <v>15</v>
      </c>
      <c r="D422" s="80">
        <v>1</v>
      </c>
      <c r="E422" s="80">
        <v>2018</v>
      </c>
      <c r="F422" s="80" t="s">
        <v>93</v>
      </c>
      <c r="G422" s="80" t="s">
        <v>2149</v>
      </c>
      <c r="H422" s="80" t="s">
        <v>2150</v>
      </c>
      <c r="I422" s="177"/>
      <c r="J422" s="81">
        <v>107.3265010861227</v>
      </c>
      <c r="K422" s="81">
        <v>0.88445196965949135</v>
      </c>
      <c r="L422" s="81">
        <v>4.702995043015882</v>
      </c>
      <c r="M422" s="81">
        <v>19.207302866290149</v>
      </c>
      <c r="N422" s="81">
        <v>9.4308276259230599</v>
      </c>
      <c r="O422" s="81">
        <v>10.17004223144208</v>
      </c>
      <c r="P422" s="81">
        <v>13.789968710840581</v>
      </c>
      <c r="Q422" s="81">
        <v>0.60090165172835019</v>
      </c>
      <c r="R422" s="81">
        <v>0</v>
      </c>
      <c r="S422" s="81">
        <v>0.96642677001500099</v>
      </c>
      <c r="T422" s="82"/>
      <c r="U422" s="81">
        <v>7799348</v>
      </c>
      <c r="V422" s="81">
        <v>471</v>
      </c>
      <c r="W422" s="81">
        <v>78</v>
      </c>
      <c r="X422" s="81">
        <v>4708</v>
      </c>
      <c r="Y422" s="81">
        <v>3770</v>
      </c>
      <c r="Z422" s="81">
        <v>6197</v>
      </c>
      <c r="AA422" s="81">
        <v>2885</v>
      </c>
      <c r="AB422" s="81">
        <v>9481</v>
      </c>
      <c r="AC422" s="81">
        <v>0</v>
      </c>
      <c r="AD422" s="81">
        <v>0.96642677001500099</v>
      </c>
      <c r="AE422" s="82"/>
      <c r="AF422" s="81">
        <v>51790865.924459711</v>
      </c>
      <c r="AG422" s="81">
        <v>678027.66543985892</v>
      </c>
      <c r="AH422" s="81">
        <v>940182.45094905654</v>
      </c>
      <c r="AI422" s="81">
        <v>31015070.948794659</v>
      </c>
      <c r="AJ422" s="81">
        <v>13946513.269108631</v>
      </c>
      <c r="AK422" s="81">
        <v>0</v>
      </c>
      <c r="AL422" s="81">
        <v>0</v>
      </c>
      <c r="AM422" s="81">
        <v>1305070.180657143</v>
      </c>
      <c r="AN422" s="81">
        <v>0</v>
      </c>
      <c r="AO422" s="81">
        <v>0</v>
      </c>
      <c r="AP422" s="82"/>
      <c r="AQ422" s="81">
        <v>139</v>
      </c>
      <c r="AR422" s="81">
        <v>106</v>
      </c>
      <c r="AS422" s="81">
        <v>0</v>
      </c>
      <c r="AT422" s="81">
        <v>0</v>
      </c>
      <c r="AU422" s="81">
        <v>0</v>
      </c>
      <c r="AV422" s="81">
        <v>0</v>
      </c>
      <c r="AW422" s="81" t="s">
        <v>564</v>
      </c>
      <c r="AX422" s="82"/>
      <c r="AY422" s="81">
        <v>611</v>
      </c>
      <c r="AZ422" s="81">
        <v>12998</v>
      </c>
      <c r="BA422" s="81">
        <v>0</v>
      </c>
      <c r="BB422" s="81">
        <v>0</v>
      </c>
      <c r="BC422" s="81">
        <v>0</v>
      </c>
      <c r="BD422" s="81">
        <v>0</v>
      </c>
      <c r="BE422" s="81" t="s">
        <v>564</v>
      </c>
      <c r="BF422" s="82"/>
      <c r="BG422" s="81">
        <v>0</v>
      </c>
      <c r="BH422" s="81">
        <v>0</v>
      </c>
      <c r="BI422" s="81">
        <v>36.290999999999997</v>
      </c>
      <c r="BJ422" s="81">
        <v>0</v>
      </c>
      <c r="BK422" s="81">
        <v>6.4349999999999996</v>
      </c>
      <c r="BL422" s="81">
        <v>0</v>
      </c>
      <c r="BM422" s="82"/>
      <c r="BN422" s="81">
        <v>0</v>
      </c>
      <c r="BO422" s="81">
        <v>0</v>
      </c>
      <c r="BP422" s="81">
        <v>6</v>
      </c>
      <c r="BQ422" s="81">
        <v>0</v>
      </c>
      <c r="BR422" s="81">
        <v>1</v>
      </c>
      <c r="BS422" s="81">
        <v>0</v>
      </c>
      <c r="BT422"/>
      <c r="BU422" s="80">
        <v>42.725999999999999</v>
      </c>
      <c r="BV422" s="80">
        <v>0</v>
      </c>
      <c r="BW422" s="80">
        <v>0</v>
      </c>
      <c r="BX422" s="80">
        <v>0</v>
      </c>
      <c r="BY422" s="80">
        <v>0</v>
      </c>
      <c r="BZ422" s="80">
        <v>0</v>
      </c>
      <c r="CA422" s="80">
        <v>0</v>
      </c>
      <c r="CB422" s="80">
        <v>0</v>
      </c>
      <c r="CC422" s="80">
        <v>0</v>
      </c>
    </row>
    <row r="423" spans="1:81">
      <c r="A423" s="80" t="s">
        <v>2165</v>
      </c>
      <c r="B423" s="80">
        <v>16</v>
      </c>
      <c r="C423" s="80">
        <v>16</v>
      </c>
      <c r="D423" s="80">
        <v>1</v>
      </c>
      <c r="E423" s="80">
        <v>2019</v>
      </c>
      <c r="F423" s="80" t="s">
        <v>73</v>
      </c>
      <c r="G423" s="80" t="s">
        <v>2149</v>
      </c>
      <c r="H423" s="80" t="s">
        <v>2150</v>
      </c>
      <c r="I423" s="177"/>
      <c r="J423" s="81">
        <v>107.33418271930435</v>
      </c>
      <c r="K423" s="81">
        <v>0.80442955595672594</v>
      </c>
      <c r="L423" s="81">
        <v>4.7430457193591584</v>
      </c>
      <c r="M423" s="81">
        <v>19.201049402626975</v>
      </c>
      <c r="N423" s="81">
        <v>9.6627521740608593</v>
      </c>
      <c r="O423" s="81">
        <v>9.8455676682062006</v>
      </c>
      <c r="P423" s="81">
        <v>14.269599837527659</v>
      </c>
      <c r="Q423" s="81">
        <v>0.57969237251591677</v>
      </c>
      <c r="R423" s="81">
        <v>0</v>
      </c>
      <c r="S423" s="81">
        <v>1.0038934694019266</v>
      </c>
      <c r="T423" s="82"/>
      <c r="U423" s="81">
        <v>7858804</v>
      </c>
      <c r="V423" s="81">
        <v>471</v>
      </c>
      <c r="W423" s="81">
        <v>78</v>
      </c>
      <c r="X423" s="81">
        <v>4708</v>
      </c>
      <c r="Y423" s="81">
        <v>3794</v>
      </c>
      <c r="Z423" s="81">
        <v>6164</v>
      </c>
      <c r="AA423" s="81">
        <v>2963</v>
      </c>
      <c r="AB423" s="81">
        <v>9394</v>
      </c>
      <c r="AC423" s="81">
        <v>0</v>
      </c>
      <c r="AD423" s="81">
        <v>1.003893469401927</v>
      </c>
      <c r="AE423" s="82"/>
      <c r="AF423" s="81">
        <v>53568208.337658703</v>
      </c>
      <c r="AG423" s="81">
        <v>652369.83492315479</v>
      </c>
      <c r="AH423" s="81">
        <v>992318.92010332877</v>
      </c>
      <c r="AI423" s="81">
        <v>32207244.79119581</v>
      </c>
      <c r="AJ423" s="81">
        <v>14080923.985126583</v>
      </c>
      <c r="AK423" s="81">
        <v>0</v>
      </c>
      <c r="AL423" s="81">
        <v>0</v>
      </c>
      <c r="AM423" s="81">
        <v>1279392.0820058621</v>
      </c>
      <c r="AN423" s="81">
        <v>0</v>
      </c>
      <c r="AO423" s="81">
        <v>0</v>
      </c>
      <c r="AP423" s="82"/>
      <c r="AQ423" s="81">
        <v>152</v>
      </c>
      <c r="AR423" s="81">
        <v>116</v>
      </c>
      <c r="AS423" s="81">
        <v>0</v>
      </c>
      <c r="AT423" s="81">
        <v>0</v>
      </c>
      <c r="AU423" s="81">
        <v>0</v>
      </c>
      <c r="AV423" s="81">
        <v>0</v>
      </c>
      <c r="AW423" s="81" t="s">
        <v>564</v>
      </c>
      <c r="AX423" s="82"/>
      <c r="AY423" s="81">
        <v>667.10000000000014</v>
      </c>
      <c r="AZ423" s="81">
        <v>14788.1</v>
      </c>
      <c r="BA423" s="81">
        <v>0</v>
      </c>
      <c r="BB423" s="81">
        <v>0</v>
      </c>
      <c r="BC423" s="81">
        <v>0</v>
      </c>
      <c r="BD423" s="81">
        <v>0</v>
      </c>
      <c r="BE423" s="81" t="s">
        <v>564</v>
      </c>
      <c r="BF423" s="82"/>
      <c r="BG423" s="81">
        <v>0</v>
      </c>
      <c r="BH423" s="81">
        <v>0</v>
      </c>
      <c r="BI423" s="81">
        <v>33.26</v>
      </c>
      <c r="BJ423" s="81">
        <v>0</v>
      </c>
      <c r="BK423" s="81">
        <v>5.9509999999999996</v>
      </c>
      <c r="BL423" s="81">
        <v>0</v>
      </c>
      <c r="BM423" s="82"/>
      <c r="BN423" s="81">
        <v>0</v>
      </c>
      <c r="BO423" s="81">
        <v>0</v>
      </c>
      <c r="BP423" s="81">
        <v>6</v>
      </c>
      <c r="BQ423" s="81">
        <v>0</v>
      </c>
      <c r="BR423" s="81">
        <v>1</v>
      </c>
      <c r="BS423" s="81">
        <v>0</v>
      </c>
      <c r="BT423"/>
      <c r="BU423" s="80">
        <v>39.210999999999999</v>
      </c>
      <c r="BV423" s="80">
        <v>0</v>
      </c>
      <c r="BW423" s="80">
        <v>0</v>
      </c>
      <c r="BX423" s="80">
        <v>0</v>
      </c>
      <c r="BY423" s="80">
        <v>0</v>
      </c>
      <c r="BZ423" s="80">
        <v>0</v>
      </c>
      <c r="CA423" s="80">
        <v>0</v>
      </c>
      <c r="CB423" s="80">
        <v>0</v>
      </c>
      <c r="CC423" s="80">
        <v>0</v>
      </c>
    </row>
    <row r="424" spans="1:81">
      <c r="A424" s="80" t="s">
        <v>2166</v>
      </c>
      <c r="B424" s="80">
        <v>17</v>
      </c>
      <c r="C424" s="80">
        <v>17</v>
      </c>
      <c r="D424" s="80">
        <v>1</v>
      </c>
      <c r="E424" s="80">
        <v>2020</v>
      </c>
      <c r="F424" s="80" t="s">
        <v>218</v>
      </c>
      <c r="G424" s="80" t="s">
        <v>2149</v>
      </c>
      <c r="H424" s="80" t="s">
        <v>2150</v>
      </c>
      <c r="I424" s="177"/>
      <c r="J424" s="81">
        <v>104.4516155933226</v>
      </c>
      <c r="K424" s="81">
        <v>0.80962552489987472</v>
      </c>
      <c r="L424" s="81">
        <v>3.2377028266929395</v>
      </c>
      <c r="M424" s="81">
        <v>15.430911694616769</v>
      </c>
      <c r="N424" s="81">
        <v>9.8264605376515348</v>
      </c>
      <c r="O424" s="81">
        <v>8.603719498002059</v>
      </c>
      <c r="P424" s="81">
        <v>13.718853754362161</v>
      </c>
      <c r="Q424" s="81">
        <v>0.5461168902854584</v>
      </c>
      <c r="R424" s="81">
        <v>0</v>
      </c>
      <c r="S424" s="81">
        <v>0.95277539728610694</v>
      </c>
      <c r="T424" s="82"/>
      <c r="U424" s="81">
        <v>7509734</v>
      </c>
      <c r="V424" s="81">
        <v>445</v>
      </c>
      <c r="W424" s="81">
        <v>55</v>
      </c>
      <c r="X424" s="81">
        <v>4293</v>
      </c>
      <c r="Y424" s="81">
        <v>3799</v>
      </c>
      <c r="Z424" s="81">
        <v>6148</v>
      </c>
      <c r="AA424" s="81">
        <v>3095</v>
      </c>
      <c r="AB424" s="81">
        <v>9262</v>
      </c>
      <c r="AC424" s="81">
        <v>0</v>
      </c>
      <c r="AD424" s="81">
        <v>0.95277539728610694</v>
      </c>
      <c r="AE424" s="82"/>
      <c r="AF424" s="81">
        <v>52314593.632514082</v>
      </c>
      <c r="AG424" s="81">
        <v>618703.5236937094</v>
      </c>
      <c r="AH424" s="81">
        <v>670694.9621702322</v>
      </c>
      <c r="AI424" s="81">
        <v>26065868.676600087</v>
      </c>
      <c r="AJ424" s="81">
        <v>15273261.722789733</v>
      </c>
      <c r="AK424" s="81"/>
      <c r="AL424" s="81"/>
      <c r="AM424" s="81">
        <v>1208793.9029662521</v>
      </c>
      <c r="AN424" s="81"/>
      <c r="AO424" s="81"/>
      <c r="AP424" s="82"/>
      <c r="AQ424" s="81">
        <v>167</v>
      </c>
      <c r="AR424" s="81">
        <v>125</v>
      </c>
      <c r="AS424" s="81">
        <v>0</v>
      </c>
      <c r="AT424" s="81">
        <v>0</v>
      </c>
      <c r="AU424" s="81">
        <v>0</v>
      </c>
      <c r="AV424" s="81">
        <v>0</v>
      </c>
      <c r="AW424" s="81">
        <v>0</v>
      </c>
      <c r="AX424" s="82"/>
      <c r="AY424" s="81">
        <v>741.30000000000007</v>
      </c>
      <c r="AZ424" s="81">
        <v>15661.100000000009</v>
      </c>
      <c r="BA424" s="81">
        <v>0</v>
      </c>
      <c r="BB424" s="81">
        <v>0</v>
      </c>
      <c r="BC424" s="81">
        <v>0</v>
      </c>
      <c r="BD424" s="81">
        <v>0</v>
      </c>
      <c r="BE424" s="81">
        <v>0</v>
      </c>
      <c r="BF424" s="82"/>
      <c r="BG424" s="81">
        <v>0</v>
      </c>
      <c r="BH424" s="81">
        <v>0</v>
      </c>
      <c r="BI424" s="81">
        <v>31.736999999999998</v>
      </c>
      <c r="BJ424" s="81">
        <v>0</v>
      </c>
      <c r="BK424" s="81">
        <v>5.68</v>
      </c>
      <c r="BL424" s="81">
        <v>0</v>
      </c>
      <c r="BM424" s="82"/>
      <c r="BN424" s="81">
        <v>0</v>
      </c>
      <c r="BO424" s="81">
        <v>0</v>
      </c>
      <c r="BP424" s="81">
        <v>6</v>
      </c>
      <c r="BQ424" s="81">
        <v>0</v>
      </c>
      <c r="BR424" s="81">
        <v>1</v>
      </c>
      <c r="BS424" s="81">
        <v>0</v>
      </c>
      <c r="BT424"/>
      <c r="BU424" s="80">
        <v>37.417000000000002</v>
      </c>
      <c r="BV424" s="80">
        <v>0</v>
      </c>
      <c r="BW424" s="80">
        <v>0</v>
      </c>
      <c r="BX424" s="80">
        <v>0</v>
      </c>
      <c r="BY424" s="80">
        <v>0</v>
      </c>
      <c r="BZ424" s="80">
        <v>0</v>
      </c>
      <c r="CA424" s="80">
        <v>0</v>
      </c>
      <c r="CB424" s="80">
        <v>0</v>
      </c>
      <c r="CC424" s="80">
        <v>0</v>
      </c>
    </row>
    <row r="425" spans="1:81">
      <c r="A425" s="80" t="s">
        <v>2167</v>
      </c>
      <c r="B425" s="80">
        <v>17</v>
      </c>
      <c r="C425" s="80">
        <v>18</v>
      </c>
      <c r="D425" s="80">
        <v>1</v>
      </c>
      <c r="E425" s="80">
        <v>2021</v>
      </c>
      <c r="F425" s="80" t="s">
        <v>75</v>
      </c>
      <c r="G425" s="174" t="s">
        <v>2149</v>
      </c>
      <c r="H425" s="80" t="s">
        <v>2150</v>
      </c>
      <c r="I425" s="177"/>
      <c r="J425" s="81">
        <v>89.95784497375459</v>
      </c>
      <c r="K425" s="81">
        <v>1.0167855597205484</v>
      </c>
      <c r="L425" s="81">
        <v>3.1558506561878872</v>
      </c>
      <c r="M425" s="81">
        <v>16.543238830921073</v>
      </c>
      <c r="N425" s="81">
        <v>8.7976019750613546</v>
      </c>
      <c r="O425" s="81">
        <v>8.3026742262505131</v>
      </c>
      <c r="P425" s="81">
        <v>14.749472253728097</v>
      </c>
      <c r="Q425" s="81">
        <v>0.54294439917620285</v>
      </c>
      <c r="R425" s="81">
        <v>0</v>
      </c>
      <c r="S425" s="81">
        <v>0.82439873748081671</v>
      </c>
      <c r="T425" s="82"/>
      <c r="U425" s="81">
        <v>6763115</v>
      </c>
      <c r="V425" s="81">
        <v>445</v>
      </c>
      <c r="W425" s="81">
        <v>55</v>
      </c>
      <c r="X425" s="81">
        <v>4293</v>
      </c>
      <c r="Y425" s="81">
        <v>3789</v>
      </c>
      <c r="Z425" s="81">
        <v>6109</v>
      </c>
      <c r="AA425" s="81">
        <v>3245</v>
      </c>
      <c r="AB425" s="81">
        <v>9099</v>
      </c>
      <c r="AC425" s="81">
        <v>0</v>
      </c>
      <c r="AD425" s="81">
        <v>0.82439873748081671</v>
      </c>
      <c r="AE425" s="82"/>
      <c r="AF425" s="81">
        <v>41635901.157561921</v>
      </c>
      <c r="AG425" s="81">
        <v>766816.1524785175</v>
      </c>
      <c r="AH425" s="81">
        <v>634863.2558462267</v>
      </c>
      <c r="AI425" s="81">
        <v>27612181.092161354</v>
      </c>
      <c r="AJ425" s="81">
        <v>12745730.661126062</v>
      </c>
      <c r="AK425" s="81">
        <v>0</v>
      </c>
      <c r="AL425" s="81">
        <v>0</v>
      </c>
      <c r="AM425" s="81">
        <v>1194370.1151631987</v>
      </c>
      <c r="AN425" s="81">
        <v>0</v>
      </c>
      <c r="AO425" s="81">
        <v>0</v>
      </c>
      <c r="AP425" s="82"/>
      <c r="AQ425" s="81">
        <v>179</v>
      </c>
      <c r="AR425" s="81">
        <v>128</v>
      </c>
      <c r="AS425" s="81">
        <v>0</v>
      </c>
      <c r="AT425" s="81">
        <v>0</v>
      </c>
      <c r="AU425" s="81">
        <v>0</v>
      </c>
      <c r="AV425" s="81">
        <v>0</v>
      </c>
      <c r="AW425" s="81"/>
      <c r="AX425" s="82"/>
      <c r="AY425" s="81">
        <v>810.8000000000003</v>
      </c>
      <c r="AZ425" s="81">
        <v>16093.400000000011</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2168</v>
      </c>
      <c r="B426" s="80">
        <v>17</v>
      </c>
      <c r="C426" s="80">
        <v>19</v>
      </c>
      <c r="D426" s="80">
        <v>1</v>
      </c>
      <c r="E426" s="80">
        <v>2022</v>
      </c>
      <c r="F426" s="80" t="s">
        <v>568</v>
      </c>
      <c r="G426" s="174" t="s">
        <v>2149</v>
      </c>
      <c r="H426" s="80" t="s">
        <v>2150</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193</v>
      </c>
      <c r="AR426" s="81">
        <v>129</v>
      </c>
      <c r="AS426" s="81">
        <v>0</v>
      </c>
      <c r="AT426" s="81">
        <v>0</v>
      </c>
      <c r="AU426" s="81">
        <v>0</v>
      </c>
      <c r="AV426" s="81">
        <v>0</v>
      </c>
      <c r="AW426" s="81"/>
      <c r="AX426" s="82"/>
      <c r="AY426" s="81">
        <v>895.4000000000002</v>
      </c>
      <c r="AZ426" s="81">
        <v>16241.900000000005</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2169</v>
      </c>
      <c r="B427" s="80">
        <v>103</v>
      </c>
      <c r="C427" s="80">
        <v>1</v>
      </c>
      <c r="D427" s="80">
        <v>7</v>
      </c>
      <c r="E427" s="80">
        <v>1990</v>
      </c>
      <c r="F427" s="80" t="s">
        <v>562</v>
      </c>
      <c r="G427" s="80" t="s">
        <v>2170</v>
      </c>
      <c r="H427" s="80" t="s">
        <v>2171</v>
      </c>
      <c r="I427" s="177"/>
      <c r="J427" s="81">
        <v>13.97906491604571</v>
      </c>
      <c r="K427" s="81">
        <v>3.0266030520420992</v>
      </c>
      <c r="L427" s="81">
        <v>2.6839049709753739</v>
      </c>
      <c r="M427" s="81">
        <v>5.5927663487107315</v>
      </c>
      <c r="N427" s="81">
        <v>11.03233999159686</v>
      </c>
      <c r="O427" s="81">
        <v>9.2387356299776666</v>
      </c>
      <c r="P427" s="81">
        <v>16.926738981229263</v>
      </c>
      <c r="Q427" s="81">
        <v>0.87592212640851219</v>
      </c>
      <c r="R427" s="81">
        <v>0</v>
      </c>
      <c r="S427" s="81">
        <v>0.81017979577531363</v>
      </c>
      <c r="T427" s="82"/>
      <c r="U427" s="81">
        <v>1127356</v>
      </c>
      <c r="V427" s="81">
        <v>890</v>
      </c>
      <c r="W427" s="81">
        <v>35</v>
      </c>
      <c r="X427" s="81">
        <v>2194</v>
      </c>
      <c r="Y427" s="81">
        <v>3986</v>
      </c>
      <c r="Z427" s="81">
        <v>3800</v>
      </c>
      <c r="AA427" s="81">
        <v>4110</v>
      </c>
      <c r="AB427" s="81">
        <v>14222</v>
      </c>
      <c r="AC427" s="81">
        <v>0</v>
      </c>
      <c r="AD427" s="81">
        <v>0.81017979577531363</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2172</v>
      </c>
      <c r="B428" s="80">
        <v>104</v>
      </c>
      <c r="C428" s="80">
        <v>2</v>
      </c>
      <c r="D428" s="80">
        <v>7</v>
      </c>
      <c r="E428" s="80">
        <v>2005</v>
      </c>
      <c r="F428" s="80" t="s">
        <v>565</v>
      </c>
      <c r="G428" s="80" t="s">
        <v>2170</v>
      </c>
      <c r="H428" s="80" t="s">
        <v>2171</v>
      </c>
      <c r="I428" s="177"/>
      <c r="J428" s="81">
        <v>4.4650013010274101</v>
      </c>
      <c r="K428" s="81">
        <v>1.6677686653192247</v>
      </c>
      <c r="L428" s="81">
        <v>0.75830695348121568</v>
      </c>
      <c r="M428" s="81">
        <v>8.3676085591108293</v>
      </c>
      <c r="N428" s="81">
        <v>12.840913995442783</v>
      </c>
      <c r="O428" s="81">
        <v>12.870665757620197</v>
      </c>
      <c r="P428" s="81">
        <v>17.052197955744045</v>
      </c>
      <c r="Q428" s="81">
        <v>0.74468310857466768</v>
      </c>
      <c r="R428" s="81">
        <v>0</v>
      </c>
      <c r="S428" s="81">
        <v>0.90828918682924242</v>
      </c>
      <c r="T428" s="82"/>
      <c r="U428" s="81">
        <v>411563</v>
      </c>
      <c r="V428" s="81">
        <v>671</v>
      </c>
      <c r="W428" s="81">
        <v>10</v>
      </c>
      <c r="X428" s="81">
        <v>1854</v>
      </c>
      <c r="Y428" s="81">
        <v>4234</v>
      </c>
      <c r="Z428" s="81">
        <v>6126</v>
      </c>
      <c r="AA428" s="81">
        <v>3391</v>
      </c>
      <c r="AB428" s="81">
        <v>12640</v>
      </c>
      <c r="AC428" s="81">
        <v>0</v>
      </c>
      <c r="AD428" s="81">
        <v>0.90828918682924242</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2173</v>
      </c>
      <c r="B429" s="80">
        <v>105</v>
      </c>
      <c r="C429" s="80">
        <v>3</v>
      </c>
      <c r="D429" s="80">
        <v>7</v>
      </c>
      <c r="E429" s="80">
        <v>2006</v>
      </c>
      <c r="F429" s="80" t="s">
        <v>566</v>
      </c>
      <c r="G429" s="80" t="s">
        <v>2170</v>
      </c>
      <c r="H429" s="80" t="s">
        <v>2171</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2174</v>
      </c>
      <c r="B430" s="80">
        <v>106</v>
      </c>
      <c r="C430" s="80">
        <v>4</v>
      </c>
      <c r="D430" s="80">
        <v>7</v>
      </c>
      <c r="E430" s="80">
        <v>2007</v>
      </c>
      <c r="F430" s="80" t="s">
        <v>567</v>
      </c>
      <c r="G430" s="80" t="s">
        <v>2170</v>
      </c>
      <c r="H430" s="80" t="s">
        <v>2171</v>
      </c>
      <c r="I430" s="177"/>
      <c r="J430" s="81">
        <v>4.1222071104247267</v>
      </c>
      <c r="K430" s="81">
        <v>1.4626807197888865</v>
      </c>
      <c r="L430" s="81">
        <v>1.4747514446351175</v>
      </c>
      <c r="M430" s="81">
        <v>9.0842463501508099</v>
      </c>
      <c r="N430" s="81">
        <v>13.010687832950982</v>
      </c>
      <c r="O430" s="81">
        <v>12.669988850571936</v>
      </c>
      <c r="P430" s="81">
        <v>17.025075702232872</v>
      </c>
      <c r="Q430" s="81">
        <v>0.77127367793126467</v>
      </c>
      <c r="R430" s="81">
        <v>0</v>
      </c>
      <c r="S430" s="81">
        <v>0.84343975579198938</v>
      </c>
      <c r="T430" s="82"/>
      <c r="U430" s="81">
        <v>432243</v>
      </c>
      <c r="V430" s="81">
        <v>600</v>
      </c>
      <c r="W430" s="81">
        <v>19</v>
      </c>
      <c r="X430" s="81">
        <v>2319</v>
      </c>
      <c r="Y430" s="81">
        <v>4272</v>
      </c>
      <c r="Z430" s="81">
        <v>6269</v>
      </c>
      <c r="AA430" s="81">
        <v>3334</v>
      </c>
      <c r="AB430" s="81">
        <v>12399</v>
      </c>
      <c r="AC430" s="81">
        <v>0</v>
      </c>
      <c r="AD430" s="81">
        <v>0.84343975579198938</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2175</v>
      </c>
      <c r="B431" s="80">
        <v>107</v>
      </c>
      <c r="C431" s="80">
        <v>5</v>
      </c>
      <c r="D431" s="80">
        <v>7</v>
      </c>
      <c r="E431" s="80">
        <v>2008</v>
      </c>
      <c r="F431" s="80" t="s">
        <v>84</v>
      </c>
      <c r="G431" s="80" t="s">
        <v>2170</v>
      </c>
      <c r="H431" s="80" t="s">
        <v>2171</v>
      </c>
      <c r="I431" s="177"/>
      <c r="J431" s="81">
        <v>4.1933057803731026</v>
      </c>
      <c r="K431" s="81">
        <v>1.0833171630421452</v>
      </c>
      <c r="L431" s="81">
        <v>1.3215516751818919</v>
      </c>
      <c r="M431" s="81">
        <v>9.4621151039270988</v>
      </c>
      <c r="N431" s="81">
        <v>11.585282890667008</v>
      </c>
      <c r="O431" s="81">
        <v>12.246230774331954</v>
      </c>
      <c r="P431" s="81">
        <v>16.924062199664174</v>
      </c>
      <c r="Q431" s="81">
        <v>0.74791147118977197</v>
      </c>
      <c r="R431" s="81">
        <v>0</v>
      </c>
      <c r="S431" s="81">
        <v>0.97905878132016222</v>
      </c>
      <c r="T431" s="82"/>
      <c r="U431" s="81">
        <v>453416</v>
      </c>
      <c r="V431" s="81">
        <v>600</v>
      </c>
      <c r="W431" s="81">
        <v>19</v>
      </c>
      <c r="X431" s="81">
        <v>2319</v>
      </c>
      <c r="Y431" s="81">
        <v>4267</v>
      </c>
      <c r="Z431" s="81">
        <v>6272</v>
      </c>
      <c r="AA431" s="81">
        <v>3318</v>
      </c>
      <c r="AB431" s="81">
        <v>12221</v>
      </c>
      <c r="AC431" s="81">
        <v>0</v>
      </c>
      <c r="AD431" s="81">
        <v>0.97905878132016222</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2176</v>
      </c>
      <c r="B432" s="80">
        <v>108</v>
      </c>
      <c r="C432" s="80">
        <v>6</v>
      </c>
      <c r="D432" s="80">
        <v>7</v>
      </c>
      <c r="E432" s="80">
        <v>2009</v>
      </c>
      <c r="F432" s="80" t="s">
        <v>85</v>
      </c>
      <c r="G432" s="80" t="s">
        <v>2170</v>
      </c>
      <c r="H432" s="80" t="s">
        <v>2171</v>
      </c>
      <c r="I432" s="177"/>
      <c r="J432" s="81">
        <v>4.3361107370000926</v>
      </c>
      <c r="K432" s="81">
        <v>1.1479640707518064</v>
      </c>
      <c r="L432" s="81">
        <v>0.87068821067673707</v>
      </c>
      <c r="M432" s="81">
        <v>9.2818051900791598</v>
      </c>
      <c r="N432" s="81">
        <v>11.174468815624902</v>
      </c>
      <c r="O432" s="81">
        <v>12.410874135942558</v>
      </c>
      <c r="P432" s="81">
        <v>16.137547940974905</v>
      </c>
      <c r="Q432" s="81">
        <v>0.70033648872248255</v>
      </c>
      <c r="R432" s="81">
        <v>0</v>
      </c>
      <c r="S432" s="81">
        <v>0.7249230210428077</v>
      </c>
      <c r="T432" s="82"/>
      <c r="U432" s="81">
        <v>423723</v>
      </c>
      <c r="V432" s="81">
        <v>606</v>
      </c>
      <c r="W432" s="81">
        <v>18</v>
      </c>
      <c r="X432" s="81">
        <v>2427</v>
      </c>
      <c r="Y432" s="81">
        <v>4275</v>
      </c>
      <c r="Z432" s="81">
        <v>6274</v>
      </c>
      <c r="AA432" s="81">
        <v>3248</v>
      </c>
      <c r="AB432" s="81">
        <v>12013</v>
      </c>
      <c r="AC432" s="81">
        <v>0</v>
      </c>
      <c r="AD432" s="81">
        <v>0.7249230210428077</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0</v>
      </c>
      <c r="BK432" s="81">
        <v>0</v>
      </c>
      <c r="BL432" s="81">
        <v>0</v>
      </c>
      <c r="BM432" s="82"/>
      <c r="BN432" s="81">
        <v>0</v>
      </c>
      <c r="BO432" s="81">
        <v>0</v>
      </c>
      <c r="BP432" s="81">
        <v>0</v>
      </c>
      <c r="BQ432" s="81">
        <v>0</v>
      </c>
      <c r="BR432" s="81">
        <v>0</v>
      </c>
      <c r="BS432" s="81">
        <v>0</v>
      </c>
      <c r="BT432"/>
      <c r="BU432" s="80"/>
      <c r="BV432" s="80"/>
      <c r="BW432" s="80"/>
      <c r="BX432" s="80"/>
      <c r="BY432" s="80"/>
      <c r="BZ432" s="80"/>
      <c r="CA432" s="80"/>
      <c r="CB432" s="80"/>
      <c r="CC432" s="80"/>
    </row>
    <row r="433" spans="1:81">
      <c r="A433" s="80" t="s">
        <v>2177</v>
      </c>
      <c r="B433" s="80">
        <v>109</v>
      </c>
      <c r="C433" s="80">
        <v>7</v>
      </c>
      <c r="D433" s="80">
        <v>7</v>
      </c>
      <c r="E433" s="80">
        <v>2010</v>
      </c>
      <c r="F433" s="80" t="s">
        <v>86</v>
      </c>
      <c r="G433" s="80" t="s">
        <v>2170</v>
      </c>
      <c r="H433" s="80" t="s">
        <v>2171</v>
      </c>
      <c r="I433" s="177"/>
      <c r="J433" s="81">
        <v>4.2380009321979433</v>
      </c>
      <c r="K433" s="81">
        <v>1.2368207819242476</v>
      </c>
      <c r="L433" s="81">
        <v>0.83844344813180416</v>
      </c>
      <c r="M433" s="81">
        <v>9.8046704317422826</v>
      </c>
      <c r="N433" s="81">
        <v>13.440351839374545</v>
      </c>
      <c r="O433" s="81">
        <v>12.383004951162908</v>
      </c>
      <c r="P433" s="81">
        <v>16.153418769262036</v>
      </c>
      <c r="Q433" s="81">
        <v>0.7164668376840031</v>
      </c>
      <c r="R433" s="81">
        <v>0</v>
      </c>
      <c r="S433" s="81">
        <v>0.75881436035179384</v>
      </c>
      <c r="T433" s="82"/>
      <c r="U433" s="81">
        <v>411401</v>
      </c>
      <c r="V433" s="81">
        <v>606</v>
      </c>
      <c r="W433" s="81">
        <v>18</v>
      </c>
      <c r="X433" s="81">
        <v>2427</v>
      </c>
      <c r="Y433" s="81">
        <v>4247</v>
      </c>
      <c r="Z433" s="81">
        <v>6289</v>
      </c>
      <c r="AA433" s="81">
        <v>3170</v>
      </c>
      <c r="AB433" s="81">
        <v>11776</v>
      </c>
      <c r="AC433" s="81">
        <v>0</v>
      </c>
      <c r="AD433" s="81">
        <v>0.75881436035179384</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0</v>
      </c>
      <c r="BK433" s="81">
        <v>0</v>
      </c>
      <c r="BL433" s="81">
        <v>0</v>
      </c>
      <c r="BM433" s="82"/>
      <c r="BN433" s="81">
        <v>0</v>
      </c>
      <c r="BO433" s="81">
        <v>0</v>
      </c>
      <c r="BP433" s="81">
        <v>0</v>
      </c>
      <c r="BQ433" s="81">
        <v>0</v>
      </c>
      <c r="BR433" s="81">
        <v>0</v>
      </c>
      <c r="BS433" s="81">
        <v>0</v>
      </c>
      <c r="BT433"/>
      <c r="BU433" s="80">
        <v>0</v>
      </c>
      <c r="BV433" s="80">
        <v>0</v>
      </c>
      <c r="BW433" s="80">
        <v>0</v>
      </c>
      <c r="BX433" s="80">
        <v>0</v>
      </c>
      <c r="BY433" s="80">
        <v>0</v>
      </c>
      <c r="BZ433" s="80">
        <v>0</v>
      </c>
      <c r="CA433" s="80">
        <v>0</v>
      </c>
      <c r="CB433" s="80">
        <v>0</v>
      </c>
      <c r="CC433" s="80">
        <v>0</v>
      </c>
    </row>
    <row r="434" spans="1:81">
      <c r="A434" s="80" t="s">
        <v>2178</v>
      </c>
      <c r="B434" s="80">
        <v>110</v>
      </c>
      <c r="C434" s="80">
        <v>8</v>
      </c>
      <c r="D434" s="80">
        <v>7</v>
      </c>
      <c r="E434" s="80">
        <v>2011</v>
      </c>
      <c r="F434" s="80" t="s">
        <v>87</v>
      </c>
      <c r="G434" s="80" t="s">
        <v>2170</v>
      </c>
      <c r="H434" s="80" t="s">
        <v>2171</v>
      </c>
      <c r="I434" s="177"/>
      <c r="J434" s="81">
        <v>3.7218416723424159</v>
      </c>
      <c r="K434" s="81">
        <v>1.6340874542547652</v>
      </c>
      <c r="L434" s="81">
        <v>0.74256238825952625</v>
      </c>
      <c r="M434" s="81">
        <v>11.259659262007371</v>
      </c>
      <c r="N434" s="81">
        <v>16.674573313215397</v>
      </c>
      <c r="O434" s="81">
        <v>12.214133571474747</v>
      </c>
      <c r="P434" s="81">
        <v>15.597537987919413</v>
      </c>
      <c r="Q434" s="81">
        <v>0.81406846294467883</v>
      </c>
      <c r="R434" s="81">
        <v>0</v>
      </c>
      <c r="S434" s="81">
        <v>0.71770870492682781</v>
      </c>
      <c r="T434" s="82"/>
      <c r="U434" s="81">
        <v>311655</v>
      </c>
      <c r="V434" s="81">
        <v>606</v>
      </c>
      <c r="W434" s="81">
        <v>18</v>
      </c>
      <c r="X434" s="81">
        <v>2427</v>
      </c>
      <c r="Y434" s="81">
        <v>4287</v>
      </c>
      <c r="Z434" s="81">
        <v>6338</v>
      </c>
      <c r="AA434" s="81">
        <v>3152</v>
      </c>
      <c r="AB434" s="81">
        <v>11600</v>
      </c>
      <c r="AC434" s="81">
        <v>0</v>
      </c>
      <c r="AD434" s="81">
        <v>0.71770870492682781</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0</v>
      </c>
      <c r="BK434" s="81">
        <v>0</v>
      </c>
      <c r="BL434" s="81">
        <v>0</v>
      </c>
      <c r="BM434" s="82"/>
      <c r="BN434" s="81">
        <v>0</v>
      </c>
      <c r="BO434" s="81">
        <v>0</v>
      </c>
      <c r="BP434" s="81">
        <v>0</v>
      </c>
      <c r="BQ434" s="81">
        <v>0</v>
      </c>
      <c r="BR434" s="81">
        <v>0</v>
      </c>
      <c r="BS434" s="81">
        <v>0</v>
      </c>
      <c r="BT434"/>
      <c r="BU434" s="80">
        <v>0</v>
      </c>
      <c r="BV434" s="80">
        <v>0</v>
      </c>
      <c r="BW434" s="80">
        <v>0</v>
      </c>
      <c r="BX434" s="80">
        <v>0</v>
      </c>
      <c r="BY434" s="80">
        <v>0</v>
      </c>
      <c r="BZ434" s="80">
        <v>0</v>
      </c>
      <c r="CA434" s="80">
        <v>0</v>
      </c>
      <c r="CB434" s="80">
        <v>0</v>
      </c>
      <c r="CC434" s="80">
        <v>0</v>
      </c>
    </row>
    <row r="435" spans="1:81">
      <c r="A435" s="80" t="s">
        <v>2179</v>
      </c>
      <c r="B435" s="80">
        <v>111</v>
      </c>
      <c r="C435" s="80">
        <v>9</v>
      </c>
      <c r="D435" s="80">
        <v>7</v>
      </c>
      <c r="E435" s="80">
        <v>2012</v>
      </c>
      <c r="F435" s="80" t="s">
        <v>88</v>
      </c>
      <c r="G435" s="80" t="s">
        <v>2170</v>
      </c>
      <c r="H435" s="80" t="s">
        <v>2171</v>
      </c>
      <c r="I435" s="177"/>
      <c r="J435" s="81">
        <v>4.0201683263470063</v>
      </c>
      <c r="K435" s="81">
        <v>1.5798458348015474</v>
      </c>
      <c r="L435" s="81">
        <v>0.73530738437535836</v>
      </c>
      <c r="M435" s="81">
        <v>12.693825130922049</v>
      </c>
      <c r="N435" s="81">
        <v>18.002572134970727</v>
      </c>
      <c r="O435" s="81">
        <v>12.161993344897011</v>
      </c>
      <c r="P435" s="81">
        <v>15.522053919927499</v>
      </c>
      <c r="Q435" s="81">
        <v>0.86944525585426813</v>
      </c>
      <c r="R435" s="81">
        <v>0</v>
      </c>
      <c r="S435" s="81">
        <v>0.55895865873493178</v>
      </c>
      <c r="T435" s="82"/>
      <c r="U435" s="81">
        <v>301401</v>
      </c>
      <c r="V435" s="81">
        <v>606</v>
      </c>
      <c r="W435" s="81">
        <v>18</v>
      </c>
      <c r="X435" s="81">
        <v>2427</v>
      </c>
      <c r="Y435" s="81">
        <v>4324</v>
      </c>
      <c r="Z435" s="81">
        <v>6361</v>
      </c>
      <c r="AA435" s="81">
        <v>3119</v>
      </c>
      <c r="AB435" s="81">
        <v>11403</v>
      </c>
      <c r="AC435" s="81">
        <v>0</v>
      </c>
      <c r="AD435" s="81">
        <v>0.55895865873493178</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0</v>
      </c>
      <c r="BK435" s="81">
        <v>0</v>
      </c>
      <c r="BL435" s="81">
        <v>0</v>
      </c>
      <c r="BM435" s="82"/>
      <c r="BN435" s="81">
        <v>0</v>
      </c>
      <c r="BO435" s="81">
        <v>0</v>
      </c>
      <c r="BP435" s="81">
        <v>0</v>
      </c>
      <c r="BQ435" s="81">
        <v>0</v>
      </c>
      <c r="BR435" s="81">
        <v>0</v>
      </c>
      <c r="BS435" s="81">
        <v>0</v>
      </c>
      <c r="BT435"/>
      <c r="BU435" s="80">
        <v>0</v>
      </c>
      <c r="BV435" s="80">
        <v>0</v>
      </c>
      <c r="BW435" s="80">
        <v>0</v>
      </c>
      <c r="BX435" s="80">
        <v>0</v>
      </c>
      <c r="BY435" s="80">
        <v>0</v>
      </c>
      <c r="BZ435" s="80">
        <v>0</v>
      </c>
      <c r="CA435" s="80">
        <v>0</v>
      </c>
      <c r="CB435" s="80">
        <v>0</v>
      </c>
      <c r="CC435" s="80">
        <v>0</v>
      </c>
    </row>
    <row r="436" spans="1:81">
      <c r="A436" s="80" t="s">
        <v>2180</v>
      </c>
      <c r="B436" s="80">
        <v>112</v>
      </c>
      <c r="C436" s="80">
        <v>10</v>
      </c>
      <c r="D436" s="80">
        <v>7</v>
      </c>
      <c r="E436" s="80">
        <v>2013</v>
      </c>
      <c r="F436" s="80" t="s">
        <v>89</v>
      </c>
      <c r="G436" s="80" t="s">
        <v>2170</v>
      </c>
      <c r="H436" s="80" t="s">
        <v>2171</v>
      </c>
      <c r="I436" s="177"/>
      <c r="J436" s="81">
        <v>4.2816686650237514</v>
      </c>
      <c r="K436" s="81">
        <v>1.3625014130204558</v>
      </c>
      <c r="L436" s="81">
        <v>0.69231686394220893</v>
      </c>
      <c r="M436" s="81">
        <v>12.451163404384301</v>
      </c>
      <c r="N436" s="81">
        <v>19.786784237165154</v>
      </c>
      <c r="O436" s="81">
        <v>11.69892853781138</v>
      </c>
      <c r="P436" s="81">
        <v>15.480632075782889</v>
      </c>
      <c r="Q436" s="81">
        <v>0.87226868745326336</v>
      </c>
      <c r="R436" s="81">
        <v>0</v>
      </c>
      <c r="S436" s="81">
        <v>0.63405328840632913</v>
      </c>
      <c r="T436" s="82"/>
      <c r="U436" s="81">
        <v>301969</v>
      </c>
      <c r="V436" s="81">
        <v>606</v>
      </c>
      <c r="W436" s="81">
        <v>18</v>
      </c>
      <c r="X436" s="81">
        <v>2427</v>
      </c>
      <c r="Y436" s="81">
        <v>4338</v>
      </c>
      <c r="Z436" s="81">
        <v>6392</v>
      </c>
      <c r="AA436" s="81">
        <v>3099</v>
      </c>
      <c r="AB436" s="81">
        <v>11276</v>
      </c>
      <c r="AC436" s="81">
        <v>0</v>
      </c>
      <c r="AD436" s="81">
        <v>0.63405328840632913</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0</v>
      </c>
      <c r="BJ436" s="81">
        <v>0</v>
      </c>
      <c r="BK436" s="81">
        <v>0</v>
      </c>
      <c r="BL436" s="81">
        <v>0</v>
      </c>
      <c r="BM436" s="82"/>
      <c r="BN436" s="81">
        <v>0</v>
      </c>
      <c r="BO436" s="81">
        <v>0</v>
      </c>
      <c r="BP436" s="81">
        <v>0</v>
      </c>
      <c r="BQ436" s="81">
        <v>0</v>
      </c>
      <c r="BR436" s="81">
        <v>0</v>
      </c>
      <c r="BS436" s="81">
        <v>0</v>
      </c>
      <c r="BT436"/>
      <c r="BU436" s="80">
        <v>0</v>
      </c>
      <c r="BV436" s="80">
        <v>0</v>
      </c>
      <c r="BW436" s="80">
        <v>0</v>
      </c>
      <c r="BX436" s="80">
        <v>0</v>
      </c>
      <c r="BY436" s="80">
        <v>0</v>
      </c>
      <c r="BZ436" s="80">
        <v>0</v>
      </c>
      <c r="CA436" s="80">
        <v>0</v>
      </c>
      <c r="CB436" s="80">
        <v>0</v>
      </c>
      <c r="CC436" s="80">
        <v>0</v>
      </c>
    </row>
    <row r="437" spans="1:81">
      <c r="A437" s="80" t="s">
        <v>2181</v>
      </c>
      <c r="B437" s="80">
        <v>113</v>
      </c>
      <c r="C437" s="80">
        <v>11</v>
      </c>
      <c r="D437" s="80">
        <v>7</v>
      </c>
      <c r="E437" s="80">
        <v>2014</v>
      </c>
      <c r="F437" s="80" t="s">
        <v>90</v>
      </c>
      <c r="G437" s="80" t="s">
        <v>2170</v>
      </c>
      <c r="H437" s="80" t="s">
        <v>2171</v>
      </c>
      <c r="I437" s="177"/>
      <c r="J437" s="81">
        <v>4.1690452466553332</v>
      </c>
      <c r="K437" s="81">
        <v>1.3356857148259147</v>
      </c>
      <c r="L437" s="81">
        <v>1.40291987267681</v>
      </c>
      <c r="M437" s="81">
        <v>11.683691632432753</v>
      </c>
      <c r="N437" s="81">
        <v>15.584476130507303</v>
      </c>
      <c r="O437" s="81">
        <v>11.107865455002967</v>
      </c>
      <c r="P437" s="81">
        <v>15.279952836996291</v>
      </c>
      <c r="Q437" s="81">
        <v>0.82450771174788773</v>
      </c>
      <c r="R437" s="81">
        <v>0</v>
      </c>
      <c r="S437" s="81">
        <v>1.1086485293917201</v>
      </c>
      <c r="T437" s="82"/>
      <c r="U437" s="81">
        <v>321147</v>
      </c>
      <c r="V437" s="81">
        <v>536</v>
      </c>
      <c r="W437" s="81">
        <v>32</v>
      </c>
      <c r="X437" s="81">
        <v>2263</v>
      </c>
      <c r="Y437" s="81">
        <v>4341</v>
      </c>
      <c r="Z437" s="81">
        <v>6392</v>
      </c>
      <c r="AA437" s="81">
        <v>3043</v>
      </c>
      <c r="AB437" s="81">
        <v>11109</v>
      </c>
      <c r="AC437" s="81">
        <v>0</v>
      </c>
      <c r="AD437" s="81">
        <v>1.1086485293917201</v>
      </c>
      <c r="AE437" s="82"/>
      <c r="AF437" s="81">
        <v>3995848.0557425315</v>
      </c>
      <c r="AG437" s="81">
        <v>1034307.2058088291</v>
      </c>
      <c r="AH437" s="81">
        <v>355989.95158247947</v>
      </c>
      <c r="AI437" s="81">
        <v>14465050.21351926</v>
      </c>
      <c r="AJ437" s="81">
        <v>21711735.792031486</v>
      </c>
      <c r="AK437" s="81">
        <v>0</v>
      </c>
      <c r="AL437" s="81">
        <v>0</v>
      </c>
      <c r="AM437" s="81">
        <v>1525099.6958249256</v>
      </c>
      <c r="AN437" s="81">
        <v>0</v>
      </c>
      <c r="AO437" s="81">
        <v>0</v>
      </c>
      <c r="AP437" s="82"/>
      <c r="AQ437" s="81">
        <v>251</v>
      </c>
      <c r="AR437" s="81">
        <v>71</v>
      </c>
      <c r="AS437" s="81">
        <v>0</v>
      </c>
      <c r="AT437" s="81">
        <v>1</v>
      </c>
      <c r="AU437" s="81">
        <v>0</v>
      </c>
      <c r="AV437" s="81">
        <v>0</v>
      </c>
      <c r="AW437" s="81" t="s">
        <v>564</v>
      </c>
      <c r="AX437" s="82"/>
      <c r="AY437" s="81">
        <v>1155.75</v>
      </c>
      <c r="AZ437" s="81">
        <v>2017.98</v>
      </c>
      <c r="BA437" s="81">
        <v>0</v>
      </c>
      <c r="BB437" s="81">
        <v>540</v>
      </c>
      <c r="BC437" s="81">
        <v>0</v>
      </c>
      <c r="BD437" s="81">
        <v>0</v>
      </c>
      <c r="BE437" s="81" t="s">
        <v>564</v>
      </c>
      <c r="BF437" s="82"/>
      <c r="BG437" s="81">
        <v>0</v>
      </c>
      <c r="BH437" s="81">
        <v>0</v>
      </c>
      <c r="BI437" s="81">
        <v>0</v>
      </c>
      <c r="BJ437" s="81">
        <v>0</v>
      </c>
      <c r="BK437" s="81">
        <v>0</v>
      </c>
      <c r="BL437" s="81">
        <v>0</v>
      </c>
      <c r="BM437" s="82"/>
      <c r="BN437" s="81">
        <v>0</v>
      </c>
      <c r="BO437" s="81">
        <v>0</v>
      </c>
      <c r="BP437" s="81">
        <v>0</v>
      </c>
      <c r="BQ437" s="81">
        <v>0</v>
      </c>
      <c r="BR437" s="81">
        <v>0</v>
      </c>
      <c r="BS437" s="81">
        <v>0</v>
      </c>
      <c r="BT437"/>
      <c r="BU437" s="80">
        <v>0</v>
      </c>
      <c r="BV437" s="80">
        <v>0</v>
      </c>
      <c r="BW437" s="80">
        <v>0</v>
      </c>
      <c r="BX437" s="80">
        <v>0</v>
      </c>
      <c r="BY437" s="80">
        <v>0</v>
      </c>
      <c r="BZ437" s="80">
        <v>0</v>
      </c>
      <c r="CA437" s="80">
        <v>0</v>
      </c>
      <c r="CB437" s="80">
        <v>0</v>
      </c>
      <c r="CC437" s="80">
        <v>0</v>
      </c>
    </row>
    <row r="438" spans="1:81">
      <c r="A438" s="80" t="s">
        <v>2182</v>
      </c>
      <c r="B438" s="80">
        <v>114</v>
      </c>
      <c r="C438" s="80">
        <v>12</v>
      </c>
      <c r="D438" s="80">
        <v>7</v>
      </c>
      <c r="E438" s="80">
        <v>2015</v>
      </c>
      <c r="F438" s="80" t="s">
        <v>91</v>
      </c>
      <c r="G438" s="80" t="s">
        <v>2170</v>
      </c>
      <c r="H438" s="80" t="s">
        <v>2171</v>
      </c>
      <c r="I438" s="177"/>
      <c r="J438" s="81">
        <v>3.5297499052083472</v>
      </c>
      <c r="K438" s="81">
        <v>1.2589714445061471</v>
      </c>
      <c r="L438" s="81">
        <v>1.3845198794066551</v>
      </c>
      <c r="M438" s="81">
        <v>10.442078973123179</v>
      </c>
      <c r="N438" s="81">
        <v>13.767759237138893</v>
      </c>
      <c r="O438" s="81">
        <v>10.902035927991724</v>
      </c>
      <c r="P438" s="81">
        <v>14.980407015806858</v>
      </c>
      <c r="Q438" s="81">
        <v>0.7865900471404742</v>
      </c>
      <c r="R438" s="81">
        <v>0</v>
      </c>
      <c r="S438" s="81">
        <v>1.274833790414664</v>
      </c>
      <c r="T438" s="82"/>
      <c r="U438" s="81">
        <v>340047</v>
      </c>
      <c r="V438" s="81">
        <v>536</v>
      </c>
      <c r="W438" s="81">
        <v>32</v>
      </c>
      <c r="X438" s="81">
        <v>2263</v>
      </c>
      <c r="Y438" s="81">
        <v>4260</v>
      </c>
      <c r="Z438" s="81">
        <v>6334</v>
      </c>
      <c r="AA438" s="81">
        <v>2981</v>
      </c>
      <c r="AB438" s="81">
        <v>10826</v>
      </c>
      <c r="AC438" s="81">
        <v>0</v>
      </c>
      <c r="AD438" s="81">
        <v>1.274833790414664</v>
      </c>
      <c r="AE438" s="82"/>
      <c r="AF438" s="81">
        <v>3551726.6012883042</v>
      </c>
      <c r="AG438" s="81">
        <v>951581.88584086997</v>
      </c>
      <c r="AH438" s="81">
        <v>288343.32066490623</v>
      </c>
      <c r="AI438" s="81">
        <v>13865094.557817187</v>
      </c>
      <c r="AJ438" s="81">
        <v>21033392.940128561</v>
      </c>
      <c r="AK438" s="81">
        <v>0</v>
      </c>
      <c r="AL438" s="81">
        <v>0</v>
      </c>
      <c r="AM438" s="81">
        <v>1483657.8866380292</v>
      </c>
      <c r="AN438" s="81">
        <v>0</v>
      </c>
      <c r="AO438" s="81">
        <v>0</v>
      </c>
      <c r="AP438" s="82"/>
      <c r="AQ438" s="81">
        <v>268</v>
      </c>
      <c r="AR438" s="81">
        <v>101</v>
      </c>
      <c r="AS438" s="81">
        <v>0</v>
      </c>
      <c r="AT438" s="81">
        <v>1</v>
      </c>
      <c r="AU438" s="81">
        <v>0</v>
      </c>
      <c r="AV438" s="81">
        <v>0</v>
      </c>
      <c r="AW438" s="81" t="s">
        <v>564</v>
      </c>
      <c r="AX438" s="82"/>
      <c r="AY438" s="81">
        <v>1283.25</v>
      </c>
      <c r="AZ438" s="81">
        <v>3707.38</v>
      </c>
      <c r="BA438" s="81">
        <v>0</v>
      </c>
      <c r="BB438" s="81">
        <v>540</v>
      </c>
      <c r="BC438" s="81">
        <v>0</v>
      </c>
      <c r="BD438" s="81">
        <v>0</v>
      </c>
      <c r="BE438" s="81" t="s">
        <v>564</v>
      </c>
      <c r="BF438" s="82"/>
      <c r="BG438" s="81">
        <v>0</v>
      </c>
      <c r="BH438" s="81">
        <v>0</v>
      </c>
      <c r="BI438" s="81">
        <v>0</v>
      </c>
      <c r="BJ438" s="81">
        <v>0</v>
      </c>
      <c r="BK438" s="81">
        <v>0</v>
      </c>
      <c r="BL438" s="81">
        <v>0</v>
      </c>
      <c r="BM438" s="82"/>
      <c r="BN438" s="81">
        <v>0</v>
      </c>
      <c r="BO438" s="81">
        <v>0</v>
      </c>
      <c r="BP438" s="81">
        <v>0</v>
      </c>
      <c r="BQ438" s="81">
        <v>0</v>
      </c>
      <c r="BR438" s="81">
        <v>0</v>
      </c>
      <c r="BS438" s="81">
        <v>0</v>
      </c>
      <c r="BT438"/>
      <c r="BU438" s="80">
        <v>0</v>
      </c>
      <c r="BV438" s="80">
        <v>0</v>
      </c>
      <c r="BW438" s="80">
        <v>0</v>
      </c>
      <c r="BX438" s="80">
        <v>0</v>
      </c>
      <c r="BY438" s="80">
        <v>0</v>
      </c>
      <c r="BZ438" s="80">
        <v>0</v>
      </c>
      <c r="CA438" s="80">
        <v>0</v>
      </c>
      <c r="CB438" s="80">
        <v>0</v>
      </c>
      <c r="CC438" s="80">
        <v>0</v>
      </c>
    </row>
    <row r="439" spans="1:81">
      <c r="A439" s="80" t="s">
        <v>2183</v>
      </c>
      <c r="B439" s="80">
        <v>115</v>
      </c>
      <c r="C439" s="80">
        <v>13</v>
      </c>
      <c r="D439" s="80">
        <v>7</v>
      </c>
      <c r="E439" s="80">
        <v>2016</v>
      </c>
      <c r="F439" s="80" t="s">
        <v>92</v>
      </c>
      <c r="G439" s="80" t="s">
        <v>2170</v>
      </c>
      <c r="H439" s="80" t="s">
        <v>2171</v>
      </c>
      <c r="I439" s="177"/>
      <c r="J439" s="81">
        <v>3.2509406590992924</v>
      </c>
      <c r="K439" s="81">
        <v>1.2096974208015576</v>
      </c>
      <c r="L439" s="81">
        <v>1.3526350544838772</v>
      </c>
      <c r="M439" s="81">
        <v>8.3735628505610684</v>
      </c>
      <c r="N439" s="81">
        <v>13.567828121828274</v>
      </c>
      <c r="O439" s="81">
        <v>10.800252885502088</v>
      </c>
      <c r="P439" s="81">
        <v>14.644187909259005</v>
      </c>
      <c r="Q439" s="81">
        <v>0.74771064683392618</v>
      </c>
      <c r="R439" s="81">
        <v>0</v>
      </c>
      <c r="S439" s="81">
        <v>1.3299137709665865</v>
      </c>
      <c r="T439" s="82"/>
      <c r="U439" s="81">
        <v>333005</v>
      </c>
      <c r="V439" s="81">
        <v>536</v>
      </c>
      <c r="W439" s="81">
        <v>32</v>
      </c>
      <c r="X439" s="81">
        <v>2263</v>
      </c>
      <c r="Y439" s="81">
        <v>4255</v>
      </c>
      <c r="Z439" s="81">
        <v>6352</v>
      </c>
      <c r="AA439" s="81">
        <v>3014</v>
      </c>
      <c r="AB439" s="81">
        <v>10586</v>
      </c>
      <c r="AC439" s="81">
        <v>0</v>
      </c>
      <c r="AD439" s="81">
        <v>1.329913770966586</v>
      </c>
      <c r="AE439" s="82"/>
      <c r="AF439" s="81">
        <v>3533628.66659535</v>
      </c>
      <c r="AG439" s="81">
        <v>903963.86346265324</v>
      </c>
      <c r="AH439" s="81">
        <v>240763.44343416489</v>
      </c>
      <c r="AI439" s="81">
        <v>13201955.95788195</v>
      </c>
      <c r="AJ439" s="81">
        <v>22811627.931823999</v>
      </c>
      <c r="AK439" s="81">
        <v>0</v>
      </c>
      <c r="AL439" s="81">
        <v>0</v>
      </c>
      <c r="AM439" s="81">
        <v>1451893.996928365</v>
      </c>
      <c r="AN439" s="81">
        <v>0</v>
      </c>
      <c r="AO439" s="81">
        <v>0</v>
      </c>
      <c r="AP439" s="82"/>
      <c r="AQ439" s="81">
        <v>281</v>
      </c>
      <c r="AR439" s="81">
        <v>113</v>
      </c>
      <c r="AS439" s="81">
        <v>0</v>
      </c>
      <c r="AT439" s="81">
        <v>1</v>
      </c>
      <c r="AU439" s="81">
        <v>0</v>
      </c>
      <c r="AV439" s="81">
        <v>0</v>
      </c>
      <c r="AW439" s="81" t="s">
        <v>564</v>
      </c>
      <c r="AX439" s="82"/>
      <c r="AY439" s="81">
        <v>1375.05</v>
      </c>
      <c r="AZ439" s="81">
        <v>4616.68</v>
      </c>
      <c r="BA439" s="81">
        <v>0</v>
      </c>
      <c r="BB439" s="81">
        <v>540</v>
      </c>
      <c r="BC439" s="81">
        <v>0</v>
      </c>
      <c r="BD439" s="81">
        <v>0</v>
      </c>
      <c r="BE439" s="81" t="s">
        <v>564</v>
      </c>
      <c r="BF439" s="82"/>
      <c r="BG439" s="81">
        <v>0</v>
      </c>
      <c r="BH439" s="81">
        <v>0</v>
      </c>
      <c r="BI439" s="81">
        <v>0</v>
      </c>
      <c r="BJ439" s="81">
        <v>0</v>
      </c>
      <c r="BK439" s="81">
        <v>0</v>
      </c>
      <c r="BL439" s="81">
        <v>0</v>
      </c>
      <c r="BM439" s="82"/>
      <c r="BN439" s="81">
        <v>0</v>
      </c>
      <c r="BO439" s="81">
        <v>0</v>
      </c>
      <c r="BP439" s="81">
        <v>0</v>
      </c>
      <c r="BQ439" s="81">
        <v>0</v>
      </c>
      <c r="BR439" s="81">
        <v>0</v>
      </c>
      <c r="BS439" s="81">
        <v>0</v>
      </c>
      <c r="BT439"/>
      <c r="BU439" s="80">
        <v>0</v>
      </c>
      <c r="BV439" s="80">
        <v>0</v>
      </c>
      <c r="BW439" s="80">
        <v>0</v>
      </c>
      <c r="BX439" s="80">
        <v>0</v>
      </c>
      <c r="BY439" s="80">
        <v>0</v>
      </c>
      <c r="BZ439" s="80">
        <v>0</v>
      </c>
      <c r="CA439" s="80">
        <v>0</v>
      </c>
      <c r="CB439" s="80">
        <v>0</v>
      </c>
      <c r="CC439" s="80">
        <v>0</v>
      </c>
    </row>
    <row r="440" spans="1:81">
      <c r="A440" s="80" t="s">
        <v>2184</v>
      </c>
      <c r="B440" s="80">
        <v>116</v>
      </c>
      <c r="C440" s="80">
        <v>14</v>
      </c>
      <c r="D440" s="80">
        <v>7</v>
      </c>
      <c r="E440" s="80">
        <v>2017</v>
      </c>
      <c r="F440" s="80" t="s">
        <v>71</v>
      </c>
      <c r="G440" s="80" t="s">
        <v>2170</v>
      </c>
      <c r="H440" s="80" t="s">
        <v>2171</v>
      </c>
      <c r="I440" s="177"/>
      <c r="J440" s="81">
        <v>3.2474142939437534</v>
      </c>
      <c r="K440" s="81">
        <v>1.1644120196922854</v>
      </c>
      <c r="L440" s="81">
        <v>1.2489341708195028</v>
      </c>
      <c r="M440" s="81">
        <v>7.6205972758674179</v>
      </c>
      <c r="N440" s="81">
        <v>12.746641748044727</v>
      </c>
      <c r="O440" s="81">
        <v>10.545408784026518</v>
      </c>
      <c r="P440" s="81">
        <v>14.425895672798895</v>
      </c>
      <c r="Q440" s="81">
        <v>0.70759482584605882</v>
      </c>
      <c r="R440" s="81">
        <v>0</v>
      </c>
      <c r="S440" s="81">
        <v>1.3384228149950419</v>
      </c>
      <c r="T440" s="82"/>
      <c r="U440" s="81">
        <v>360539</v>
      </c>
      <c r="V440" s="81">
        <v>536</v>
      </c>
      <c r="W440" s="81">
        <v>32</v>
      </c>
      <c r="X440" s="81">
        <v>2263</v>
      </c>
      <c r="Y440" s="81">
        <v>4244</v>
      </c>
      <c r="Z440" s="81">
        <v>6305</v>
      </c>
      <c r="AA440" s="81">
        <v>2988</v>
      </c>
      <c r="AB440" s="81">
        <v>10360</v>
      </c>
      <c r="AC440" s="81">
        <v>0</v>
      </c>
      <c r="AD440" s="81">
        <v>1.3384228149950419</v>
      </c>
      <c r="AE440" s="82"/>
      <c r="AF440" s="81">
        <v>3988801.218519323</v>
      </c>
      <c r="AG440" s="81">
        <v>887792.20569634682</v>
      </c>
      <c r="AH440" s="81">
        <v>290753.12190887443</v>
      </c>
      <c r="AI440" s="81">
        <v>12718362.41231586</v>
      </c>
      <c r="AJ440" s="81">
        <v>22889819.124156319</v>
      </c>
      <c r="AK440" s="81">
        <v>0</v>
      </c>
      <c r="AL440" s="81">
        <v>0</v>
      </c>
      <c r="AM440" s="81">
        <v>1423120.8993374449</v>
      </c>
      <c r="AN440" s="81">
        <v>0</v>
      </c>
      <c r="AO440" s="81">
        <v>0</v>
      </c>
      <c r="AP440" s="82"/>
      <c r="AQ440" s="81">
        <v>297</v>
      </c>
      <c r="AR440" s="81">
        <v>119</v>
      </c>
      <c r="AS440" s="81">
        <v>0</v>
      </c>
      <c r="AT440" s="81">
        <v>1</v>
      </c>
      <c r="AU440" s="81">
        <v>0</v>
      </c>
      <c r="AV440" s="81">
        <v>0</v>
      </c>
      <c r="AW440" s="81" t="s">
        <v>564</v>
      </c>
      <c r="AX440" s="82"/>
      <c r="AY440" s="81">
        <v>1481.51</v>
      </c>
      <c r="AZ440" s="81">
        <v>5201.18</v>
      </c>
      <c r="BA440" s="81">
        <v>0</v>
      </c>
      <c r="BB440" s="81">
        <v>540</v>
      </c>
      <c r="BC440" s="81">
        <v>0</v>
      </c>
      <c r="BD440" s="81">
        <v>0</v>
      </c>
      <c r="BE440" s="81" t="s">
        <v>564</v>
      </c>
      <c r="BF440" s="82"/>
      <c r="BG440" s="81">
        <v>0</v>
      </c>
      <c r="BH440" s="81">
        <v>0</v>
      </c>
      <c r="BI440" s="81">
        <v>0</v>
      </c>
      <c r="BJ440" s="81">
        <v>0</v>
      </c>
      <c r="BK440" s="81">
        <v>0</v>
      </c>
      <c r="BL440" s="81">
        <v>0</v>
      </c>
      <c r="BM440" s="82"/>
      <c r="BN440" s="81">
        <v>0</v>
      </c>
      <c r="BO440" s="81">
        <v>0</v>
      </c>
      <c r="BP440" s="81">
        <v>0</v>
      </c>
      <c r="BQ440" s="81">
        <v>0</v>
      </c>
      <c r="BR440" s="81">
        <v>0</v>
      </c>
      <c r="BS440" s="81">
        <v>0</v>
      </c>
      <c r="BT440"/>
      <c r="BU440" s="80">
        <v>0</v>
      </c>
      <c r="BV440" s="80">
        <v>0</v>
      </c>
      <c r="BW440" s="80">
        <v>0</v>
      </c>
      <c r="BX440" s="80">
        <v>0</v>
      </c>
      <c r="BY440" s="80">
        <v>0</v>
      </c>
      <c r="BZ440" s="80">
        <v>0</v>
      </c>
      <c r="CA440" s="80">
        <v>0</v>
      </c>
      <c r="CB440" s="80">
        <v>0</v>
      </c>
      <c r="CC440" s="80">
        <v>0</v>
      </c>
    </row>
    <row r="441" spans="1:81">
      <c r="A441" s="80" t="s">
        <v>2185</v>
      </c>
      <c r="B441" s="80">
        <v>117</v>
      </c>
      <c r="C441" s="80">
        <v>15</v>
      </c>
      <c r="D441" s="80">
        <v>7</v>
      </c>
      <c r="E441" s="80">
        <v>2018</v>
      </c>
      <c r="F441" s="80" t="s">
        <v>93</v>
      </c>
      <c r="G441" s="80" t="s">
        <v>2170</v>
      </c>
      <c r="H441" s="80" t="s">
        <v>2171</v>
      </c>
      <c r="I441" s="177"/>
      <c r="J441" s="81">
        <v>3.0164988606175185</v>
      </c>
      <c r="K441" s="81">
        <v>1.0196578976930619</v>
      </c>
      <c r="L441" s="81">
        <v>1.0949131455667995</v>
      </c>
      <c r="M441" s="81">
        <v>6.9088399333360524</v>
      </c>
      <c r="N441" s="81">
        <v>9.4949085450931321</v>
      </c>
      <c r="O441" s="81">
        <v>10.307896604112912</v>
      </c>
      <c r="P441" s="81">
        <v>14.095881361618327</v>
      </c>
      <c r="Q441" s="81">
        <v>0.64083077741012007</v>
      </c>
      <c r="R441" s="81">
        <v>0</v>
      </c>
      <c r="S441" s="81">
        <v>1.6557736919089268</v>
      </c>
      <c r="T441" s="82"/>
      <c r="U441" s="81">
        <v>369996</v>
      </c>
      <c r="V441" s="81">
        <v>536</v>
      </c>
      <c r="W441" s="81">
        <v>32</v>
      </c>
      <c r="X441" s="81">
        <v>2263</v>
      </c>
      <c r="Y441" s="81">
        <v>4213</v>
      </c>
      <c r="Z441" s="81">
        <v>6281</v>
      </c>
      <c r="AA441" s="81">
        <v>2949</v>
      </c>
      <c r="AB441" s="81">
        <v>10111</v>
      </c>
      <c r="AC441" s="81">
        <v>0</v>
      </c>
      <c r="AD441" s="81">
        <v>1.655773691908927</v>
      </c>
      <c r="AE441" s="82"/>
      <c r="AF441" s="81">
        <v>4358360.5313496534</v>
      </c>
      <c r="AG441" s="81">
        <v>790578.84712483233</v>
      </c>
      <c r="AH441" s="81">
        <v>264568.9110176409</v>
      </c>
      <c r="AI441" s="81">
        <v>12487817.801633339</v>
      </c>
      <c r="AJ441" s="81">
        <v>20385011.732077859</v>
      </c>
      <c r="AK441" s="81">
        <v>0</v>
      </c>
      <c r="AL441" s="81">
        <v>0</v>
      </c>
      <c r="AM441" s="81">
        <v>1391790.380405481</v>
      </c>
      <c r="AN441" s="81">
        <v>0</v>
      </c>
      <c r="AO441" s="81">
        <v>0</v>
      </c>
      <c r="AP441" s="82"/>
      <c r="AQ441" s="81">
        <v>308</v>
      </c>
      <c r="AR441" s="81">
        <v>122</v>
      </c>
      <c r="AS441" s="81">
        <v>0</v>
      </c>
      <c r="AT441" s="81">
        <v>1</v>
      </c>
      <c r="AU441" s="81">
        <v>0</v>
      </c>
      <c r="AV441" s="81">
        <v>0</v>
      </c>
      <c r="AW441" s="81" t="s">
        <v>564</v>
      </c>
      <c r="AX441" s="82"/>
      <c r="AY441" s="81">
        <v>1550.31</v>
      </c>
      <c r="AZ441" s="81">
        <v>5255.08</v>
      </c>
      <c r="BA441" s="81">
        <v>0</v>
      </c>
      <c r="BB441" s="81">
        <v>540</v>
      </c>
      <c r="BC441" s="81">
        <v>0</v>
      </c>
      <c r="BD441" s="81">
        <v>0</v>
      </c>
      <c r="BE441" s="81" t="s">
        <v>564</v>
      </c>
      <c r="BF441" s="82"/>
      <c r="BG441" s="81">
        <v>0</v>
      </c>
      <c r="BH441" s="81">
        <v>0</v>
      </c>
      <c r="BI441" s="81">
        <v>0</v>
      </c>
      <c r="BJ441" s="81">
        <v>0</v>
      </c>
      <c r="BK441" s="81">
        <v>0</v>
      </c>
      <c r="BL441" s="81">
        <v>0</v>
      </c>
      <c r="BM441" s="82"/>
      <c r="BN441" s="81">
        <v>0</v>
      </c>
      <c r="BO441" s="81">
        <v>0</v>
      </c>
      <c r="BP441" s="81">
        <v>0</v>
      </c>
      <c r="BQ441" s="81">
        <v>0</v>
      </c>
      <c r="BR441" s="81">
        <v>0</v>
      </c>
      <c r="BS441" s="81">
        <v>0</v>
      </c>
      <c r="BT441"/>
      <c r="BU441" s="80">
        <v>0</v>
      </c>
      <c r="BV441" s="80">
        <v>0</v>
      </c>
      <c r="BW441" s="80">
        <v>0</v>
      </c>
      <c r="BX441" s="80">
        <v>0</v>
      </c>
      <c r="BY441" s="80">
        <v>0</v>
      </c>
      <c r="BZ441" s="80">
        <v>0</v>
      </c>
      <c r="CA441" s="80">
        <v>0</v>
      </c>
      <c r="CB441" s="80">
        <v>0</v>
      </c>
      <c r="CC441" s="80">
        <v>0</v>
      </c>
    </row>
    <row r="442" spans="1:81">
      <c r="A442" s="80" t="s">
        <v>2186</v>
      </c>
      <c r="B442" s="80">
        <v>118</v>
      </c>
      <c r="C442" s="80">
        <v>16</v>
      </c>
      <c r="D442" s="80">
        <v>7</v>
      </c>
      <c r="E442" s="80">
        <v>2019</v>
      </c>
      <c r="F442" s="80" t="s">
        <v>73</v>
      </c>
      <c r="G442" s="80" t="s">
        <v>2170</v>
      </c>
      <c r="H442" s="80" t="s">
        <v>2171</v>
      </c>
      <c r="I442" s="177"/>
      <c r="J442" s="81">
        <v>2.907928728735131</v>
      </c>
      <c r="K442" s="81">
        <v>0.9590307449583988</v>
      </c>
      <c r="L442" s="81">
        <v>1.115952307232998</v>
      </c>
      <c r="M442" s="81">
        <v>7.7199425790775802</v>
      </c>
      <c r="N442" s="81">
        <v>9.057849530493554</v>
      </c>
      <c r="O442" s="81">
        <v>9.8647348992280168</v>
      </c>
      <c r="P442" s="81">
        <v>13.82171837114559</v>
      </c>
      <c r="Q442" s="81">
        <v>0.61110214658559969</v>
      </c>
      <c r="R442" s="81">
        <v>0</v>
      </c>
      <c r="S442" s="81">
        <v>1.4476655393818789</v>
      </c>
      <c r="T442" s="82"/>
      <c r="U442" s="81">
        <v>350091</v>
      </c>
      <c r="V442" s="81">
        <v>536</v>
      </c>
      <c r="W442" s="81">
        <v>32</v>
      </c>
      <c r="X442" s="81">
        <v>2263</v>
      </c>
      <c r="Y442" s="81">
        <v>4236</v>
      </c>
      <c r="Z442" s="81">
        <v>6176</v>
      </c>
      <c r="AA442" s="81">
        <v>2870</v>
      </c>
      <c r="AB442" s="81">
        <v>9903</v>
      </c>
      <c r="AC442" s="81">
        <v>0</v>
      </c>
      <c r="AD442" s="81">
        <v>1.4476655393818789</v>
      </c>
      <c r="AE442" s="82"/>
      <c r="AF442" s="81">
        <v>4102679.4175212751</v>
      </c>
      <c r="AG442" s="81">
        <v>766031.45381239138</v>
      </c>
      <c r="AH442" s="81">
        <v>294164.64470381348</v>
      </c>
      <c r="AI442" s="81">
        <v>12587616.14518638</v>
      </c>
      <c r="AJ442" s="81">
        <v>18534052.94838364</v>
      </c>
      <c r="AK442" s="81">
        <v>0</v>
      </c>
      <c r="AL442" s="81">
        <v>0</v>
      </c>
      <c r="AM442" s="81">
        <v>1348714.0502559135</v>
      </c>
      <c r="AN442" s="81">
        <v>0</v>
      </c>
      <c r="AO442" s="81">
        <v>0</v>
      </c>
      <c r="AP442" s="82"/>
      <c r="AQ442" s="81">
        <v>328</v>
      </c>
      <c r="AR442" s="81">
        <v>144</v>
      </c>
      <c r="AS442" s="81">
        <v>0</v>
      </c>
      <c r="AT442" s="81">
        <v>1</v>
      </c>
      <c r="AU442" s="81">
        <v>0</v>
      </c>
      <c r="AV442" s="81">
        <v>0</v>
      </c>
      <c r="AW442" s="81" t="s">
        <v>564</v>
      </c>
      <c r="AX442" s="82"/>
      <c r="AY442" s="81">
        <v>1677.18</v>
      </c>
      <c r="AZ442" s="81">
        <v>6344.3799999999992</v>
      </c>
      <c r="BA442" s="81">
        <v>0</v>
      </c>
      <c r="BB442" s="81">
        <v>540</v>
      </c>
      <c r="BC442" s="81">
        <v>0</v>
      </c>
      <c r="BD442" s="81">
        <v>0</v>
      </c>
      <c r="BE442" s="81" t="s">
        <v>564</v>
      </c>
      <c r="BF442" s="82"/>
      <c r="BG442" s="81">
        <v>0</v>
      </c>
      <c r="BH442" s="81">
        <v>0</v>
      </c>
      <c r="BI442" s="81">
        <v>0</v>
      </c>
      <c r="BJ442" s="81">
        <v>0</v>
      </c>
      <c r="BK442" s="81">
        <v>0</v>
      </c>
      <c r="BL442" s="81">
        <v>0</v>
      </c>
      <c r="BM442" s="82"/>
      <c r="BN442" s="81">
        <v>0</v>
      </c>
      <c r="BO442" s="81">
        <v>0</v>
      </c>
      <c r="BP442" s="81">
        <v>0</v>
      </c>
      <c r="BQ442" s="81">
        <v>0</v>
      </c>
      <c r="BR442" s="81">
        <v>0</v>
      </c>
      <c r="BS442" s="81">
        <v>0</v>
      </c>
      <c r="BT442"/>
      <c r="BU442" s="80">
        <v>0</v>
      </c>
      <c r="BV442" s="80">
        <v>0</v>
      </c>
      <c r="BW442" s="80">
        <v>0</v>
      </c>
      <c r="BX442" s="80">
        <v>0</v>
      </c>
      <c r="BY442" s="80">
        <v>0</v>
      </c>
      <c r="BZ442" s="80">
        <v>0</v>
      </c>
      <c r="CA442" s="80">
        <v>0</v>
      </c>
      <c r="CB442" s="80">
        <v>0</v>
      </c>
      <c r="CC442" s="80">
        <v>0</v>
      </c>
    </row>
    <row r="443" spans="1:81">
      <c r="A443" s="80" t="s">
        <v>2187</v>
      </c>
      <c r="B443" s="80">
        <v>119</v>
      </c>
      <c r="C443" s="80">
        <v>17</v>
      </c>
      <c r="D443" s="80">
        <v>7</v>
      </c>
      <c r="E443" s="80">
        <v>2020</v>
      </c>
      <c r="F443" s="80" t="s">
        <v>218</v>
      </c>
      <c r="G443" s="80" t="s">
        <v>2170</v>
      </c>
      <c r="H443" s="80" t="s">
        <v>2171</v>
      </c>
      <c r="I443" s="177"/>
      <c r="J443" s="81">
        <v>2.895179146967382</v>
      </c>
      <c r="K443" s="81">
        <v>0.99059606360966201</v>
      </c>
      <c r="L443" s="81">
        <v>2.6380434576718184</v>
      </c>
      <c r="M443" s="81">
        <v>6.8200271590624375</v>
      </c>
      <c r="N443" s="81">
        <v>9.4493704757306638</v>
      </c>
      <c r="O443" s="81">
        <v>8.5449432750163599</v>
      </c>
      <c r="P443" s="81">
        <v>12.75698258644727</v>
      </c>
      <c r="Q443" s="81">
        <v>0.56976112187738981</v>
      </c>
      <c r="R443" s="81">
        <v>0</v>
      </c>
      <c r="S443" s="81">
        <v>1.2648685931726029</v>
      </c>
      <c r="T443" s="82"/>
      <c r="U443" s="81">
        <v>348745</v>
      </c>
      <c r="V443" s="81">
        <v>508</v>
      </c>
      <c r="W443" s="81">
        <v>85</v>
      </c>
      <c r="X443" s="81">
        <v>2113</v>
      </c>
      <c r="Y443" s="81">
        <v>4208</v>
      </c>
      <c r="Z443" s="81">
        <v>6106</v>
      </c>
      <c r="AA443" s="81">
        <v>2878</v>
      </c>
      <c r="AB443" s="81">
        <v>9663</v>
      </c>
      <c r="AC443" s="81">
        <v>0</v>
      </c>
      <c r="AD443" s="81">
        <v>1.2648685931726029</v>
      </c>
      <c r="AE443" s="82"/>
      <c r="AF443" s="81">
        <v>4022723.6310483632</v>
      </c>
      <c r="AG443" s="81">
        <v>728463.64633146615</v>
      </c>
      <c r="AH443" s="81">
        <v>809102.54489889042</v>
      </c>
      <c r="AI443" s="81">
        <v>10839908.248953283</v>
      </c>
      <c r="AJ443" s="81">
        <v>19559613.819582481</v>
      </c>
      <c r="AK443" s="81"/>
      <c r="AL443" s="81"/>
      <c r="AM443" s="81">
        <v>1261128.8581691743</v>
      </c>
      <c r="AN443" s="81"/>
      <c r="AO443" s="81"/>
      <c r="AP443" s="82"/>
      <c r="AQ443" s="81">
        <v>337</v>
      </c>
      <c r="AR443" s="81">
        <v>165</v>
      </c>
      <c r="AS443" s="81">
        <v>0</v>
      </c>
      <c r="AT443" s="81">
        <v>1</v>
      </c>
      <c r="AU443" s="81">
        <v>0</v>
      </c>
      <c r="AV443" s="81">
        <v>0</v>
      </c>
      <c r="AW443" s="81">
        <v>0</v>
      </c>
      <c r="AX443" s="82"/>
      <c r="AY443" s="81">
        <v>1734.609999999999</v>
      </c>
      <c r="AZ443" s="81">
        <v>7303.5800000000008</v>
      </c>
      <c r="BA443" s="81">
        <v>0</v>
      </c>
      <c r="BB443" s="81">
        <v>540</v>
      </c>
      <c r="BC443" s="81">
        <v>0</v>
      </c>
      <c r="BD443" s="81">
        <v>0</v>
      </c>
      <c r="BE443" s="81">
        <v>0</v>
      </c>
      <c r="BF443" s="82"/>
      <c r="BG443" s="81">
        <v>0</v>
      </c>
      <c r="BH443" s="81">
        <v>0</v>
      </c>
      <c r="BI443" s="81">
        <v>0</v>
      </c>
      <c r="BJ443" s="81">
        <v>0</v>
      </c>
      <c r="BK443" s="81">
        <v>0</v>
      </c>
      <c r="BL443" s="81">
        <v>0</v>
      </c>
      <c r="BM443" s="82"/>
      <c r="BN443" s="81">
        <v>0</v>
      </c>
      <c r="BO443" s="81">
        <v>0</v>
      </c>
      <c r="BP443" s="81">
        <v>0</v>
      </c>
      <c r="BQ443" s="81">
        <v>0</v>
      </c>
      <c r="BR443" s="81">
        <v>0</v>
      </c>
      <c r="BS443" s="81">
        <v>0</v>
      </c>
      <c r="BT443"/>
      <c r="BU443" s="80">
        <v>0</v>
      </c>
      <c r="BV443" s="80">
        <v>0</v>
      </c>
      <c r="BW443" s="80">
        <v>0</v>
      </c>
      <c r="BX443" s="80">
        <v>0</v>
      </c>
      <c r="BY443" s="80">
        <v>0</v>
      </c>
      <c r="BZ443" s="80">
        <v>0</v>
      </c>
      <c r="CA443" s="80">
        <v>0</v>
      </c>
      <c r="CB443" s="80">
        <v>0</v>
      </c>
      <c r="CC443" s="80">
        <v>0</v>
      </c>
    </row>
    <row r="444" spans="1:81">
      <c r="A444" s="80" t="s">
        <v>2188</v>
      </c>
      <c r="B444" s="80">
        <v>119</v>
      </c>
      <c r="C444" s="80">
        <v>18</v>
      </c>
      <c r="D444" s="80">
        <v>7</v>
      </c>
      <c r="E444" s="80">
        <v>2021</v>
      </c>
      <c r="F444" s="80" t="s">
        <v>75</v>
      </c>
      <c r="G444" s="174" t="s">
        <v>2170</v>
      </c>
      <c r="H444" s="80" t="s">
        <v>2171</v>
      </c>
      <c r="I444" s="177"/>
      <c r="J444" s="81">
        <v>2.5094599721448083</v>
      </c>
      <c r="K444" s="81">
        <v>1.0140929984192011</v>
      </c>
      <c r="L444" s="81">
        <v>2.3568815751282091</v>
      </c>
      <c r="M444" s="81">
        <v>6.2584599903767248</v>
      </c>
      <c r="N444" s="81">
        <v>7.0652681637554355</v>
      </c>
      <c r="O444" s="81">
        <v>8.1966652903121382</v>
      </c>
      <c r="P444" s="81">
        <v>12.99953486769256</v>
      </c>
      <c r="Q444" s="81">
        <v>0.56006991215164748</v>
      </c>
      <c r="R444" s="81">
        <v>0</v>
      </c>
      <c r="S444" s="81">
        <v>0.79441357134342516</v>
      </c>
      <c r="T444" s="82"/>
      <c r="U444" s="81">
        <v>386274</v>
      </c>
      <c r="V444" s="81">
        <v>508</v>
      </c>
      <c r="W444" s="81">
        <v>85</v>
      </c>
      <c r="X444" s="81">
        <v>2113</v>
      </c>
      <c r="Y444" s="81">
        <v>4169</v>
      </c>
      <c r="Z444" s="81">
        <v>6031</v>
      </c>
      <c r="AA444" s="81">
        <v>2860</v>
      </c>
      <c r="AB444" s="81">
        <v>9386</v>
      </c>
      <c r="AC444" s="81">
        <v>0</v>
      </c>
      <c r="AD444" s="81">
        <v>0.79441357134342516</v>
      </c>
      <c r="AE444" s="82"/>
      <c r="AF444" s="81">
        <v>3884017.8405041457</v>
      </c>
      <c r="AG444" s="81">
        <v>779766.76526150072</v>
      </c>
      <c r="AH444" s="81">
        <v>748549.73266690667</v>
      </c>
      <c r="AI444" s="81">
        <v>11917051.990996888</v>
      </c>
      <c r="AJ444" s="81">
        <v>17415727.696856085</v>
      </c>
      <c r="AK444" s="81">
        <v>0</v>
      </c>
      <c r="AL444" s="81">
        <v>0</v>
      </c>
      <c r="AM444" s="81">
        <v>1232042.8509640382</v>
      </c>
      <c r="AN444" s="81">
        <v>0</v>
      </c>
      <c r="AO444" s="81">
        <v>0</v>
      </c>
      <c r="AP444" s="82"/>
      <c r="AQ444" s="81">
        <v>348</v>
      </c>
      <c r="AR444" s="81">
        <v>169</v>
      </c>
      <c r="AS444" s="81">
        <v>0</v>
      </c>
      <c r="AT444" s="81">
        <v>1</v>
      </c>
      <c r="AU444" s="81">
        <v>0</v>
      </c>
      <c r="AV444" s="81">
        <v>0</v>
      </c>
      <c r="AW444" s="81"/>
      <c r="AX444" s="82"/>
      <c r="AY444" s="81">
        <v>1800.9199999999989</v>
      </c>
      <c r="AZ444" s="81">
        <v>7496.0800000000008</v>
      </c>
      <c r="BA444" s="81">
        <v>0</v>
      </c>
      <c r="BB444" s="81">
        <v>540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2189</v>
      </c>
      <c r="B445" s="80">
        <v>119</v>
      </c>
      <c r="C445" s="80">
        <v>19</v>
      </c>
      <c r="D445" s="80">
        <v>7</v>
      </c>
      <c r="E445" s="80">
        <v>2022</v>
      </c>
      <c r="F445" s="80" t="s">
        <v>568</v>
      </c>
      <c r="G445" s="174" t="s">
        <v>2170</v>
      </c>
      <c r="H445" s="80" t="s">
        <v>2171</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361</v>
      </c>
      <c r="AR445" s="81">
        <v>169</v>
      </c>
      <c r="AS445" s="81">
        <v>0</v>
      </c>
      <c r="AT445" s="81">
        <v>3</v>
      </c>
      <c r="AU445" s="81">
        <v>0</v>
      </c>
      <c r="AV445" s="81">
        <v>0</v>
      </c>
      <c r="AW445" s="81"/>
      <c r="AX445" s="82"/>
      <c r="AY445" s="81">
        <v>1869.9099999999994</v>
      </c>
      <c r="AZ445" s="81">
        <v>7496.0800000000008</v>
      </c>
      <c r="BA445" s="81">
        <v>0</v>
      </c>
      <c r="BB445" s="81">
        <v>35963.4</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2190</v>
      </c>
      <c r="B446" s="80">
        <v>460</v>
      </c>
      <c r="C446" s="80">
        <v>1</v>
      </c>
      <c r="D446" s="80">
        <v>28</v>
      </c>
      <c r="E446" s="80">
        <v>1990</v>
      </c>
      <c r="F446" s="80" t="s">
        <v>562</v>
      </c>
      <c r="G446" s="80" t="s">
        <v>1688</v>
      </c>
      <c r="H446" s="80" t="s">
        <v>1689</v>
      </c>
      <c r="I446" s="177"/>
      <c r="J446" s="81">
        <v>122.65093281656179</v>
      </c>
      <c r="K446" s="81">
        <v>2.9840941184176586</v>
      </c>
      <c r="L446" s="81">
        <v>25.135688680449608</v>
      </c>
      <c r="M446" s="81">
        <v>8.5051617927893801</v>
      </c>
      <c r="N446" s="81">
        <v>17.996856767962853</v>
      </c>
      <c r="O446" s="81">
        <v>10.83363314925802</v>
      </c>
      <c r="P446" s="81">
        <v>19.879651839998456</v>
      </c>
      <c r="Q446" s="81">
        <v>0.74110328695497307</v>
      </c>
      <c r="R446" s="81">
        <v>0</v>
      </c>
      <c r="S446" s="81">
        <v>0.60348945418450162</v>
      </c>
      <c r="T446" s="82"/>
      <c r="U446" s="81">
        <v>3443603</v>
      </c>
      <c r="V446" s="81">
        <v>546</v>
      </c>
      <c r="W446" s="81">
        <v>294</v>
      </c>
      <c r="X446" s="81">
        <v>2852</v>
      </c>
      <c r="Y446" s="81">
        <v>3850</v>
      </c>
      <c r="Z446" s="81">
        <v>4456</v>
      </c>
      <c r="AA446" s="81">
        <v>4827</v>
      </c>
      <c r="AB446" s="81">
        <v>12033</v>
      </c>
      <c r="AC446" s="81">
        <v>0</v>
      </c>
      <c r="AD446" s="81">
        <v>0.60348945418450162</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2191</v>
      </c>
      <c r="B447" s="80">
        <v>461</v>
      </c>
      <c r="C447" s="80">
        <v>2</v>
      </c>
      <c r="D447" s="80">
        <v>28</v>
      </c>
      <c r="E447" s="80">
        <v>2005</v>
      </c>
      <c r="F447" s="80" t="s">
        <v>565</v>
      </c>
      <c r="G447" s="80" t="s">
        <v>1688</v>
      </c>
      <c r="H447" s="80" t="s">
        <v>1689</v>
      </c>
      <c r="I447" s="177"/>
      <c r="J447" s="81">
        <v>71.352280059002382</v>
      </c>
      <c r="K447" s="81">
        <v>1.1867419435892395</v>
      </c>
      <c r="L447" s="81">
        <v>37.275255330401926</v>
      </c>
      <c r="M447" s="81">
        <v>14.107393290533738</v>
      </c>
      <c r="N447" s="81">
        <v>21.728642351995227</v>
      </c>
      <c r="O447" s="81">
        <v>13.229935076025853</v>
      </c>
      <c r="P447" s="81">
        <v>14.593181500315309</v>
      </c>
      <c r="Q447" s="81">
        <v>0.63133102780744765</v>
      </c>
      <c r="R447" s="81">
        <v>0</v>
      </c>
      <c r="S447" s="81">
        <v>0.54547723999999997</v>
      </c>
      <c r="T447" s="82"/>
      <c r="U447" s="81">
        <v>2203742</v>
      </c>
      <c r="V447" s="81">
        <v>362</v>
      </c>
      <c r="W447" s="81">
        <v>331</v>
      </c>
      <c r="X447" s="81">
        <v>2291</v>
      </c>
      <c r="Y447" s="81">
        <v>4430</v>
      </c>
      <c r="Z447" s="81">
        <v>6297</v>
      </c>
      <c r="AA447" s="81">
        <v>2902</v>
      </c>
      <c r="AB447" s="81">
        <v>10716</v>
      </c>
      <c r="AC447" s="81">
        <v>0</v>
      </c>
      <c r="AD447" s="81">
        <v>0.54547723999999997</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2192</v>
      </c>
      <c r="B448" s="80">
        <v>462</v>
      </c>
      <c r="C448" s="80">
        <v>3</v>
      </c>
      <c r="D448" s="80">
        <v>28</v>
      </c>
      <c r="E448" s="80">
        <v>2006</v>
      </c>
      <c r="F448" s="80" t="s">
        <v>566</v>
      </c>
      <c r="G448" s="80" t="s">
        <v>1688</v>
      </c>
      <c r="H448" s="80" t="s">
        <v>1689</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2193</v>
      </c>
      <c r="B449" s="80">
        <v>463</v>
      </c>
      <c r="C449" s="80">
        <v>4</v>
      </c>
      <c r="D449" s="80">
        <v>28</v>
      </c>
      <c r="E449" s="80">
        <v>2007</v>
      </c>
      <c r="F449" s="80" t="s">
        <v>567</v>
      </c>
      <c r="G449" s="80" t="s">
        <v>1688</v>
      </c>
      <c r="H449" s="80" t="s">
        <v>1689</v>
      </c>
      <c r="I449" s="177"/>
      <c r="J449" s="81">
        <v>81.47778731149107</v>
      </c>
      <c r="K449" s="81">
        <v>1.1421154624533623</v>
      </c>
      <c r="L449" s="81">
        <v>29.216498700729158</v>
      </c>
      <c r="M449" s="81">
        <v>14.802575894538165</v>
      </c>
      <c r="N449" s="81">
        <v>21.974917607994055</v>
      </c>
      <c r="O449" s="81">
        <v>12.728599422699325</v>
      </c>
      <c r="P449" s="81">
        <v>14.410546980114328</v>
      </c>
      <c r="Q449" s="81">
        <v>0.65513786401904017</v>
      </c>
      <c r="R449" s="81">
        <v>0</v>
      </c>
      <c r="S449" s="81">
        <v>0.94166889855999991</v>
      </c>
      <c r="T449" s="82"/>
      <c r="U449" s="81">
        <v>2675748</v>
      </c>
      <c r="V449" s="81">
        <v>380</v>
      </c>
      <c r="W449" s="81">
        <v>356</v>
      </c>
      <c r="X449" s="81">
        <v>3011</v>
      </c>
      <c r="Y449" s="81">
        <v>4492</v>
      </c>
      <c r="Z449" s="81">
        <v>6298</v>
      </c>
      <c r="AA449" s="81">
        <v>2822</v>
      </c>
      <c r="AB449" s="81">
        <v>10532</v>
      </c>
      <c r="AC449" s="81">
        <v>0</v>
      </c>
      <c r="AD449" s="81">
        <v>0.94166889855999991</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2194</v>
      </c>
      <c r="B450" s="80">
        <v>464</v>
      </c>
      <c r="C450" s="80">
        <v>5</v>
      </c>
      <c r="D450" s="80">
        <v>28</v>
      </c>
      <c r="E450" s="80">
        <v>2008</v>
      </c>
      <c r="F450" s="80" t="s">
        <v>84</v>
      </c>
      <c r="G450" s="80" t="s">
        <v>1688</v>
      </c>
      <c r="H450" s="80" t="s">
        <v>1689</v>
      </c>
      <c r="I450" s="177"/>
      <c r="J450" s="81">
        <v>40.354354064906872</v>
      </c>
      <c r="K450" s="81">
        <v>1.002386172284053</v>
      </c>
      <c r="L450" s="81">
        <v>25.227343941043625</v>
      </c>
      <c r="M450" s="81">
        <v>17.32044721108014</v>
      </c>
      <c r="N450" s="81">
        <v>22.300446114936896</v>
      </c>
      <c r="O450" s="81">
        <v>12.271613586842527</v>
      </c>
      <c r="P450" s="81">
        <v>14.297211074640952</v>
      </c>
      <c r="Q450" s="81">
        <v>0.63438755505712918</v>
      </c>
      <c r="R450" s="81">
        <v>0</v>
      </c>
      <c r="S450" s="81">
        <v>0.87493188160000013</v>
      </c>
      <c r="T450" s="82"/>
      <c r="U450" s="81">
        <v>1392422</v>
      </c>
      <c r="V450" s="81">
        <v>380</v>
      </c>
      <c r="W450" s="81">
        <v>356</v>
      </c>
      <c r="X450" s="81">
        <v>3011</v>
      </c>
      <c r="Y450" s="81">
        <v>4498</v>
      </c>
      <c r="Z450" s="81">
        <v>6285</v>
      </c>
      <c r="AA450" s="81">
        <v>2803</v>
      </c>
      <c r="AB450" s="81">
        <v>10366</v>
      </c>
      <c r="AC450" s="81">
        <v>0</v>
      </c>
      <c r="AD450" s="81">
        <v>0.87493188160000013</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2195</v>
      </c>
      <c r="B451" s="80">
        <v>465</v>
      </c>
      <c r="C451" s="80">
        <v>6</v>
      </c>
      <c r="D451" s="80">
        <v>28</v>
      </c>
      <c r="E451" s="80">
        <v>2009</v>
      </c>
      <c r="F451" s="80" t="s">
        <v>85</v>
      </c>
      <c r="G451" s="80" t="s">
        <v>1688</v>
      </c>
      <c r="H451" s="80" t="s">
        <v>1689</v>
      </c>
      <c r="I451" s="177"/>
      <c r="J451" s="81">
        <v>80.94906986488823</v>
      </c>
      <c r="K451" s="81">
        <v>0.85720171671342793</v>
      </c>
      <c r="L451" s="81">
        <v>25.292353847970588</v>
      </c>
      <c r="M451" s="81">
        <v>14.461760458907603</v>
      </c>
      <c r="N451" s="81">
        <v>19.410011673423796</v>
      </c>
      <c r="O451" s="81">
        <v>12.42867743004895</v>
      </c>
      <c r="P451" s="81">
        <v>14.025953767663839</v>
      </c>
      <c r="Q451" s="81">
        <v>0.60204569375152561</v>
      </c>
      <c r="R451" s="81">
        <v>0</v>
      </c>
      <c r="S451" s="81">
        <v>0.55731641056000003</v>
      </c>
      <c r="T451" s="82"/>
      <c r="U451" s="81">
        <v>2820677</v>
      </c>
      <c r="V451" s="81">
        <v>398</v>
      </c>
      <c r="W451" s="81">
        <v>409</v>
      </c>
      <c r="X451" s="81">
        <v>3175</v>
      </c>
      <c r="Y451" s="81">
        <v>4558</v>
      </c>
      <c r="Z451" s="81">
        <v>6283</v>
      </c>
      <c r="AA451" s="81">
        <v>2823</v>
      </c>
      <c r="AB451" s="81">
        <v>10327</v>
      </c>
      <c r="AC451" s="81">
        <v>0</v>
      </c>
      <c r="AD451" s="81">
        <v>0.55731641056000003</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90.902999999999992</v>
      </c>
      <c r="BJ451" s="81">
        <v>0</v>
      </c>
      <c r="BK451" s="81">
        <v>0</v>
      </c>
      <c r="BL451" s="81">
        <v>0</v>
      </c>
      <c r="BM451" s="82"/>
      <c r="BN451" s="81">
        <v>0</v>
      </c>
      <c r="BO451" s="81">
        <v>0</v>
      </c>
      <c r="BP451" s="81">
        <v>3</v>
      </c>
      <c r="BQ451" s="81">
        <v>0</v>
      </c>
      <c r="BR451" s="81">
        <v>0</v>
      </c>
      <c r="BS451" s="81">
        <v>0</v>
      </c>
      <c r="BT451"/>
      <c r="BU451" s="80"/>
      <c r="BV451" s="80"/>
      <c r="BW451" s="80"/>
      <c r="BX451" s="80"/>
      <c r="BY451" s="80"/>
      <c r="BZ451" s="80"/>
      <c r="CA451" s="80"/>
      <c r="CB451" s="80"/>
      <c r="CC451" s="80"/>
    </row>
    <row r="452" spans="1:81">
      <c r="A452" s="80" t="s">
        <v>2196</v>
      </c>
      <c r="B452" s="80">
        <v>466</v>
      </c>
      <c r="C452" s="80">
        <v>7</v>
      </c>
      <c r="D452" s="80">
        <v>28</v>
      </c>
      <c r="E452" s="80">
        <v>2010</v>
      </c>
      <c r="F452" s="80" t="s">
        <v>86</v>
      </c>
      <c r="G452" s="80" t="s">
        <v>1688</v>
      </c>
      <c r="H452" s="80" t="s">
        <v>1689</v>
      </c>
      <c r="I452" s="177"/>
      <c r="J452" s="81">
        <v>55.83370235518327</v>
      </c>
      <c r="K452" s="81">
        <v>0.89398100611048226</v>
      </c>
      <c r="L452" s="81">
        <v>23.026215929752528</v>
      </c>
      <c r="M452" s="81">
        <v>12.945292561236728</v>
      </c>
      <c r="N452" s="81">
        <v>19.126834159392551</v>
      </c>
      <c r="O452" s="81">
        <v>12.58384236649422</v>
      </c>
      <c r="P452" s="81">
        <v>14.232333950330871</v>
      </c>
      <c r="Q452" s="81">
        <v>0.62252791127570639</v>
      </c>
      <c r="R452" s="81">
        <v>0</v>
      </c>
      <c r="S452" s="81">
        <v>0.70040435819999991</v>
      </c>
      <c r="T452" s="82"/>
      <c r="U452" s="81">
        <v>2177859</v>
      </c>
      <c r="V452" s="81">
        <v>398</v>
      </c>
      <c r="W452" s="81">
        <v>409</v>
      </c>
      <c r="X452" s="81">
        <v>3175</v>
      </c>
      <c r="Y452" s="81">
        <v>4568</v>
      </c>
      <c r="Z452" s="81">
        <v>6391</v>
      </c>
      <c r="AA452" s="81">
        <v>2793</v>
      </c>
      <c r="AB452" s="81">
        <v>10232</v>
      </c>
      <c r="AC452" s="81">
        <v>0</v>
      </c>
      <c r="AD452" s="81">
        <v>0.70040435819999991</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84.197999999999993</v>
      </c>
      <c r="BJ452" s="81">
        <v>0</v>
      </c>
      <c r="BK452" s="81">
        <v>0</v>
      </c>
      <c r="BL452" s="81">
        <v>0</v>
      </c>
      <c r="BM452" s="82"/>
      <c r="BN452" s="81">
        <v>0</v>
      </c>
      <c r="BO452" s="81">
        <v>0</v>
      </c>
      <c r="BP452" s="81">
        <v>4</v>
      </c>
      <c r="BQ452" s="81">
        <v>0</v>
      </c>
      <c r="BR452" s="81">
        <v>0</v>
      </c>
      <c r="BS452" s="81">
        <v>0</v>
      </c>
      <c r="BT452"/>
      <c r="BU452" s="80">
        <v>84.197999999999993</v>
      </c>
      <c r="BV452" s="80">
        <v>0</v>
      </c>
      <c r="BW452" s="80">
        <v>0</v>
      </c>
      <c r="BX452" s="80">
        <v>0</v>
      </c>
      <c r="BY452" s="80">
        <v>0</v>
      </c>
      <c r="BZ452" s="80">
        <v>0</v>
      </c>
      <c r="CA452" s="80">
        <v>0</v>
      </c>
      <c r="CB452" s="80">
        <v>0</v>
      </c>
      <c r="CC452" s="80">
        <v>0</v>
      </c>
    </row>
    <row r="453" spans="1:81">
      <c r="A453" s="80" t="s">
        <v>2197</v>
      </c>
      <c r="B453" s="80">
        <v>467</v>
      </c>
      <c r="C453" s="80">
        <v>8</v>
      </c>
      <c r="D453" s="80">
        <v>28</v>
      </c>
      <c r="E453" s="80">
        <v>2011</v>
      </c>
      <c r="F453" s="80" t="s">
        <v>87</v>
      </c>
      <c r="G453" s="80" t="s">
        <v>1688</v>
      </c>
      <c r="H453" s="80" t="s">
        <v>1689</v>
      </c>
      <c r="I453" s="177"/>
      <c r="J453" s="81">
        <v>54.653748486620998</v>
      </c>
      <c r="K453" s="81">
        <v>1.2526336759030507</v>
      </c>
      <c r="L453" s="81">
        <v>21.485137264024157</v>
      </c>
      <c r="M453" s="81">
        <v>16.353544002191637</v>
      </c>
      <c r="N453" s="81">
        <v>23.098163740671993</v>
      </c>
      <c r="O453" s="81">
        <v>11.992513918473865</v>
      </c>
      <c r="P453" s="81">
        <v>12.420628283527199</v>
      </c>
      <c r="Q453" s="81">
        <v>0.70908170255112368</v>
      </c>
      <c r="R453" s="81">
        <v>0</v>
      </c>
      <c r="S453" s="81">
        <v>0.82955550680000023</v>
      </c>
      <c r="T453" s="82"/>
      <c r="U453" s="81">
        <v>2007753</v>
      </c>
      <c r="V453" s="81">
        <v>398</v>
      </c>
      <c r="W453" s="81">
        <v>409</v>
      </c>
      <c r="X453" s="81">
        <v>3175</v>
      </c>
      <c r="Y453" s="81">
        <v>4583</v>
      </c>
      <c r="Z453" s="81">
        <v>6223</v>
      </c>
      <c r="AA453" s="81">
        <v>2510</v>
      </c>
      <c r="AB453" s="81">
        <v>10104</v>
      </c>
      <c r="AC453" s="81">
        <v>0</v>
      </c>
      <c r="AD453" s="81">
        <v>0.82955550680000023</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22.408999999999999</v>
      </c>
      <c r="BJ453" s="81">
        <v>0</v>
      </c>
      <c r="BK453" s="81">
        <v>72.2</v>
      </c>
      <c r="BL453" s="81">
        <v>0</v>
      </c>
      <c r="BM453" s="82"/>
      <c r="BN453" s="81">
        <v>0</v>
      </c>
      <c r="BO453" s="81">
        <v>0</v>
      </c>
      <c r="BP453" s="81">
        <v>3</v>
      </c>
      <c r="BQ453" s="81">
        <v>0</v>
      </c>
      <c r="BR453" s="81">
        <v>1</v>
      </c>
      <c r="BS453" s="81">
        <v>0</v>
      </c>
      <c r="BT453"/>
      <c r="BU453" s="80">
        <v>94.608999999999995</v>
      </c>
      <c r="BV453" s="80">
        <v>0</v>
      </c>
      <c r="BW453" s="80">
        <v>0</v>
      </c>
      <c r="BX453" s="80">
        <v>0</v>
      </c>
      <c r="BY453" s="80">
        <v>0</v>
      </c>
      <c r="BZ453" s="80">
        <v>0</v>
      </c>
      <c r="CA453" s="80">
        <v>0</v>
      </c>
      <c r="CB453" s="80">
        <v>0</v>
      </c>
      <c r="CC453" s="80">
        <v>0</v>
      </c>
    </row>
    <row r="454" spans="1:81">
      <c r="A454" s="80" t="s">
        <v>2198</v>
      </c>
      <c r="B454" s="80">
        <v>468</v>
      </c>
      <c r="C454" s="80">
        <v>9</v>
      </c>
      <c r="D454" s="80">
        <v>28</v>
      </c>
      <c r="E454" s="80">
        <v>2012</v>
      </c>
      <c r="F454" s="80" t="s">
        <v>88</v>
      </c>
      <c r="G454" s="80" t="s">
        <v>1688</v>
      </c>
      <c r="H454" s="80" t="s">
        <v>1689</v>
      </c>
      <c r="I454" s="177"/>
      <c r="J454" s="81">
        <v>61.635611446295378</v>
      </c>
      <c r="K454" s="81">
        <v>1.4111402827962374</v>
      </c>
      <c r="L454" s="81">
        <v>21.677864621788014</v>
      </c>
      <c r="M454" s="81">
        <v>20.311049690002765</v>
      </c>
      <c r="N454" s="81">
        <v>25.683598973396023</v>
      </c>
      <c r="O454" s="81">
        <v>12.049187558487811</v>
      </c>
      <c r="P454" s="81">
        <v>12.526133285173939</v>
      </c>
      <c r="Q454" s="81">
        <v>0.76658796828543463</v>
      </c>
      <c r="R454" s="81">
        <v>0</v>
      </c>
      <c r="S454" s="81">
        <v>0.69102059936000004</v>
      </c>
      <c r="T454" s="82"/>
      <c r="U454" s="81">
        <v>2169449</v>
      </c>
      <c r="V454" s="81">
        <v>398</v>
      </c>
      <c r="W454" s="81">
        <v>409</v>
      </c>
      <c r="X454" s="81">
        <v>3175</v>
      </c>
      <c r="Y454" s="81">
        <v>4639</v>
      </c>
      <c r="Z454" s="81">
        <v>6302</v>
      </c>
      <c r="AA454" s="81">
        <v>2517</v>
      </c>
      <c r="AB454" s="81">
        <v>10054</v>
      </c>
      <c r="AC454" s="81">
        <v>0</v>
      </c>
      <c r="AD454" s="81">
        <v>0.69102059936000004</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99.234999999999999</v>
      </c>
      <c r="BJ454" s="81">
        <v>0</v>
      </c>
      <c r="BK454" s="81">
        <v>0</v>
      </c>
      <c r="BL454" s="81">
        <v>0</v>
      </c>
      <c r="BM454" s="82"/>
      <c r="BN454" s="81">
        <v>0</v>
      </c>
      <c r="BO454" s="81">
        <v>0</v>
      </c>
      <c r="BP454" s="81">
        <v>4</v>
      </c>
      <c r="BQ454" s="81">
        <v>0</v>
      </c>
      <c r="BR454" s="81">
        <v>0</v>
      </c>
      <c r="BS454" s="81">
        <v>0</v>
      </c>
      <c r="BT454"/>
      <c r="BU454" s="80">
        <v>99.234999999999999</v>
      </c>
      <c r="BV454" s="80">
        <v>0</v>
      </c>
      <c r="BW454" s="80">
        <v>0</v>
      </c>
      <c r="BX454" s="80">
        <v>0</v>
      </c>
      <c r="BY454" s="80">
        <v>0</v>
      </c>
      <c r="BZ454" s="80">
        <v>0</v>
      </c>
      <c r="CA454" s="80">
        <v>0</v>
      </c>
      <c r="CB454" s="80">
        <v>0</v>
      </c>
      <c r="CC454" s="80">
        <v>0</v>
      </c>
    </row>
    <row r="455" spans="1:81">
      <c r="A455" s="80" t="s">
        <v>2199</v>
      </c>
      <c r="B455" s="80">
        <v>469</v>
      </c>
      <c r="C455" s="80">
        <v>10</v>
      </c>
      <c r="D455" s="80">
        <v>28</v>
      </c>
      <c r="E455" s="80">
        <v>2013</v>
      </c>
      <c r="F455" s="80" t="s">
        <v>89</v>
      </c>
      <c r="G455" s="80" t="s">
        <v>1688</v>
      </c>
      <c r="H455" s="80" t="s">
        <v>1689</v>
      </c>
      <c r="I455" s="177"/>
      <c r="J455" s="81">
        <v>59.571372818789833</v>
      </c>
      <c r="K455" s="81">
        <v>1.1663122570834528</v>
      </c>
      <c r="L455" s="81">
        <v>19.143263795821657</v>
      </c>
      <c r="M455" s="81">
        <v>18.889761812364146</v>
      </c>
      <c r="N455" s="81">
        <v>24.93911359573368</v>
      </c>
      <c r="O455" s="81">
        <v>11.832536451337699</v>
      </c>
      <c r="P455" s="81">
        <v>13.802189875891619</v>
      </c>
      <c r="Q455" s="81">
        <v>0.77240181307385902</v>
      </c>
      <c r="R455" s="81">
        <v>0</v>
      </c>
      <c r="S455" s="81">
        <v>0.66251153748000002</v>
      </c>
      <c r="T455" s="82"/>
      <c r="U455" s="81">
        <v>2134965</v>
      </c>
      <c r="V455" s="81">
        <v>398</v>
      </c>
      <c r="W455" s="81">
        <v>409</v>
      </c>
      <c r="X455" s="81">
        <v>3175</v>
      </c>
      <c r="Y455" s="81">
        <v>4648</v>
      </c>
      <c r="Z455" s="81">
        <v>6465</v>
      </c>
      <c r="AA455" s="81">
        <v>2763</v>
      </c>
      <c r="AB455" s="81">
        <v>9985</v>
      </c>
      <c r="AC455" s="81">
        <v>0</v>
      </c>
      <c r="AD455" s="81">
        <v>0.66251153748000002</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96.379000000000005</v>
      </c>
      <c r="BJ455" s="81">
        <v>0</v>
      </c>
      <c r="BK455" s="81">
        <v>0</v>
      </c>
      <c r="BL455" s="81">
        <v>0</v>
      </c>
      <c r="BM455" s="82"/>
      <c r="BN455" s="81">
        <v>0</v>
      </c>
      <c r="BO455" s="81">
        <v>0</v>
      </c>
      <c r="BP455" s="81">
        <v>4</v>
      </c>
      <c r="BQ455" s="81">
        <v>0</v>
      </c>
      <c r="BR455" s="81">
        <v>0</v>
      </c>
      <c r="BS455" s="81">
        <v>0</v>
      </c>
      <c r="BT455"/>
      <c r="BU455" s="80">
        <v>96.379000000000005</v>
      </c>
      <c r="BV455" s="80">
        <v>0</v>
      </c>
      <c r="BW455" s="80">
        <v>0</v>
      </c>
      <c r="BX455" s="80">
        <v>0</v>
      </c>
      <c r="BY455" s="80">
        <v>0</v>
      </c>
      <c r="BZ455" s="80">
        <v>0</v>
      </c>
      <c r="CA455" s="80">
        <v>0</v>
      </c>
      <c r="CB455" s="80">
        <v>0</v>
      </c>
      <c r="CC455" s="80">
        <v>0</v>
      </c>
    </row>
    <row r="456" spans="1:81">
      <c r="A456" s="80" t="s">
        <v>2200</v>
      </c>
      <c r="B456" s="80">
        <v>470</v>
      </c>
      <c r="C456" s="80">
        <v>11</v>
      </c>
      <c r="D456" s="80">
        <v>28</v>
      </c>
      <c r="E456" s="80">
        <v>2014</v>
      </c>
      <c r="F456" s="80" t="s">
        <v>90</v>
      </c>
      <c r="G456" s="80" t="s">
        <v>1688</v>
      </c>
      <c r="H456" s="80" t="s">
        <v>1689</v>
      </c>
      <c r="I456" s="177"/>
      <c r="J456" s="81">
        <v>57.751171616739441</v>
      </c>
      <c r="K456" s="81">
        <v>1.0725096091389439</v>
      </c>
      <c r="L456" s="81">
        <v>21.550939108323622</v>
      </c>
      <c r="M456" s="81">
        <v>17.741556237158786</v>
      </c>
      <c r="N456" s="81">
        <v>26.350487677288321</v>
      </c>
      <c r="O456" s="81">
        <v>11.267740865181356</v>
      </c>
      <c r="P456" s="81">
        <v>13.783592026800795</v>
      </c>
      <c r="Q456" s="81">
        <v>0.73447909942002854</v>
      </c>
      <c r="R456" s="81">
        <v>0</v>
      </c>
      <c r="S456" s="81">
        <v>0.71959848359999989</v>
      </c>
      <c r="T456" s="82"/>
      <c r="U456" s="81">
        <v>2298677</v>
      </c>
      <c r="V456" s="81">
        <v>318</v>
      </c>
      <c r="W456" s="81">
        <v>470</v>
      </c>
      <c r="X456" s="81">
        <v>2835</v>
      </c>
      <c r="Y456" s="81">
        <v>4638</v>
      </c>
      <c r="Z456" s="81">
        <v>6484</v>
      </c>
      <c r="AA456" s="81">
        <v>2745</v>
      </c>
      <c r="AB456" s="81">
        <v>9896</v>
      </c>
      <c r="AC456" s="81">
        <v>0</v>
      </c>
      <c r="AD456" s="81">
        <v>0.71959848359999989</v>
      </c>
      <c r="AE456" s="82"/>
      <c r="AF456" s="81">
        <v>18720778.105703201</v>
      </c>
      <c r="AG456" s="81">
        <v>752574.24476219015</v>
      </c>
      <c r="AH456" s="81">
        <v>3505262.4715487268</v>
      </c>
      <c r="AI456" s="81">
        <v>18669648.00075984</v>
      </c>
      <c r="AJ456" s="81">
        <v>19947926.106201362</v>
      </c>
      <c r="AK456" s="81">
        <v>0</v>
      </c>
      <c r="AL456" s="81">
        <v>0</v>
      </c>
      <c r="AM456" s="81">
        <v>1358572.9219446813</v>
      </c>
      <c r="AN456" s="81">
        <v>0</v>
      </c>
      <c r="AO456" s="81">
        <v>0</v>
      </c>
      <c r="AP456" s="82"/>
      <c r="AQ456" s="81">
        <v>90</v>
      </c>
      <c r="AR456" s="81">
        <v>16</v>
      </c>
      <c r="AS456" s="81">
        <v>0</v>
      </c>
      <c r="AT456" s="81">
        <v>0</v>
      </c>
      <c r="AU456" s="81">
        <v>0</v>
      </c>
      <c r="AV456" s="81">
        <v>0</v>
      </c>
      <c r="AW456" s="81" t="s">
        <v>564</v>
      </c>
      <c r="AX456" s="82"/>
      <c r="AY456" s="81">
        <v>490.11699999999996</v>
      </c>
      <c r="AZ456" s="81">
        <v>5196.8</v>
      </c>
      <c r="BA456" s="81">
        <v>0</v>
      </c>
      <c r="BB456" s="81">
        <v>0</v>
      </c>
      <c r="BC456" s="81">
        <v>0</v>
      </c>
      <c r="BD456" s="81">
        <v>0</v>
      </c>
      <c r="BE456" s="81" t="s">
        <v>564</v>
      </c>
      <c r="BF456" s="82"/>
      <c r="BG456" s="81">
        <v>0</v>
      </c>
      <c r="BH456" s="81">
        <v>0</v>
      </c>
      <c r="BI456" s="81">
        <v>89.528000000000006</v>
      </c>
      <c r="BJ456" s="81">
        <v>0</v>
      </c>
      <c r="BK456" s="81">
        <v>0</v>
      </c>
      <c r="BL456" s="81">
        <v>0</v>
      </c>
      <c r="BM456" s="82"/>
      <c r="BN456" s="81">
        <v>0</v>
      </c>
      <c r="BO456" s="81">
        <v>0</v>
      </c>
      <c r="BP456" s="81">
        <v>4</v>
      </c>
      <c r="BQ456" s="81">
        <v>0</v>
      </c>
      <c r="BR456" s="81">
        <v>0</v>
      </c>
      <c r="BS456" s="81">
        <v>0</v>
      </c>
      <c r="BT456"/>
      <c r="BU456" s="80">
        <v>89.528000000000006</v>
      </c>
      <c r="BV456" s="80">
        <v>0</v>
      </c>
      <c r="BW456" s="80">
        <v>0</v>
      </c>
      <c r="BX456" s="80">
        <v>0</v>
      </c>
      <c r="BY456" s="80">
        <v>0</v>
      </c>
      <c r="BZ456" s="80">
        <v>0</v>
      </c>
      <c r="CA456" s="80">
        <v>0</v>
      </c>
      <c r="CB456" s="80">
        <v>0</v>
      </c>
      <c r="CC456" s="80">
        <v>0</v>
      </c>
    </row>
    <row r="457" spans="1:81">
      <c r="A457" s="80" t="s">
        <v>2201</v>
      </c>
      <c r="B457" s="80">
        <v>471</v>
      </c>
      <c r="C457" s="80">
        <v>12</v>
      </c>
      <c r="D457" s="80">
        <v>28</v>
      </c>
      <c r="E457" s="80">
        <v>2015</v>
      </c>
      <c r="F457" s="80" t="s">
        <v>91</v>
      </c>
      <c r="G457" s="80" t="s">
        <v>1688</v>
      </c>
      <c r="H457" s="80" t="s">
        <v>1689</v>
      </c>
      <c r="I457" s="177"/>
      <c r="J457" s="81">
        <v>60.544567971292622</v>
      </c>
      <c r="K457" s="81">
        <v>1.0284252248002341</v>
      </c>
      <c r="L457" s="81">
        <v>22.684611685929735</v>
      </c>
      <c r="M457" s="81">
        <v>17.166247982606045</v>
      </c>
      <c r="N457" s="81">
        <v>24.5562624437115</v>
      </c>
      <c r="O457" s="81">
        <v>11.136118164525804</v>
      </c>
      <c r="P457" s="81">
        <v>13.950221360576931</v>
      </c>
      <c r="Q457" s="81">
        <v>0.7150950714905363</v>
      </c>
      <c r="R457" s="81">
        <v>0</v>
      </c>
      <c r="S457" s="81">
        <v>0.77141335989999993</v>
      </c>
      <c r="T457" s="82"/>
      <c r="U457" s="81">
        <v>2416154</v>
      </c>
      <c r="V457" s="81">
        <v>318</v>
      </c>
      <c r="W457" s="81">
        <v>470</v>
      </c>
      <c r="X457" s="81">
        <v>2835</v>
      </c>
      <c r="Y457" s="81">
        <v>4696</v>
      </c>
      <c r="Z457" s="81">
        <v>6470</v>
      </c>
      <c r="AA457" s="81">
        <v>2776</v>
      </c>
      <c r="AB457" s="81">
        <v>9842</v>
      </c>
      <c r="AC457" s="81">
        <v>0</v>
      </c>
      <c r="AD457" s="81">
        <v>0.77141335989999993</v>
      </c>
      <c r="AE457" s="82"/>
      <c r="AF457" s="81">
        <v>18646186.637048788</v>
      </c>
      <c r="AG457" s="81">
        <v>685157.31730315241</v>
      </c>
      <c r="AH457" s="81">
        <v>2933162.5838501723</v>
      </c>
      <c r="AI457" s="81">
        <v>18030830.100567639</v>
      </c>
      <c r="AJ457" s="81">
        <v>19382996.927490201</v>
      </c>
      <c r="AK457" s="81">
        <v>0</v>
      </c>
      <c r="AL457" s="81">
        <v>0</v>
      </c>
      <c r="AM457" s="81">
        <v>1348804.8143627823</v>
      </c>
      <c r="AN457" s="81">
        <v>0</v>
      </c>
      <c r="AO457" s="81">
        <v>0</v>
      </c>
      <c r="AP457" s="82"/>
      <c r="AQ457" s="81">
        <v>103</v>
      </c>
      <c r="AR457" s="81">
        <v>17</v>
      </c>
      <c r="AS457" s="81">
        <v>0</v>
      </c>
      <c r="AT457" s="81">
        <v>0</v>
      </c>
      <c r="AU457" s="81">
        <v>0</v>
      </c>
      <c r="AV457" s="81">
        <v>0</v>
      </c>
      <c r="AW457" s="81" t="s">
        <v>564</v>
      </c>
      <c r="AX457" s="82"/>
      <c r="AY457" s="81">
        <v>569.53300000000002</v>
      </c>
      <c r="AZ457" s="81">
        <v>5206.6000000000004</v>
      </c>
      <c r="BA457" s="81">
        <v>0</v>
      </c>
      <c r="BB457" s="81">
        <v>0</v>
      </c>
      <c r="BC457" s="81">
        <v>0</v>
      </c>
      <c r="BD457" s="81">
        <v>0</v>
      </c>
      <c r="BE457" s="81" t="s">
        <v>564</v>
      </c>
      <c r="BF457" s="82"/>
      <c r="BG457" s="81">
        <v>0</v>
      </c>
      <c r="BH457" s="81">
        <v>0</v>
      </c>
      <c r="BI457" s="81">
        <v>89.893000000000001</v>
      </c>
      <c r="BJ457" s="81">
        <v>0</v>
      </c>
      <c r="BK457" s="81">
        <v>0</v>
      </c>
      <c r="BL457" s="81">
        <v>0</v>
      </c>
      <c r="BM457" s="82"/>
      <c r="BN457" s="81">
        <v>0</v>
      </c>
      <c r="BO457" s="81">
        <v>0</v>
      </c>
      <c r="BP457" s="81">
        <v>3</v>
      </c>
      <c r="BQ457" s="81">
        <v>0</v>
      </c>
      <c r="BR457" s="81">
        <v>0</v>
      </c>
      <c r="BS457" s="81">
        <v>0</v>
      </c>
      <c r="BT457"/>
      <c r="BU457" s="80">
        <v>89.893000000000001</v>
      </c>
      <c r="BV457" s="80">
        <v>0</v>
      </c>
      <c r="BW457" s="80">
        <v>0</v>
      </c>
      <c r="BX457" s="80">
        <v>0</v>
      </c>
      <c r="BY457" s="80">
        <v>0</v>
      </c>
      <c r="BZ457" s="80">
        <v>0</v>
      </c>
      <c r="CA457" s="80">
        <v>0</v>
      </c>
      <c r="CB457" s="80">
        <v>0</v>
      </c>
      <c r="CC457" s="80">
        <v>0</v>
      </c>
    </row>
    <row r="458" spans="1:81">
      <c r="A458" s="80" t="s">
        <v>2202</v>
      </c>
      <c r="B458" s="80">
        <v>472</v>
      </c>
      <c r="C458" s="80">
        <v>13</v>
      </c>
      <c r="D458" s="80">
        <v>28</v>
      </c>
      <c r="E458" s="80">
        <v>2016</v>
      </c>
      <c r="F458" s="80" t="s">
        <v>92</v>
      </c>
      <c r="G458" s="80" t="s">
        <v>1688</v>
      </c>
      <c r="H458" s="80" t="s">
        <v>1689</v>
      </c>
      <c r="I458" s="177"/>
      <c r="J458" s="81">
        <v>51.962264436132521</v>
      </c>
      <c r="K458" s="81">
        <v>0.97009094893284709</v>
      </c>
      <c r="L458" s="81">
        <v>24.393855752956341</v>
      </c>
      <c r="M458" s="81">
        <v>14.718066811700943</v>
      </c>
      <c r="N458" s="81">
        <v>24.924236877109418</v>
      </c>
      <c r="O458" s="81">
        <v>11.05699693237092</v>
      </c>
      <c r="P458" s="81">
        <v>15.936607943719158</v>
      </c>
      <c r="Q458" s="81">
        <v>0.68802658329957256</v>
      </c>
      <c r="R458" s="81">
        <v>0</v>
      </c>
      <c r="S458" s="81">
        <v>0.95988706800000001</v>
      </c>
      <c r="T458" s="82"/>
      <c r="U458" s="81">
        <v>1973844</v>
      </c>
      <c r="V458" s="81">
        <v>318</v>
      </c>
      <c r="W458" s="81">
        <v>470</v>
      </c>
      <c r="X458" s="81">
        <v>2835</v>
      </c>
      <c r="Y458" s="81">
        <v>4687</v>
      </c>
      <c r="Z458" s="81">
        <v>6503</v>
      </c>
      <c r="AA458" s="81">
        <v>3280</v>
      </c>
      <c r="AB458" s="81">
        <v>9741</v>
      </c>
      <c r="AC458" s="81">
        <v>0</v>
      </c>
      <c r="AD458" s="81">
        <v>0.95988706800000001</v>
      </c>
      <c r="AE458" s="82"/>
      <c r="AF458" s="81">
        <v>16283217.974989969</v>
      </c>
      <c r="AG458" s="81">
        <v>653095.04542291223</v>
      </c>
      <c r="AH458" s="81">
        <v>2485999.8231678009</v>
      </c>
      <c r="AI458" s="81">
        <v>17998363.382894538</v>
      </c>
      <c r="AJ458" s="81">
        <v>20136266.908488911</v>
      </c>
      <c r="AK458" s="81">
        <v>0</v>
      </c>
      <c r="AL458" s="81">
        <v>0</v>
      </c>
      <c r="AM458" s="81">
        <v>1336000.3234535421</v>
      </c>
      <c r="AN458" s="81">
        <v>0</v>
      </c>
      <c r="AO458" s="81">
        <v>0</v>
      </c>
      <c r="AP458" s="82"/>
      <c r="AQ458" s="81">
        <v>119</v>
      </c>
      <c r="AR458" s="81">
        <v>25</v>
      </c>
      <c r="AS458" s="81">
        <v>0</v>
      </c>
      <c r="AT458" s="81">
        <v>0</v>
      </c>
      <c r="AU458" s="81">
        <v>0</v>
      </c>
      <c r="AV458" s="81">
        <v>0</v>
      </c>
      <c r="AW458" s="81" t="s">
        <v>564</v>
      </c>
      <c r="AX458" s="82"/>
      <c r="AY458" s="81">
        <v>698.93299999999999</v>
      </c>
      <c r="AZ458" s="81">
        <v>5511.8</v>
      </c>
      <c r="BA458" s="81">
        <v>0</v>
      </c>
      <c r="BB458" s="81">
        <v>0</v>
      </c>
      <c r="BC458" s="81">
        <v>0</v>
      </c>
      <c r="BD458" s="81">
        <v>0</v>
      </c>
      <c r="BE458" s="81" t="s">
        <v>564</v>
      </c>
      <c r="BF458" s="82"/>
      <c r="BG458" s="81">
        <v>0</v>
      </c>
      <c r="BH458" s="81">
        <v>0</v>
      </c>
      <c r="BI458" s="81">
        <v>73.477999999999994</v>
      </c>
      <c r="BJ458" s="81">
        <v>0</v>
      </c>
      <c r="BK458" s="81">
        <v>0</v>
      </c>
      <c r="BL458" s="81">
        <v>0</v>
      </c>
      <c r="BM458" s="82"/>
      <c r="BN458" s="81">
        <v>0</v>
      </c>
      <c r="BO458" s="81">
        <v>0</v>
      </c>
      <c r="BP458" s="81">
        <v>3</v>
      </c>
      <c r="BQ458" s="81">
        <v>0</v>
      </c>
      <c r="BR458" s="81">
        <v>0</v>
      </c>
      <c r="BS458" s="81">
        <v>0</v>
      </c>
      <c r="BT458"/>
      <c r="BU458" s="80">
        <v>73.477999999999994</v>
      </c>
      <c r="BV458" s="80">
        <v>0</v>
      </c>
      <c r="BW458" s="80">
        <v>0</v>
      </c>
      <c r="BX458" s="80">
        <v>0</v>
      </c>
      <c r="BY458" s="80">
        <v>0</v>
      </c>
      <c r="BZ458" s="80">
        <v>0</v>
      </c>
      <c r="CA458" s="80">
        <v>0</v>
      </c>
      <c r="CB458" s="80">
        <v>0</v>
      </c>
      <c r="CC458" s="80">
        <v>0</v>
      </c>
    </row>
    <row r="459" spans="1:81">
      <c r="A459" s="80" t="s">
        <v>2203</v>
      </c>
      <c r="B459" s="80">
        <v>473</v>
      </c>
      <c r="C459" s="80">
        <v>14</v>
      </c>
      <c r="D459" s="80">
        <v>28</v>
      </c>
      <c r="E459" s="80">
        <v>2017</v>
      </c>
      <c r="F459" s="80" t="s">
        <v>71</v>
      </c>
      <c r="G459" s="80" t="s">
        <v>1688</v>
      </c>
      <c r="H459" s="80" t="s">
        <v>1689</v>
      </c>
      <c r="I459" s="177"/>
      <c r="J459" s="81">
        <v>66.295399448414003</v>
      </c>
      <c r="K459" s="81">
        <v>0.99128770001626887</v>
      </c>
      <c r="L459" s="81">
        <v>22.020578869747727</v>
      </c>
      <c r="M459" s="81">
        <v>14.757657977037642</v>
      </c>
      <c r="N459" s="81">
        <v>24.467860292341548</v>
      </c>
      <c r="O459" s="81">
        <v>10.853157430538948</v>
      </c>
      <c r="P459" s="81">
        <v>16.10119212476048</v>
      </c>
      <c r="Q459" s="81">
        <v>0.65548142313172075</v>
      </c>
      <c r="R459" s="81">
        <v>0</v>
      </c>
      <c r="S459" s="81">
        <v>0.98643658902000009</v>
      </c>
      <c r="T459" s="82"/>
      <c r="U459" s="81">
        <v>2477964</v>
      </c>
      <c r="V459" s="81">
        <v>318</v>
      </c>
      <c r="W459" s="81">
        <v>470</v>
      </c>
      <c r="X459" s="81">
        <v>2835</v>
      </c>
      <c r="Y459" s="81">
        <v>4702</v>
      </c>
      <c r="Z459" s="81">
        <v>6489</v>
      </c>
      <c r="AA459" s="81">
        <v>3335</v>
      </c>
      <c r="AB459" s="81">
        <v>9597</v>
      </c>
      <c r="AC459" s="81">
        <v>0</v>
      </c>
      <c r="AD459" s="81">
        <v>0.98643658902000009</v>
      </c>
      <c r="AE459" s="82"/>
      <c r="AF459" s="81">
        <v>20087053.628415879</v>
      </c>
      <c r="AG459" s="81">
        <v>654992.64453468996</v>
      </c>
      <c r="AH459" s="81">
        <v>3036911.81067173</v>
      </c>
      <c r="AI459" s="81">
        <v>17553072.543483932</v>
      </c>
      <c r="AJ459" s="81">
        <v>17702659.573231511</v>
      </c>
      <c r="AK459" s="81">
        <v>0</v>
      </c>
      <c r="AL459" s="81">
        <v>0</v>
      </c>
      <c r="AM459" s="81">
        <v>1318309.9682375931</v>
      </c>
      <c r="AN459" s="81">
        <v>0</v>
      </c>
      <c r="AO459" s="81">
        <v>0</v>
      </c>
      <c r="AP459" s="82"/>
      <c r="AQ459" s="81">
        <v>126</v>
      </c>
      <c r="AR459" s="81">
        <v>41</v>
      </c>
      <c r="AS459" s="81">
        <v>0</v>
      </c>
      <c r="AT459" s="81">
        <v>0</v>
      </c>
      <c r="AU459" s="81">
        <v>0</v>
      </c>
      <c r="AV459" s="81">
        <v>1</v>
      </c>
      <c r="AW459" s="81" t="s">
        <v>564</v>
      </c>
      <c r="AX459" s="82"/>
      <c r="AY459" s="81">
        <v>731.73299999999995</v>
      </c>
      <c r="AZ459" s="81">
        <v>6942.8</v>
      </c>
      <c r="BA459" s="81">
        <v>0</v>
      </c>
      <c r="BB459" s="81">
        <v>0</v>
      </c>
      <c r="BC459" s="81">
        <v>0</v>
      </c>
      <c r="BD459" s="81">
        <v>750</v>
      </c>
      <c r="BE459" s="81" t="s">
        <v>564</v>
      </c>
      <c r="BF459" s="82"/>
      <c r="BG459" s="81">
        <v>0</v>
      </c>
      <c r="BH459" s="81">
        <v>0</v>
      </c>
      <c r="BI459" s="81">
        <v>86.539000000000001</v>
      </c>
      <c r="BJ459" s="81">
        <v>0</v>
      </c>
      <c r="BK459" s="81">
        <v>0</v>
      </c>
      <c r="BL459" s="81">
        <v>0</v>
      </c>
      <c r="BM459" s="82"/>
      <c r="BN459" s="81">
        <v>0</v>
      </c>
      <c r="BO459" s="81">
        <v>0</v>
      </c>
      <c r="BP459" s="81">
        <v>3</v>
      </c>
      <c r="BQ459" s="81">
        <v>0</v>
      </c>
      <c r="BR459" s="81">
        <v>0</v>
      </c>
      <c r="BS459" s="81">
        <v>0</v>
      </c>
      <c r="BT459"/>
      <c r="BU459" s="80">
        <v>86.539000000000001</v>
      </c>
      <c r="BV459" s="80">
        <v>0</v>
      </c>
      <c r="BW459" s="80">
        <v>0</v>
      </c>
      <c r="BX459" s="80">
        <v>0</v>
      </c>
      <c r="BY459" s="80">
        <v>0</v>
      </c>
      <c r="BZ459" s="80">
        <v>0</v>
      </c>
      <c r="CA459" s="80">
        <v>0</v>
      </c>
      <c r="CB459" s="80">
        <v>0</v>
      </c>
      <c r="CC459" s="80">
        <v>0</v>
      </c>
    </row>
    <row r="460" spans="1:81">
      <c r="A460" s="80" t="s">
        <v>2204</v>
      </c>
      <c r="B460" s="80">
        <v>474</v>
      </c>
      <c r="C460" s="80">
        <v>15</v>
      </c>
      <c r="D460" s="80">
        <v>28</v>
      </c>
      <c r="E460" s="80">
        <v>2018</v>
      </c>
      <c r="F460" s="80" t="s">
        <v>93</v>
      </c>
      <c r="G460" s="80" t="s">
        <v>1688</v>
      </c>
      <c r="H460" s="80" t="s">
        <v>1689</v>
      </c>
      <c r="I460" s="177"/>
      <c r="J460" s="81">
        <v>67.397700863985023</v>
      </c>
      <c r="K460" s="81">
        <v>0.92262035436263246</v>
      </c>
      <c r="L460" s="81">
        <v>20.201044784847493</v>
      </c>
      <c r="M460" s="81">
        <v>14.830443873371825</v>
      </c>
      <c r="N460" s="81">
        <v>22.632547034018046</v>
      </c>
      <c r="O460" s="81">
        <v>10.641044671400751</v>
      </c>
      <c r="P460" s="81">
        <v>16.213370491220537</v>
      </c>
      <c r="Q460" s="81">
        <v>0.60172558606781523</v>
      </c>
      <c r="R460" s="81">
        <v>0</v>
      </c>
      <c r="S460" s="81">
        <v>0.5573624059600002</v>
      </c>
      <c r="T460" s="82"/>
      <c r="U460" s="81">
        <v>2632230</v>
      </c>
      <c r="V460" s="81">
        <v>318</v>
      </c>
      <c r="W460" s="81">
        <v>470</v>
      </c>
      <c r="X460" s="81">
        <v>2835</v>
      </c>
      <c r="Y460" s="81">
        <v>4724</v>
      </c>
      <c r="Z460" s="81">
        <v>6484</v>
      </c>
      <c r="AA460" s="81">
        <v>3392</v>
      </c>
      <c r="AB460" s="81">
        <v>9494</v>
      </c>
      <c r="AC460" s="81">
        <v>0</v>
      </c>
      <c r="AD460" s="81">
        <v>0.5573624059600002</v>
      </c>
      <c r="AE460" s="82"/>
      <c r="AF460" s="81">
        <v>21419175.83861113</v>
      </c>
      <c r="AG460" s="81">
        <v>592611.65473933925</v>
      </c>
      <c r="AH460" s="81">
        <v>2862289.755233495</v>
      </c>
      <c r="AI460" s="81">
        <v>17942825.609392408</v>
      </c>
      <c r="AJ460" s="81">
        <v>17237296.5117171</v>
      </c>
      <c r="AK460" s="81">
        <v>0</v>
      </c>
      <c r="AL460" s="81">
        <v>0</v>
      </c>
      <c r="AM460" s="81">
        <v>1306859.645096394</v>
      </c>
      <c r="AN460" s="81">
        <v>0</v>
      </c>
      <c r="AO460" s="81">
        <v>0</v>
      </c>
      <c r="AP460" s="82"/>
      <c r="AQ460" s="81">
        <v>145</v>
      </c>
      <c r="AR460" s="81">
        <v>54</v>
      </c>
      <c r="AS460" s="81">
        <v>0</v>
      </c>
      <c r="AT460" s="81">
        <v>0</v>
      </c>
      <c r="AU460" s="81">
        <v>0</v>
      </c>
      <c r="AV460" s="81">
        <v>1</v>
      </c>
      <c r="AW460" s="81" t="s">
        <v>564</v>
      </c>
      <c r="AX460" s="82"/>
      <c r="AY460" s="81">
        <v>849.43299999999999</v>
      </c>
      <c r="AZ460" s="81">
        <v>11715</v>
      </c>
      <c r="BA460" s="81">
        <v>0</v>
      </c>
      <c r="BB460" s="81">
        <v>0</v>
      </c>
      <c r="BC460" s="81">
        <v>0</v>
      </c>
      <c r="BD460" s="81">
        <v>750</v>
      </c>
      <c r="BE460" s="81" t="s">
        <v>564</v>
      </c>
      <c r="BF460" s="82"/>
      <c r="BG460" s="81">
        <v>0</v>
      </c>
      <c r="BH460" s="81">
        <v>0</v>
      </c>
      <c r="BI460" s="81">
        <v>80.111999999999995</v>
      </c>
      <c r="BJ460" s="81">
        <v>0</v>
      </c>
      <c r="BK460" s="81">
        <v>0</v>
      </c>
      <c r="BL460" s="81">
        <v>0</v>
      </c>
      <c r="BM460" s="82"/>
      <c r="BN460" s="81">
        <v>0</v>
      </c>
      <c r="BO460" s="81">
        <v>0</v>
      </c>
      <c r="BP460" s="81">
        <v>3</v>
      </c>
      <c r="BQ460" s="81">
        <v>0</v>
      </c>
      <c r="BR460" s="81">
        <v>0</v>
      </c>
      <c r="BS460" s="81">
        <v>0</v>
      </c>
      <c r="BT460"/>
      <c r="BU460" s="80">
        <v>80.111999999999995</v>
      </c>
      <c r="BV460" s="80">
        <v>0</v>
      </c>
      <c r="BW460" s="80">
        <v>0</v>
      </c>
      <c r="BX460" s="80">
        <v>0</v>
      </c>
      <c r="BY460" s="80">
        <v>0</v>
      </c>
      <c r="BZ460" s="80">
        <v>0</v>
      </c>
      <c r="CA460" s="80">
        <v>0</v>
      </c>
      <c r="CB460" s="80">
        <v>0</v>
      </c>
      <c r="CC460" s="80">
        <v>0</v>
      </c>
    </row>
    <row r="461" spans="1:81">
      <c r="A461" s="80" t="s">
        <v>2205</v>
      </c>
      <c r="B461" s="80">
        <v>475</v>
      </c>
      <c r="C461" s="80">
        <v>16</v>
      </c>
      <c r="D461" s="80">
        <v>28</v>
      </c>
      <c r="E461" s="80">
        <v>2019</v>
      </c>
      <c r="F461" s="80" t="s">
        <v>73</v>
      </c>
      <c r="G461" s="80" t="s">
        <v>1688</v>
      </c>
      <c r="H461" s="80" t="s">
        <v>1689</v>
      </c>
      <c r="I461" s="177"/>
      <c r="J461" s="81">
        <v>55.024963162159445</v>
      </c>
      <c r="K461" s="81">
        <v>0.85612375149964137</v>
      </c>
      <c r="L461" s="81">
        <v>20.291552358303399</v>
      </c>
      <c r="M461" s="81">
        <v>13.304254802457635</v>
      </c>
      <c r="N461" s="81">
        <v>22.941162215780526</v>
      </c>
      <c r="O461" s="81">
        <v>10.252871327419792</v>
      </c>
      <c r="P461" s="81">
        <v>13.710951986986583</v>
      </c>
      <c r="Q461" s="81">
        <v>0.57821136155781772</v>
      </c>
      <c r="R461" s="81">
        <v>0</v>
      </c>
      <c r="S461" s="81">
        <v>3.7145866885954324</v>
      </c>
      <c r="T461" s="82"/>
      <c r="U461" s="81">
        <v>2260651</v>
      </c>
      <c r="V461" s="81">
        <v>318</v>
      </c>
      <c r="W461" s="81">
        <v>470</v>
      </c>
      <c r="X461" s="81">
        <v>2835</v>
      </c>
      <c r="Y461" s="81">
        <v>4730</v>
      </c>
      <c r="Z461" s="81">
        <v>6419</v>
      </c>
      <c r="AA461" s="81">
        <v>2847</v>
      </c>
      <c r="AB461" s="81">
        <v>9370</v>
      </c>
      <c r="AC461" s="81">
        <v>0</v>
      </c>
      <c r="AD461" s="81">
        <v>3.714586688595432</v>
      </c>
      <c r="AE461" s="82"/>
      <c r="AF461" s="81">
        <v>18050914.16477669</v>
      </c>
      <c r="AG461" s="81">
        <v>592436.16579685849</v>
      </c>
      <c r="AH461" s="81">
        <v>3090417.9635452419</v>
      </c>
      <c r="AI461" s="81">
        <v>17582479.56940192</v>
      </c>
      <c r="AJ461" s="81">
        <v>17553326.498441339</v>
      </c>
      <c r="AK461" s="81">
        <v>0</v>
      </c>
      <c r="AL461" s="81">
        <v>0</v>
      </c>
      <c r="AM461" s="81">
        <v>1276123.4626777656</v>
      </c>
      <c r="AN461" s="81">
        <v>0</v>
      </c>
      <c r="AO461" s="81">
        <v>0</v>
      </c>
      <c r="AP461" s="82"/>
      <c r="AQ461" s="81">
        <v>151</v>
      </c>
      <c r="AR461" s="81">
        <v>63</v>
      </c>
      <c r="AS461" s="81">
        <v>0</v>
      </c>
      <c r="AT461" s="81">
        <v>0</v>
      </c>
      <c r="AU461" s="81">
        <v>0</v>
      </c>
      <c r="AV461" s="81">
        <v>2</v>
      </c>
      <c r="AW461" s="81" t="s">
        <v>564</v>
      </c>
      <c r="AX461" s="82"/>
      <c r="AY461" s="81">
        <v>873.6329999999997</v>
      </c>
      <c r="AZ461" s="81">
        <v>14037</v>
      </c>
      <c r="BA461" s="81">
        <v>0</v>
      </c>
      <c r="BB461" s="81">
        <v>0</v>
      </c>
      <c r="BC461" s="81">
        <v>0</v>
      </c>
      <c r="BD461" s="81">
        <v>1346</v>
      </c>
      <c r="BE461" s="81" t="s">
        <v>564</v>
      </c>
      <c r="BF461" s="82"/>
      <c r="BG461" s="81">
        <v>0</v>
      </c>
      <c r="BH461" s="81">
        <v>0</v>
      </c>
      <c r="BI461" s="81">
        <v>11.920999999999999</v>
      </c>
      <c r="BJ461" s="81">
        <v>0</v>
      </c>
      <c r="BK461" s="81">
        <v>68.100999999999999</v>
      </c>
      <c r="BL461" s="81">
        <v>0</v>
      </c>
      <c r="BM461" s="82"/>
      <c r="BN461" s="81">
        <v>0</v>
      </c>
      <c r="BO461" s="81">
        <v>0</v>
      </c>
      <c r="BP461" s="81">
        <v>2</v>
      </c>
      <c r="BQ461" s="81">
        <v>0</v>
      </c>
      <c r="BR461" s="81">
        <v>1</v>
      </c>
      <c r="BS461" s="81">
        <v>0</v>
      </c>
      <c r="BT461"/>
      <c r="BU461" s="80">
        <v>80.022000000000006</v>
      </c>
      <c r="BV461" s="80">
        <v>0</v>
      </c>
      <c r="BW461" s="80">
        <v>0</v>
      </c>
      <c r="BX461" s="80">
        <v>0</v>
      </c>
      <c r="BY461" s="80">
        <v>0</v>
      </c>
      <c r="BZ461" s="80">
        <v>0</v>
      </c>
      <c r="CA461" s="80">
        <v>0</v>
      </c>
      <c r="CB461" s="80">
        <v>0</v>
      </c>
      <c r="CC461" s="80">
        <v>0</v>
      </c>
    </row>
    <row r="462" spans="1:81">
      <c r="A462" s="80" t="s">
        <v>2206</v>
      </c>
      <c r="B462" s="80">
        <v>476</v>
      </c>
      <c r="C462" s="80">
        <v>17</v>
      </c>
      <c r="D462" s="80">
        <v>28</v>
      </c>
      <c r="E462" s="80">
        <v>2020</v>
      </c>
      <c r="F462" s="80" t="s">
        <v>218</v>
      </c>
      <c r="G462" s="174" t="s">
        <v>1688</v>
      </c>
      <c r="H462" s="80" t="s">
        <v>1689</v>
      </c>
      <c r="I462" s="177"/>
      <c r="J462" s="81">
        <v>56.316839829820957</v>
      </c>
      <c r="K462" s="81">
        <v>0.98645893010353891</v>
      </c>
      <c r="L462" s="81">
        <v>30.415969890833548</v>
      </c>
      <c r="M462" s="81">
        <v>11.866357464619728</v>
      </c>
      <c r="N462" s="81">
        <v>21.031315792263996</v>
      </c>
      <c r="O462" s="81">
        <v>8.9535779681550398</v>
      </c>
      <c r="P462" s="81">
        <v>15.208202659520701</v>
      </c>
      <c r="Q462" s="81">
        <v>0.54865230664070286</v>
      </c>
      <c r="R462" s="81">
        <v>0</v>
      </c>
      <c r="S462" s="81">
        <v>0.39485662282090511</v>
      </c>
      <c r="T462" s="82"/>
      <c r="U462" s="81">
        <v>2622813</v>
      </c>
      <c r="V462" s="81">
        <v>339</v>
      </c>
      <c r="W462" s="81">
        <v>626</v>
      </c>
      <c r="X462" s="81">
        <v>2659</v>
      </c>
      <c r="Y462" s="81">
        <v>4731</v>
      </c>
      <c r="Z462" s="81">
        <v>6398</v>
      </c>
      <c r="AA462" s="81">
        <v>3431</v>
      </c>
      <c r="AB462" s="81">
        <v>9305</v>
      </c>
      <c r="AC462" s="81">
        <v>0</v>
      </c>
      <c r="AD462" s="81">
        <v>0.39485662282090511</v>
      </c>
      <c r="AE462" s="82"/>
      <c r="AF462" s="81">
        <v>20478681.121209789</v>
      </c>
      <c r="AG462" s="81">
        <v>632024.82438633323</v>
      </c>
      <c r="AH462" s="81">
        <v>4460449.9147917358</v>
      </c>
      <c r="AI462" s="81">
        <v>15267131.528793056</v>
      </c>
      <c r="AJ462" s="81">
        <v>17923957.547790274</v>
      </c>
      <c r="AK462" s="81"/>
      <c r="AL462" s="81"/>
      <c r="AM462" s="81">
        <v>1214405.8807062162</v>
      </c>
      <c r="AN462" s="81"/>
      <c r="AO462" s="81"/>
      <c r="AP462" s="82"/>
      <c r="AQ462" s="81">
        <v>154</v>
      </c>
      <c r="AR462" s="81">
        <v>75</v>
      </c>
      <c r="AS462" s="81">
        <v>0</v>
      </c>
      <c r="AT462" s="81">
        <v>0</v>
      </c>
      <c r="AU462" s="81">
        <v>0</v>
      </c>
      <c r="AV462" s="81">
        <v>2</v>
      </c>
      <c r="AW462" s="81">
        <v>0</v>
      </c>
      <c r="AX462" s="82"/>
      <c r="AY462" s="81">
        <v>885.5569999999999</v>
      </c>
      <c r="AZ462" s="81">
        <v>14601.6</v>
      </c>
      <c r="BA462" s="81">
        <v>0</v>
      </c>
      <c r="BB462" s="81">
        <v>0</v>
      </c>
      <c r="BC462" s="81">
        <v>0</v>
      </c>
      <c r="BD462" s="81">
        <v>1346</v>
      </c>
      <c r="BE462" s="81">
        <v>0</v>
      </c>
      <c r="BF462" s="82"/>
      <c r="BG462" s="81">
        <v>0</v>
      </c>
      <c r="BH462" s="81">
        <v>0</v>
      </c>
      <c r="BI462" s="81">
        <v>79.015000000000001</v>
      </c>
      <c r="BJ462" s="81">
        <v>0</v>
      </c>
      <c r="BK462" s="81">
        <v>0</v>
      </c>
      <c r="BL462" s="81">
        <v>0</v>
      </c>
      <c r="BM462" s="82"/>
      <c r="BN462" s="81">
        <v>0</v>
      </c>
      <c r="BO462" s="81">
        <v>0</v>
      </c>
      <c r="BP462" s="81">
        <v>3</v>
      </c>
      <c r="BQ462" s="81">
        <v>0</v>
      </c>
      <c r="BR462" s="81">
        <v>0</v>
      </c>
      <c r="BS462" s="81">
        <v>0</v>
      </c>
      <c r="BT462"/>
      <c r="BU462" s="80">
        <v>79.015000000000001</v>
      </c>
      <c r="BV462" s="80">
        <v>0</v>
      </c>
      <c r="BW462" s="80">
        <v>0</v>
      </c>
      <c r="BX462" s="80">
        <v>0</v>
      </c>
      <c r="BY462" s="80">
        <v>0</v>
      </c>
      <c r="BZ462" s="80">
        <v>0</v>
      </c>
      <c r="CA462" s="80">
        <v>0</v>
      </c>
      <c r="CB462" s="80">
        <v>0</v>
      </c>
      <c r="CC462" s="80">
        <v>0</v>
      </c>
    </row>
    <row r="463" spans="1:81">
      <c r="A463" s="80" t="s">
        <v>1690</v>
      </c>
      <c r="B463" s="80">
        <v>476</v>
      </c>
      <c r="C463" s="80">
        <v>18</v>
      </c>
      <c r="D463" s="80">
        <v>28</v>
      </c>
      <c r="E463" s="80">
        <v>2021</v>
      </c>
      <c r="F463" s="80" t="s">
        <v>75</v>
      </c>
      <c r="G463" s="174" t="s">
        <v>1688</v>
      </c>
      <c r="H463" s="80" t="s">
        <v>1689</v>
      </c>
      <c r="I463" s="177"/>
      <c r="J463" s="81">
        <v>53.366646860719065</v>
      </c>
      <c r="K463" s="81">
        <v>0.95023377385321706</v>
      </c>
      <c r="L463" s="81">
        <v>27.757277835922174</v>
      </c>
      <c r="M463" s="81">
        <v>11.985398327110762</v>
      </c>
      <c r="N463" s="81">
        <v>19.76245038365408</v>
      </c>
      <c r="O463" s="81">
        <v>8.6152646783764943</v>
      </c>
      <c r="P463" s="81">
        <v>15.703983555202027</v>
      </c>
      <c r="Q463" s="81">
        <v>0.5464053042374426</v>
      </c>
      <c r="R463" s="81">
        <v>0</v>
      </c>
      <c r="S463" s="81">
        <v>0.35593615982096483</v>
      </c>
      <c r="T463" s="82"/>
      <c r="U463" s="81">
        <v>2552351</v>
      </c>
      <c r="V463" s="81">
        <v>339</v>
      </c>
      <c r="W463" s="81">
        <v>626</v>
      </c>
      <c r="X463" s="81">
        <v>2659</v>
      </c>
      <c r="Y463" s="81">
        <v>4680</v>
      </c>
      <c r="Z463" s="81">
        <v>6339</v>
      </c>
      <c r="AA463" s="81">
        <v>3455</v>
      </c>
      <c r="AB463" s="81">
        <v>9157</v>
      </c>
      <c r="AC463" s="81">
        <v>0</v>
      </c>
      <c r="AD463" s="81">
        <v>0.35593615982096483</v>
      </c>
      <c r="AE463" s="82"/>
      <c r="AF463" s="81">
        <v>19549910.037366461</v>
      </c>
      <c r="AG463" s="81">
        <v>642938.90103658568</v>
      </c>
      <c r="AH463" s="81">
        <v>3999052.9306530328</v>
      </c>
      <c r="AI463" s="81">
        <v>16658695.982145609</v>
      </c>
      <c r="AJ463" s="81">
        <v>17279021.919733979</v>
      </c>
      <c r="AK463" s="81">
        <v>0</v>
      </c>
      <c r="AL463" s="81">
        <v>0</v>
      </c>
      <c r="AM463" s="81">
        <v>1201983.4206560513</v>
      </c>
      <c r="AN463" s="81">
        <v>0</v>
      </c>
      <c r="AO463" s="81">
        <v>0</v>
      </c>
      <c r="AP463" s="82"/>
      <c r="AQ463" s="81">
        <v>165</v>
      </c>
      <c r="AR463" s="81">
        <v>78</v>
      </c>
      <c r="AS463" s="81">
        <v>0</v>
      </c>
      <c r="AT463" s="81">
        <v>0</v>
      </c>
      <c r="AU463" s="81">
        <v>0</v>
      </c>
      <c r="AV463" s="81">
        <v>2</v>
      </c>
      <c r="AW463" s="81"/>
      <c r="AX463" s="82"/>
      <c r="AY463" s="81">
        <v>969.45699999999965</v>
      </c>
      <c r="AZ463" s="81">
        <v>14750.1</v>
      </c>
      <c r="BA463" s="81">
        <v>0</v>
      </c>
      <c r="BB463" s="81">
        <v>0</v>
      </c>
      <c r="BC463" s="81">
        <v>0</v>
      </c>
      <c r="BD463" s="81">
        <v>1346</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1687</v>
      </c>
      <c r="B464" s="80">
        <v>476</v>
      </c>
      <c r="C464" s="80">
        <v>19</v>
      </c>
      <c r="D464" s="80">
        <v>28</v>
      </c>
      <c r="E464" s="80">
        <v>2022</v>
      </c>
      <c r="F464" s="80" t="s">
        <v>568</v>
      </c>
      <c r="G464" s="80" t="s">
        <v>1688</v>
      </c>
      <c r="H464" s="80" t="s">
        <v>1689</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177</v>
      </c>
      <c r="AR464" s="81">
        <v>79</v>
      </c>
      <c r="AS464" s="81">
        <v>0</v>
      </c>
      <c r="AT464" s="81">
        <v>0</v>
      </c>
      <c r="AU464" s="81">
        <v>0</v>
      </c>
      <c r="AV464" s="81">
        <v>2</v>
      </c>
      <c r="AW464" s="81"/>
      <c r="AX464" s="82"/>
      <c r="AY464" s="81">
        <v>1050.4369999999997</v>
      </c>
      <c r="AZ464" s="81">
        <v>14799.600000000002</v>
      </c>
      <c r="BA464" s="81">
        <v>0</v>
      </c>
      <c r="BB464" s="81">
        <v>0</v>
      </c>
      <c r="BC464" s="81">
        <v>0</v>
      </c>
      <c r="BD464" s="81">
        <v>1346</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2207</v>
      </c>
      <c r="B465" s="80">
        <v>69</v>
      </c>
      <c r="C465" s="80">
        <v>1</v>
      </c>
      <c r="D465" s="80">
        <v>5</v>
      </c>
      <c r="E465" s="80">
        <v>1990</v>
      </c>
      <c r="F465" s="80" t="s">
        <v>562</v>
      </c>
      <c r="G465" s="80" t="s">
        <v>1663</v>
      </c>
      <c r="H465" s="80" t="s">
        <v>1664</v>
      </c>
      <c r="I465" s="177"/>
      <c r="J465" s="81">
        <v>88.595383070859128</v>
      </c>
      <c r="K465" s="81">
        <v>9.8158114224873891</v>
      </c>
      <c r="L465" s="81">
        <v>6.3266699399771129</v>
      </c>
      <c r="M465" s="81">
        <v>14.982444897255904</v>
      </c>
      <c r="N465" s="81">
        <v>34.133259251860977</v>
      </c>
      <c r="O465" s="81">
        <v>13.741403626482571</v>
      </c>
      <c r="P465" s="81">
        <v>10.864413000604088</v>
      </c>
      <c r="Q465" s="81">
        <v>1.195385497923134</v>
      </c>
      <c r="R465" s="81">
        <v>0</v>
      </c>
      <c r="S465" s="81">
        <v>0.973417004592952</v>
      </c>
      <c r="T465" s="82"/>
      <c r="U465" s="81">
        <v>2487444</v>
      </c>
      <c r="V465" s="81">
        <v>1796</v>
      </c>
      <c r="W465" s="81">
        <v>74</v>
      </c>
      <c r="X465" s="81">
        <v>5024</v>
      </c>
      <c r="Y465" s="81">
        <v>7302</v>
      </c>
      <c r="Z465" s="81">
        <v>5652</v>
      </c>
      <c r="AA465" s="81">
        <v>2638</v>
      </c>
      <c r="AB465" s="81">
        <v>19409</v>
      </c>
      <c r="AC465" s="81">
        <v>0</v>
      </c>
      <c r="AD465" s="81">
        <v>0.973417004592952</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2208</v>
      </c>
      <c r="B466" s="80">
        <v>70</v>
      </c>
      <c r="C466" s="80">
        <v>2</v>
      </c>
      <c r="D466" s="80">
        <v>5</v>
      </c>
      <c r="E466" s="80">
        <v>2005</v>
      </c>
      <c r="F466" s="80" t="s">
        <v>565</v>
      </c>
      <c r="G466" s="80" t="s">
        <v>1663</v>
      </c>
      <c r="H466" s="80" t="s">
        <v>1664</v>
      </c>
      <c r="I466" s="177"/>
      <c r="J466" s="81">
        <v>66.983092522402345</v>
      </c>
      <c r="K466" s="81">
        <v>1.8522353539445313</v>
      </c>
      <c r="L466" s="81">
        <v>4.5045625776920755</v>
      </c>
      <c r="M466" s="81">
        <v>15.825404084099391</v>
      </c>
      <c r="N466" s="81">
        <v>35.884141635936132</v>
      </c>
      <c r="O466" s="81">
        <v>14.349762834565123</v>
      </c>
      <c r="P466" s="81">
        <v>9.2728555088151037</v>
      </c>
      <c r="Q466" s="81">
        <v>0.8546181307740609</v>
      </c>
      <c r="R466" s="81">
        <v>0</v>
      </c>
      <c r="S466" s="81">
        <v>0</v>
      </c>
      <c r="T466" s="82"/>
      <c r="U466" s="81">
        <v>2068798</v>
      </c>
      <c r="V466" s="81">
        <v>565</v>
      </c>
      <c r="W466" s="81">
        <v>40</v>
      </c>
      <c r="X466" s="81">
        <v>2570</v>
      </c>
      <c r="Y466" s="81">
        <v>7316</v>
      </c>
      <c r="Z466" s="81">
        <v>6830</v>
      </c>
      <c r="AA466" s="81">
        <v>1844</v>
      </c>
      <c r="AB466" s="81">
        <v>14506</v>
      </c>
      <c r="AC466" s="81">
        <v>0</v>
      </c>
      <c r="AD466" s="81">
        <v>0</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2209</v>
      </c>
      <c r="B467" s="80">
        <v>71</v>
      </c>
      <c r="C467" s="80">
        <v>3</v>
      </c>
      <c r="D467" s="80">
        <v>5</v>
      </c>
      <c r="E467" s="80">
        <v>2006</v>
      </c>
      <c r="F467" s="80" t="s">
        <v>566</v>
      </c>
      <c r="G467" s="80" t="s">
        <v>1663</v>
      </c>
      <c r="H467" s="80" t="s">
        <v>1664</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2210</v>
      </c>
      <c r="B468" s="80">
        <v>72</v>
      </c>
      <c r="C468" s="80">
        <v>4</v>
      </c>
      <c r="D468" s="80">
        <v>5</v>
      </c>
      <c r="E468" s="80">
        <v>2007</v>
      </c>
      <c r="F468" s="80" t="s">
        <v>567</v>
      </c>
      <c r="G468" s="80" t="s">
        <v>1663</v>
      </c>
      <c r="H468" s="80" t="s">
        <v>1664</v>
      </c>
      <c r="I468" s="177"/>
      <c r="J468" s="81">
        <v>67.942918285517749</v>
      </c>
      <c r="K468" s="81">
        <v>1.5027835032281083</v>
      </c>
      <c r="L468" s="81">
        <v>3.2827526630032757</v>
      </c>
      <c r="M468" s="81">
        <v>17.044347600917906</v>
      </c>
      <c r="N468" s="81">
        <v>34.831124970818713</v>
      </c>
      <c r="O468" s="81">
        <v>13.245989300789358</v>
      </c>
      <c r="P468" s="81">
        <v>8.7372239131734979</v>
      </c>
      <c r="Q468" s="81">
        <v>0.85319701318696883</v>
      </c>
      <c r="R468" s="81">
        <v>0</v>
      </c>
      <c r="S468" s="81">
        <v>0</v>
      </c>
      <c r="T468" s="82"/>
      <c r="U468" s="81">
        <v>2231260</v>
      </c>
      <c r="V468" s="81">
        <v>500</v>
      </c>
      <c r="W468" s="81">
        <v>40</v>
      </c>
      <c r="X468" s="81">
        <v>3467</v>
      </c>
      <c r="Y468" s="81">
        <v>7120</v>
      </c>
      <c r="Z468" s="81">
        <v>6554</v>
      </c>
      <c r="AA468" s="81">
        <v>1711</v>
      </c>
      <c r="AB468" s="81">
        <v>13716</v>
      </c>
      <c r="AC468" s="81">
        <v>0</v>
      </c>
      <c r="AD468" s="81">
        <v>0</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2211</v>
      </c>
      <c r="B469" s="80">
        <v>73</v>
      </c>
      <c r="C469" s="80">
        <v>5</v>
      </c>
      <c r="D469" s="80">
        <v>5</v>
      </c>
      <c r="E469" s="80">
        <v>2008</v>
      </c>
      <c r="F469" s="80" t="s">
        <v>84</v>
      </c>
      <c r="G469" s="80" t="s">
        <v>1663</v>
      </c>
      <c r="H469" s="80" t="s">
        <v>1664</v>
      </c>
      <c r="I469" s="177"/>
      <c r="J469" s="81">
        <v>60.475307160302492</v>
      </c>
      <c r="K469" s="81">
        <v>1.3189291740579645</v>
      </c>
      <c r="L469" s="81">
        <v>2.8345330270835531</v>
      </c>
      <c r="M469" s="81">
        <v>19.943537190572847</v>
      </c>
      <c r="N469" s="81">
        <v>34.620723704002742</v>
      </c>
      <c r="O469" s="81">
        <v>12.58596995716578</v>
      </c>
      <c r="P469" s="81">
        <v>8.3549167821126922</v>
      </c>
      <c r="Q469" s="81">
        <v>0.81137470624613339</v>
      </c>
      <c r="R469" s="81">
        <v>0</v>
      </c>
      <c r="S469" s="81">
        <v>0</v>
      </c>
      <c r="T469" s="82"/>
      <c r="U469" s="81">
        <v>2086693</v>
      </c>
      <c r="V469" s="81">
        <v>500</v>
      </c>
      <c r="W469" s="81">
        <v>40</v>
      </c>
      <c r="X469" s="81">
        <v>3467</v>
      </c>
      <c r="Y469" s="81">
        <v>6983</v>
      </c>
      <c r="Z469" s="81">
        <v>6446</v>
      </c>
      <c r="AA469" s="81">
        <v>1638</v>
      </c>
      <c r="AB469" s="81">
        <v>13258</v>
      </c>
      <c r="AC469" s="81">
        <v>0</v>
      </c>
      <c r="AD469" s="81">
        <v>0</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2212</v>
      </c>
      <c r="B470" s="80">
        <v>74</v>
      </c>
      <c r="C470" s="80">
        <v>6</v>
      </c>
      <c r="D470" s="80">
        <v>5</v>
      </c>
      <c r="E470" s="80">
        <v>2009</v>
      </c>
      <c r="F470" s="80" t="s">
        <v>85</v>
      </c>
      <c r="G470" s="80" t="s">
        <v>1663</v>
      </c>
      <c r="H470" s="80" t="s">
        <v>1664</v>
      </c>
      <c r="I470" s="177"/>
      <c r="J470" s="81">
        <v>55.565315770951294</v>
      </c>
      <c r="K470" s="81">
        <v>1.0467337545797135</v>
      </c>
      <c r="L470" s="81">
        <v>3.0919747980404146</v>
      </c>
      <c r="M470" s="81">
        <v>15.349963069769643</v>
      </c>
      <c r="N470" s="81">
        <v>29.144826654873292</v>
      </c>
      <c r="O470" s="81">
        <v>12.58495078942725</v>
      </c>
      <c r="P470" s="81">
        <v>7.9097833503793247</v>
      </c>
      <c r="Q470" s="81">
        <v>0.75070614877877362</v>
      </c>
      <c r="R470" s="81">
        <v>0</v>
      </c>
      <c r="S470" s="81">
        <v>0</v>
      </c>
      <c r="T470" s="82"/>
      <c r="U470" s="81">
        <v>1936178</v>
      </c>
      <c r="V470" s="81">
        <v>486</v>
      </c>
      <c r="W470" s="81">
        <v>50</v>
      </c>
      <c r="X470" s="81">
        <v>3370</v>
      </c>
      <c r="Y470" s="81">
        <v>6844</v>
      </c>
      <c r="Z470" s="81">
        <v>6362</v>
      </c>
      <c r="AA470" s="81">
        <v>1592</v>
      </c>
      <c r="AB470" s="81">
        <v>12877</v>
      </c>
      <c r="AC470" s="81">
        <v>0</v>
      </c>
      <c r="AD470" s="81">
        <v>0</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15.55</v>
      </c>
      <c r="BJ470" s="81">
        <v>0</v>
      </c>
      <c r="BK470" s="81">
        <v>0</v>
      </c>
      <c r="BL470" s="81">
        <v>0</v>
      </c>
      <c r="BM470" s="82"/>
      <c r="BN470" s="81">
        <v>0</v>
      </c>
      <c r="BO470" s="81">
        <v>0</v>
      </c>
      <c r="BP470" s="81">
        <v>2</v>
      </c>
      <c r="BQ470" s="81">
        <v>0</v>
      </c>
      <c r="BR470" s="81">
        <v>0</v>
      </c>
      <c r="BS470" s="81">
        <v>0</v>
      </c>
      <c r="BT470"/>
      <c r="BU470" s="80"/>
      <c r="BV470" s="80"/>
      <c r="BW470" s="80"/>
      <c r="BX470" s="80"/>
      <c r="BY470" s="80"/>
      <c r="BZ470" s="80"/>
      <c r="CA470" s="80"/>
      <c r="CB470" s="80"/>
      <c r="CC470" s="80"/>
    </row>
    <row r="471" spans="1:81">
      <c r="A471" s="80" t="s">
        <v>2213</v>
      </c>
      <c r="B471" s="80">
        <v>75</v>
      </c>
      <c r="C471" s="80">
        <v>7</v>
      </c>
      <c r="D471" s="80">
        <v>5</v>
      </c>
      <c r="E471" s="80">
        <v>2010</v>
      </c>
      <c r="F471" s="80" t="s">
        <v>86</v>
      </c>
      <c r="G471" s="80" t="s">
        <v>1663</v>
      </c>
      <c r="H471" s="80" t="s">
        <v>1664</v>
      </c>
      <c r="I471" s="177"/>
      <c r="J471" s="81">
        <v>51.181387337226298</v>
      </c>
      <c r="K471" s="81">
        <v>1.0916451481650613</v>
      </c>
      <c r="L471" s="81">
        <v>2.8149408227081332</v>
      </c>
      <c r="M471" s="81">
        <v>13.740357773659142</v>
      </c>
      <c r="N471" s="81">
        <v>27.944941151441743</v>
      </c>
      <c r="O471" s="81">
        <v>12.379066962627</v>
      </c>
      <c r="P471" s="81">
        <v>7.9798907863294462</v>
      </c>
      <c r="Q471" s="81">
        <v>0.76100264994493116</v>
      </c>
      <c r="R471" s="81">
        <v>0</v>
      </c>
      <c r="S471" s="81">
        <v>0</v>
      </c>
      <c r="T471" s="82"/>
      <c r="U471" s="81">
        <v>1996390</v>
      </c>
      <c r="V471" s="81">
        <v>486</v>
      </c>
      <c r="W471" s="81">
        <v>50</v>
      </c>
      <c r="X471" s="81">
        <v>3370</v>
      </c>
      <c r="Y471" s="81">
        <v>6674</v>
      </c>
      <c r="Z471" s="81">
        <v>6287</v>
      </c>
      <c r="AA471" s="81">
        <v>1566</v>
      </c>
      <c r="AB471" s="81">
        <v>12508</v>
      </c>
      <c r="AC471" s="81">
        <v>0</v>
      </c>
      <c r="AD471" s="81">
        <v>0</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11.805999999999999</v>
      </c>
      <c r="BJ471" s="81">
        <v>0</v>
      </c>
      <c r="BK471" s="81">
        <v>0</v>
      </c>
      <c r="BL471" s="81">
        <v>0</v>
      </c>
      <c r="BM471" s="82"/>
      <c r="BN471" s="81">
        <v>0</v>
      </c>
      <c r="BO471" s="81">
        <v>0</v>
      </c>
      <c r="BP471" s="81">
        <v>2</v>
      </c>
      <c r="BQ471" s="81">
        <v>0</v>
      </c>
      <c r="BR471" s="81">
        <v>0</v>
      </c>
      <c r="BS471" s="81">
        <v>0</v>
      </c>
      <c r="BT471"/>
      <c r="BU471" s="80">
        <v>11.805999999999999</v>
      </c>
      <c r="BV471" s="80">
        <v>0</v>
      </c>
      <c r="BW471" s="80">
        <v>0</v>
      </c>
      <c r="BX471" s="80">
        <v>0</v>
      </c>
      <c r="BY471" s="80">
        <v>0</v>
      </c>
      <c r="BZ471" s="80">
        <v>0</v>
      </c>
      <c r="CA471" s="80">
        <v>0</v>
      </c>
      <c r="CB471" s="80">
        <v>0</v>
      </c>
      <c r="CC471" s="80">
        <v>0</v>
      </c>
    </row>
    <row r="472" spans="1:81">
      <c r="A472" s="80" t="s">
        <v>2214</v>
      </c>
      <c r="B472" s="80">
        <v>76</v>
      </c>
      <c r="C472" s="80">
        <v>8</v>
      </c>
      <c r="D472" s="80">
        <v>5</v>
      </c>
      <c r="E472" s="80">
        <v>2011</v>
      </c>
      <c r="F472" s="80" t="s">
        <v>87</v>
      </c>
      <c r="G472" s="80" t="s">
        <v>1663</v>
      </c>
      <c r="H472" s="80" t="s">
        <v>1664</v>
      </c>
      <c r="I472" s="177"/>
      <c r="J472" s="81">
        <v>49.451095059751772</v>
      </c>
      <c r="K472" s="81">
        <v>1.5295979057509617</v>
      </c>
      <c r="L472" s="81">
        <v>2.6265448978024644</v>
      </c>
      <c r="M472" s="81">
        <v>17.357934893664822</v>
      </c>
      <c r="N472" s="81">
        <v>33.243615106583562</v>
      </c>
      <c r="O472" s="81">
        <v>11.99829530072606</v>
      </c>
      <c r="P472" s="81">
        <v>7.7591813340918918</v>
      </c>
      <c r="Q472" s="81">
        <v>0.85856151514355183</v>
      </c>
      <c r="R472" s="81">
        <v>0</v>
      </c>
      <c r="S472" s="81">
        <v>0</v>
      </c>
      <c r="T472" s="82"/>
      <c r="U472" s="81">
        <v>1816629</v>
      </c>
      <c r="V472" s="81">
        <v>486</v>
      </c>
      <c r="W472" s="81">
        <v>50</v>
      </c>
      <c r="X472" s="81">
        <v>3370</v>
      </c>
      <c r="Y472" s="81">
        <v>6596</v>
      </c>
      <c r="Z472" s="81">
        <v>6226</v>
      </c>
      <c r="AA472" s="81">
        <v>1568</v>
      </c>
      <c r="AB472" s="81">
        <v>12234</v>
      </c>
      <c r="AC472" s="81">
        <v>0</v>
      </c>
      <c r="AD472" s="81">
        <v>0</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9.8480000000000008</v>
      </c>
      <c r="BJ472" s="81">
        <v>0</v>
      </c>
      <c r="BK472" s="81">
        <v>0</v>
      </c>
      <c r="BL472" s="81">
        <v>0</v>
      </c>
      <c r="BM472" s="82"/>
      <c r="BN472" s="81">
        <v>0</v>
      </c>
      <c r="BO472" s="81">
        <v>0</v>
      </c>
      <c r="BP472" s="81">
        <v>2</v>
      </c>
      <c r="BQ472" s="81">
        <v>0</v>
      </c>
      <c r="BR472" s="81">
        <v>0</v>
      </c>
      <c r="BS472" s="81">
        <v>0</v>
      </c>
      <c r="BT472"/>
      <c r="BU472" s="80">
        <v>9.8480000000000008</v>
      </c>
      <c r="BV472" s="80">
        <v>0</v>
      </c>
      <c r="BW472" s="80">
        <v>0</v>
      </c>
      <c r="BX472" s="80">
        <v>0</v>
      </c>
      <c r="BY472" s="80">
        <v>0</v>
      </c>
      <c r="BZ472" s="80">
        <v>0</v>
      </c>
      <c r="CA472" s="80">
        <v>0</v>
      </c>
      <c r="CB472" s="80">
        <v>0</v>
      </c>
      <c r="CC472" s="80">
        <v>0</v>
      </c>
    </row>
    <row r="473" spans="1:81">
      <c r="A473" s="80" t="s">
        <v>2215</v>
      </c>
      <c r="B473" s="80">
        <v>77</v>
      </c>
      <c r="C473" s="80">
        <v>9</v>
      </c>
      <c r="D473" s="80">
        <v>5</v>
      </c>
      <c r="E473" s="80">
        <v>2012</v>
      </c>
      <c r="F473" s="80" t="s">
        <v>88</v>
      </c>
      <c r="G473" s="80" t="s">
        <v>1663</v>
      </c>
      <c r="H473" s="80" t="s">
        <v>1664</v>
      </c>
      <c r="I473" s="177"/>
      <c r="J473" s="81">
        <v>58.35138885707164</v>
      </c>
      <c r="K473" s="81">
        <v>1.7231511995954054</v>
      </c>
      <c r="L473" s="81">
        <v>2.650105699485088</v>
      </c>
      <c r="M473" s="81">
        <v>21.558499985924193</v>
      </c>
      <c r="N473" s="81">
        <v>36.081055078599235</v>
      </c>
      <c r="O473" s="81">
        <v>11.922998034708026</v>
      </c>
      <c r="P473" s="81">
        <v>7.6042636709359481</v>
      </c>
      <c r="Q473" s="81">
        <v>0.91000869320535738</v>
      </c>
      <c r="R473" s="81">
        <v>0</v>
      </c>
      <c r="S473" s="81">
        <v>0.31689258738542408</v>
      </c>
      <c r="T473" s="82"/>
      <c r="U473" s="81">
        <v>2053851</v>
      </c>
      <c r="V473" s="81">
        <v>486</v>
      </c>
      <c r="W473" s="81">
        <v>50</v>
      </c>
      <c r="X473" s="81">
        <v>3370</v>
      </c>
      <c r="Y473" s="81">
        <v>6517</v>
      </c>
      <c r="Z473" s="81">
        <v>6236</v>
      </c>
      <c r="AA473" s="81">
        <v>1528</v>
      </c>
      <c r="AB473" s="81">
        <v>11935</v>
      </c>
      <c r="AC473" s="81">
        <v>0</v>
      </c>
      <c r="AD473" s="81">
        <v>0.31689258738542408</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11.564</v>
      </c>
      <c r="BJ473" s="81">
        <v>0</v>
      </c>
      <c r="BK473" s="81">
        <v>0</v>
      </c>
      <c r="BL473" s="81">
        <v>0</v>
      </c>
      <c r="BM473" s="82"/>
      <c r="BN473" s="81">
        <v>0</v>
      </c>
      <c r="BO473" s="81">
        <v>0</v>
      </c>
      <c r="BP473" s="81">
        <v>2</v>
      </c>
      <c r="BQ473" s="81">
        <v>0</v>
      </c>
      <c r="BR473" s="81">
        <v>0</v>
      </c>
      <c r="BS473" s="81">
        <v>0</v>
      </c>
      <c r="BT473"/>
      <c r="BU473" s="80">
        <v>11.564</v>
      </c>
      <c r="BV473" s="80">
        <v>0</v>
      </c>
      <c r="BW473" s="80">
        <v>0</v>
      </c>
      <c r="BX473" s="80">
        <v>0</v>
      </c>
      <c r="BY473" s="80">
        <v>0</v>
      </c>
      <c r="BZ473" s="80">
        <v>0</v>
      </c>
      <c r="CA473" s="80">
        <v>0</v>
      </c>
      <c r="CB473" s="80">
        <v>0</v>
      </c>
      <c r="CC473" s="80">
        <v>0</v>
      </c>
    </row>
    <row r="474" spans="1:81">
      <c r="A474" s="80" t="s">
        <v>2216</v>
      </c>
      <c r="B474" s="80">
        <v>78</v>
      </c>
      <c r="C474" s="80">
        <v>10</v>
      </c>
      <c r="D474" s="80">
        <v>5</v>
      </c>
      <c r="E474" s="80">
        <v>2013</v>
      </c>
      <c r="F474" s="80" t="s">
        <v>89</v>
      </c>
      <c r="G474" s="80" t="s">
        <v>1663</v>
      </c>
      <c r="H474" s="80" t="s">
        <v>1664</v>
      </c>
      <c r="I474" s="177"/>
      <c r="J474" s="81">
        <v>58.59533498154132</v>
      </c>
      <c r="K474" s="81">
        <v>1.4241903440767791</v>
      </c>
      <c r="L474" s="81">
        <v>2.3402522977777087</v>
      </c>
      <c r="M474" s="81">
        <v>20.049920411863674</v>
      </c>
      <c r="N474" s="81">
        <v>34.522000188242359</v>
      </c>
      <c r="O474" s="81">
        <v>11.33104921426631</v>
      </c>
      <c r="P474" s="81">
        <v>7.5779667179614849</v>
      </c>
      <c r="Q474" s="81">
        <v>0.90591864125267518</v>
      </c>
      <c r="R474" s="81">
        <v>0</v>
      </c>
      <c r="S474" s="81">
        <v>1.4630537702905209</v>
      </c>
      <c r="T474" s="82"/>
      <c r="U474" s="81">
        <v>2099985</v>
      </c>
      <c r="V474" s="81">
        <v>486</v>
      </c>
      <c r="W474" s="81">
        <v>50</v>
      </c>
      <c r="X474" s="81">
        <v>3370</v>
      </c>
      <c r="Y474" s="81">
        <v>6434</v>
      </c>
      <c r="Z474" s="81">
        <v>6191</v>
      </c>
      <c r="AA474" s="81">
        <v>1517</v>
      </c>
      <c r="AB474" s="81">
        <v>11711</v>
      </c>
      <c r="AC474" s="81">
        <v>0</v>
      </c>
      <c r="AD474" s="81">
        <v>1.4630537702905209</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16.323</v>
      </c>
      <c r="BJ474" s="81">
        <v>0</v>
      </c>
      <c r="BK474" s="81">
        <v>0</v>
      </c>
      <c r="BL474" s="81">
        <v>0</v>
      </c>
      <c r="BM474" s="82"/>
      <c r="BN474" s="81">
        <v>0</v>
      </c>
      <c r="BO474" s="81">
        <v>0</v>
      </c>
      <c r="BP474" s="81">
        <v>2</v>
      </c>
      <c r="BQ474" s="81">
        <v>0</v>
      </c>
      <c r="BR474" s="81">
        <v>0</v>
      </c>
      <c r="BS474" s="81">
        <v>0</v>
      </c>
      <c r="BT474"/>
      <c r="BU474" s="80">
        <v>16.323</v>
      </c>
      <c r="BV474" s="80">
        <v>0</v>
      </c>
      <c r="BW474" s="80">
        <v>0</v>
      </c>
      <c r="BX474" s="80">
        <v>0</v>
      </c>
      <c r="BY474" s="80">
        <v>0</v>
      </c>
      <c r="BZ474" s="80">
        <v>0</v>
      </c>
      <c r="CA474" s="80">
        <v>0</v>
      </c>
      <c r="CB474" s="80">
        <v>0</v>
      </c>
      <c r="CC474" s="80">
        <v>0</v>
      </c>
    </row>
    <row r="475" spans="1:81">
      <c r="A475" s="80" t="s">
        <v>2217</v>
      </c>
      <c r="B475" s="80">
        <v>79</v>
      </c>
      <c r="C475" s="80">
        <v>11</v>
      </c>
      <c r="D475" s="80">
        <v>5</v>
      </c>
      <c r="E475" s="80">
        <v>2014</v>
      </c>
      <c r="F475" s="80" t="s">
        <v>90</v>
      </c>
      <c r="G475" s="80" t="s">
        <v>1663</v>
      </c>
      <c r="H475" s="80" t="s">
        <v>1664</v>
      </c>
      <c r="I475" s="177"/>
      <c r="J475" s="81">
        <v>53.980261500771476</v>
      </c>
      <c r="K475" s="81">
        <v>1.4266401404584064</v>
      </c>
      <c r="L475" s="81">
        <v>2.0633877869671555</v>
      </c>
      <c r="M475" s="81">
        <v>20.826772189511267</v>
      </c>
      <c r="N475" s="81">
        <v>35.957791399214706</v>
      </c>
      <c r="O475" s="81">
        <v>10.628239224467794</v>
      </c>
      <c r="P475" s="81">
        <v>7.7077645760070013</v>
      </c>
      <c r="Q475" s="81">
        <v>0.84484393580216088</v>
      </c>
      <c r="R475" s="81">
        <v>0</v>
      </c>
      <c r="S475" s="81">
        <v>1.7994666395701464</v>
      </c>
      <c r="T475" s="82"/>
      <c r="U475" s="81">
        <v>2148583</v>
      </c>
      <c r="V475" s="81">
        <v>423</v>
      </c>
      <c r="W475" s="81">
        <v>45</v>
      </c>
      <c r="X475" s="81">
        <v>3328</v>
      </c>
      <c r="Y475" s="81">
        <v>6329</v>
      </c>
      <c r="Z475" s="81">
        <v>6116</v>
      </c>
      <c r="AA475" s="81">
        <v>1535</v>
      </c>
      <c r="AB475" s="81">
        <v>11383</v>
      </c>
      <c r="AC475" s="81">
        <v>0</v>
      </c>
      <c r="AD475" s="81">
        <v>1.7994666395701464</v>
      </c>
      <c r="AE475" s="82"/>
      <c r="AF475" s="81">
        <v>17498389.545241065</v>
      </c>
      <c r="AG475" s="81">
        <v>1001065.7406742338</v>
      </c>
      <c r="AH475" s="81">
        <v>335610.23663764412</v>
      </c>
      <c r="AI475" s="81">
        <v>21916256.982902557</v>
      </c>
      <c r="AJ475" s="81">
        <v>27220876.31007944</v>
      </c>
      <c r="AK475" s="81">
        <v>0</v>
      </c>
      <c r="AL475" s="81">
        <v>0</v>
      </c>
      <c r="AM475" s="81">
        <v>1562715.8013840248</v>
      </c>
      <c r="AN475" s="81">
        <v>0</v>
      </c>
      <c r="AO475" s="81">
        <v>0</v>
      </c>
      <c r="AP475" s="82"/>
      <c r="AQ475" s="81">
        <v>12</v>
      </c>
      <c r="AR475" s="81">
        <v>9</v>
      </c>
      <c r="AS475" s="81">
        <v>0</v>
      </c>
      <c r="AT475" s="81">
        <v>0</v>
      </c>
      <c r="AU475" s="81">
        <v>0</v>
      </c>
      <c r="AV475" s="81">
        <v>0</v>
      </c>
      <c r="AW475" s="81" t="s">
        <v>564</v>
      </c>
      <c r="AX475" s="82"/>
      <c r="AY475" s="81">
        <v>58.760000000000005</v>
      </c>
      <c r="AZ475" s="81">
        <v>325.39999999999998</v>
      </c>
      <c r="BA475" s="81">
        <v>0</v>
      </c>
      <c r="BB475" s="81">
        <v>0</v>
      </c>
      <c r="BC475" s="81">
        <v>0</v>
      </c>
      <c r="BD475" s="81">
        <v>0</v>
      </c>
      <c r="BE475" s="81" t="s">
        <v>564</v>
      </c>
      <c r="BF475" s="82"/>
      <c r="BG475" s="81">
        <v>0</v>
      </c>
      <c r="BH475" s="81">
        <v>0</v>
      </c>
      <c r="BI475" s="81">
        <v>15.821999999999999</v>
      </c>
      <c r="BJ475" s="81">
        <v>0</v>
      </c>
      <c r="BK475" s="81">
        <v>0</v>
      </c>
      <c r="BL475" s="81">
        <v>0</v>
      </c>
      <c r="BM475" s="82"/>
      <c r="BN475" s="81">
        <v>0</v>
      </c>
      <c r="BO475" s="81">
        <v>0</v>
      </c>
      <c r="BP475" s="81">
        <v>2</v>
      </c>
      <c r="BQ475" s="81">
        <v>0</v>
      </c>
      <c r="BR475" s="81">
        <v>0</v>
      </c>
      <c r="BS475" s="81">
        <v>0</v>
      </c>
      <c r="BT475"/>
      <c r="BU475" s="80">
        <v>15.821999999999999</v>
      </c>
      <c r="BV475" s="80">
        <v>0</v>
      </c>
      <c r="BW475" s="80">
        <v>0</v>
      </c>
      <c r="BX475" s="80">
        <v>0</v>
      </c>
      <c r="BY475" s="80">
        <v>0</v>
      </c>
      <c r="BZ475" s="80">
        <v>0</v>
      </c>
      <c r="CA475" s="80">
        <v>0</v>
      </c>
      <c r="CB475" s="80">
        <v>0</v>
      </c>
      <c r="CC475" s="80">
        <v>0</v>
      </c>
    </row>
    <row r="476" spans="1:81">
      <c r="A476" s="80" t="s">
        <v>2218</v>
      </c>
      <c r="B476" s="80">
        <v>80</v>
      </c>
      <c r="C476" s="80">
        <v>12</v>
      </c>
      <c r="D476" s="80">
        <v>5</v>
      </c>
      <c r="E476" s="80">
        <v>2015</v>
      </c>
      <c r="F476" s="80" t="s">
        <v>91</v>
      </c>
      <c r="G476" s="80" t="s">
        <v>1663</v>
      </c>
      <c r="H476" s="80" t="s">
        <v>1664</v>
      </c>
      <c r="I476" s="177"/>
      <c r="J476" s="81">
        <v>60.783022187710451</v>
      </c>
      <c r="K476" s="81">
        <v>1.3679995914795566</v>
      </c>
      <c r="L476" s="81">
        <v>2.1719309060996554</v>
      </c>
      <c r="M476" s="81">
        <v>20.151419148540711</v>
      </c>
      <c r="N476" s="81">
        <v>32.572606209940147</v>
      </c>
      <c r="O476" s="81">
        <v>10.371908509958656</v>
      </c>
      <c r="P476" s="81">
        <v>7.693727991009828</v>
      </c>
      <c r="Q476" s="81">
        <v>0.80133951874305276</v>
      </c>
      <c r="R476" s="81">
        <v>0</v>
      </c>
      <c r="S476" s="81">
        <v>1.4317932214296953</v>
      </c>
      <c r="T476" s="82"/>
      <c r="U476" s="81">
        <v>2425670</v>
      </c>
      <c r="V476" s="81">
        <v>423</v>
      </c>
      <c r="W476" s="81">
        <v>45</v>
      </c>
      <c r="X476" s="81">
        <v>3328</v>
      </c>
      <c r="Y476" s="81">
        <v>6229</v>
      </c>
      <c r="Z476" s="81">
        <v>6026</v>
      </c>
      <c r="AA476" s="81">
        <v>1531</v>
      </c>
      <c r="AB476" s="81">
        <v>11029</v>
      </c>
      <c r="AC476" s="81">
        <v>0</v>
      </c>
      <c r="AD476" s="81">
        <v>1.4317932214296953</v>
      </c>
      <c r="AE476" s="82"/>
      <c r="AF476" s="81">
        <v>18719624.469255738</v>
      </c>
      <c r="AG476" s="81">
        <v>911388.50697872136</v>
      </c>
      <c r="AH476" s="81">
        <v>280834.71547501651</v>
      </c>
      <c r="AI476" s="81">
        <v>21166350.114528783</v>
      </c>
      <c r="AJ476" s="81">
        <v>25710538.300966028</v>
      </c>
      <c r="AK476" s="81">
        <v>0</v>
      </c>
      <c r="AL476" s="81">
        <v>0</v>
      </c>
      <c r="AM476" s="81">
        <v>1511478.1850850566</v>
      </c>
      <c r="AN476" s="81">
        <v>0</v>
      </c>
      <c r="AO476" s="81">
        <v>0</v>
      </c>
      <c r="AP476" s="82"/>
      <c r="AQ476" s="81">
        <v>12</v>
      </c>
      <c r="AR476" s="81">
        <v>9</v>
      </c>
      <c r="AS476" s="81">
        <v>0</v>
      </c>
      <c r="AT476" s="81">
        <v>0</v>
      </c>
      <c r="AU476" s="81">
        <v>0</v>
      </c>
      <c r="AV476" s="81">
        <v>0</v>
      </c>
      <c r="AW476" s="81" t="s">
        <v>564</v>
      </c>
      <c r="AX476" s="82"/>
      <c r="AY476" s="81">
        <v>58.760000000000005</v>
      </c>
      <c r="AZ476" s="81">
        <v>325.39999999999998</v>
      </c>
      <c r="BA476" s="81">
        <v>0</v>
      </c>
      <c r="BB476" s="81">
        <v>0</v>
      </c>
      <c r="BC476" s="81">
        <v>0</v>
      </c>
      <c r="BD476" s="81">
        <v>0</v>
      </c>
      <c r="BE476" s="81" t="s">
        <v>564</v>
      </c>
      <c r="BF476" s="82"/>
      <c r="BG476" s="81">
        <v>0</v>
      </c>
      <c r="BH476" s="81">
        <v>0</v>
      </c>
      <c r="BI476" s="81">
        <v>16.507000000000001</v>
      </c>
      <c r="BJ476" s="81">
        <v>0</v>
      </c>
      <c r="BK476" s="81">
        <v>0</v>
      </c>
      <c r="BL476" s="81">
        <v>0</v>
      </c>
      <c r="BM476" s="82"/>
      <c r="BN476" s="81">
        <v>0</v>
      </c>
      <c r="BO476" s="81">
        <v>0</v>
      </c>
      <c r="BP476" s="81">
        <v>2</v>
      </c>
      <c r="BQ476" s="81">
        <v>0</v>
      </c>
      <c r="BR476" s="81">
        <v>0</v>
      </c>
      <c r="BS476" s="81">
        <v>0</v>
      </c>
      <c r="BT476"/>
      <c r="BU476" s="80">
        <v>16.507000000000001</v>
      </c>
      <c r="BV476" s="80">
        <v>0</v>
      </c>
      <c r="BW476" s="80">
        <v>0</v>
      </c>
      <c r="BX476" s="80">
        <v>0</v>
      </c>
      <c r="BY476" s="80">
        <v>0</v>
      </c>
      <c r="BZ476" s="80">
        <v>0</v>
      </c>
      <c r="CA476" s="80">
        <v>0</v>
      </c>
      <c r="CB476" s="80">
        <v>0</v>
      </c>
      <c r="CC476" s="80">
        <v>0</v>
      </c>
    </row>
    <row r="477" spans="1:81">
      <c r="A477" s="80" t="s">
        <v>2219</v>
      </c>
      <c r="B477" s="80">
        <v>81</v>
      </c>
      <c r="C477" s="80">
        <v>13</v>
      </c>
      <c r="D477" s="80">
        <v>5</v>
      </c>
      <c r="E477" s="80">
        <v>2016</v>
      </c>
      <c r="F477" s="80" t="s">
        <v>92</v>
      </c>
      <c r="G477" s="80" t="s">
        <v>1663</v>
      </c>
      <c r="H477" s="80" t="s">
        <v>1664</v>
      </c>
      <c r="I477" s="177"/>
      <c r="J477" s="81">
        <v>59.833379544799968</v>
      </c>
      <c r="K477" s="81">
        <v>1.2904039981087871</v>
      </c>
      <c r="L477" s="81">
        <v>2.3355819337936925</v>
      </c>
      <c r="M477" s="81">
        <v>17.277504885129012</v>
      </c>
      <c r="N477" s="81">
        <v>32.533919610444933</v>
      </c>
      <c r="O477" s="81">
        <v>10.10653387144591</v>
      </c>
      <c r="P477" s="81">
        <v>8.269544731771342</v>
      </c>
      <c r="Q477" s="81">
        <v>0.760848204014269</v>
      </c>
      <c r="R477" s="81">
        <v>0</v>
      </c>
      <c r="S477" s="81">
        <v>1.4627235675032053</v>
      </c>
      <c r="T477" s="82"/>
      <c r="U477" s="81">
        <v>2272837</v>
      </c>
      <c r="V477" s="81">
        <v>423</v>
      </c>
      <c r="W477" s="81">
        <v>45</v>
      </c>
      <c r="X477" s="81">
        <v>3328</v>
      </c>
      <c r="Y477" s="81">
        <v>6118</v>
      </c>
      <c r="Z477" s="81">
        <v>5944</v>
      </c>
      <c r="AA477" s="81">
        <v>1702</v>
      </c>
      <c r="AB477" s="81">
        <v>10772</v>
      </c>
      <c r="AC477" s="81">
        <v>0</v>
      </c>
      <c r="AD477" s="81">
        <v>1.4627235675032051</v>
      </c>
      <c r="AE477" s="82"/>
      <c r="AF477" s="81">
        <v>18749759.501066081</v>
      </c>
      <c r="AG477" s="81">
        <v>868739.63589274161</v>
      </c>
      <c r="AH477" s="81">
        <v>238021.25966500229</v>
      </c>
      <c r="AI477" s="81">
        <v>21128237.50909102</v>
      </c>
      <c r="AJ477" s="81">
        <v>26284122.241547931</v>
      </c>
      <c r="AK477" s="81">
        <v>0</v>
      </c>
      <c r="AL477" s="81">
        <v>0</v>
      </c>
      <c r="AM477" s="81">
        <v>1477404.3203204549</v>
      </c>
      <c r="AN477" s="81">
        <v>0</v>
      </c>
      <c r="AO477" s="81">
        <v>0</v>
      </c>
      <c r="AP477" s="82"/>
      <c r="AQ477" s="81">
        <v>11</v>
      </c>
      <c r="AR477" s="81">
        <v>16</v>
      </c>
      <c r="AS477" s="81">
        <v>0</v>
      </c>
      <c r="AT477" s="81">
        <v>0</v>
      </c>
      <c r="AU477" s="81">
        <v>0</v>
      </c>
      <c r="AV477" s="81">
        <v>0</v>
      </c>
      <c r="AW477" s="81" t="s">
        <v>564</v>
      </c>
      <c r="AX477" s="82"/>
      <c r="AY477" s="81">
        <v>51.86</v>
      </c>
      <c r="AZ477" s="81">
        <v>623.5</v>
      </c>
      <c r="BA477" s="81">
        <v>0</v>
      </c>
      <c r="BB477" s="81">
        <v>0</v>
      </c>
      <c r="BC477" s="81">
        <v>0</v>
      </c>
      <c r="BD477" s="81">
        <v>0</v>
      </c>
      <c r="BE477" s="81" t="s">
        <v>564</v>
      </c>
      <c r="BF477" s="82"/>
      <c r="BG477" s="81">
        <v>0</v>
      </c>
      <c r="BH477" s="81">
        <v>0</v>
      </c>
      <c r="BI477" s="81">
        <v>15.602</v>
      </c>
      <c r="BJ477" s="81">
        <v>0</v>
      </c>
      <c r="BK477" s="81">
        <v>0</v>
      </c>
      <c r="BL477" s="81">
        <v>0</v>
      </c>
      <c r="BM477" s="82"/>
      <c r="BN477" s="81">
        <v>0</v>
      </c>
      <c r="BO477" s="81">
        <v>0</v>
      </c>
      <c r="BP477" s="81">
        <v>2</v>
      </c>
      <c r="BQ477" s="81">
        <v>0</v>
      </c>
      <c r="BR477" s="81">
        <v>0</v>
      </c>
      <c r="BS477" s="81">
        <v>0</v>
      </c>
      <c r="BT477"/>
      <c r="BU477" s="80">
        <v>15.602</v>
      </c>
      <c r="BV477" s="80">
        <v>0</v>
      </c>
      <c r="BW477" s="80">
        <v>0</v>
      </c>
      <c r="BX477" s="80">
        <v>0</v>
      </c>
      <c r="BY477" s="80">
        <v>0</v>
      </c>
      <c r="BZ477" s="80">
        <v>0</v>
      </c>
      <c r="CA477" s="80">
        <v>0</v>
      </c>
      <c r="CB477" s="80">
        <v>0</v>
      </c>
      <c r="CC477" s="80">
        <v>0</v>
      </c>
    </row>
    <row r="478" spans="1:81">
      <c r="A478" s="80" t="s">
        <v>2220</v>
      </c>
      <c r="B478" s="80">
        <v>82</v>
      </c>
      <c r="C478" s="80">
        <v>14</v>
      </c>
      <c r="D478" s="80">
        <v>5</v>
      </c>
      <c r="E478" s="80">
        <v>2017</v>
      </c>
      <c r="F478" s="80" t="s">
        <v>71</v>
      </c>
      <c r="G478" s="80" t="s">
        <v>1663</v>
      </c>
      <c r="H478" s="80" t="s">
        <v>1664</v>
      </c>
      <c r="I478" s="177"/>
      <c r="J478" s="81">
        <v>51.183146271034865</v>
      </c>
      <c r="K478" s="81">
        <v>1.3185996764367349</v>
      </c>
      <c r="L478" s="81">
        <v>2.108353296039676</v>
      </c>
      <c r="M478" s="81">
        <v>17.323980863344364</v>
      </c>
      <c r="N478" s="81">
        <v>31.180650546939713</v>
      </c>
      <c r="O478" s="81">
        <v>9.8262135775029034</v>
      </c>
      <c r="P478" s="81">
        <v>8.1206012455313736</v>
      </c>
      <c r="Q478" s="81">
        <v>0.71469809436806553</v>
      </c>
      <c r="R478" s="81">
        <v>0</v>
      </c>
      <c r="S478" s="81">
        <v>1.2493850176762502</v>
      </c>
      <c r="T478" s="82"/>
      <c r="U478" s="81">
        <v>1913104</v>
      </c>
      <c r="V478" s="81">
        <v>423</v>
      </c>
      <c r="W478" s="81">
        <v>45</v>
      </c>
      <c r="X478" s="81">
        <v>3328</v>
      </c>
      <c r="Y478" s="81">
        <v>5992</v>
      </c>
      <c r="Z478" s="81">
        <v>5875</v>
      </c>
      <c r="AA478" s="81">
        <v>1682</v>
      </c>
      <c r="AB478" s="81">
        <v>10464</v>
      </c>
      <c r="AC478" s="81">
        <v>0</v>
      </c>
      <c r="AD478" s="81">
        <v>1.24938501767625</v>
      </c>
      <c r="AE478" s="82"/>
      <c r="AF478" s="81">
        <v>15508144.042745151</v>
      </c>
      <c r="AG478" s="81">
        <v>871263.80074897455</v>
      </c>
      <c r="AH478" s="81">
        <v>290768.15208559122</v>
      </c>
      <c r="AI478" s="81">
        <v>20605511.61365591</v>
      </c>
      <c r="AJ478" s="81">
        <v>22559407.946151249</v>
      </c>
      <c r="AK478" s="81">
        <v>0</v>
      </c>
      <c r="AL478" s="81">
        <v>0</v>
      </c>
      <c r="AM478" s="81">
        <v>1437407.05508369</v>
      </c>
      <c r="AN478" s="81">
        <v>0</v>
      </c>
      <c r="AO478" s="81">
        <v>0</v>
      </c>
      <c r="AP478" s="82"/>
      <c r="AQ478" s="81">
        <v>12</v>
      </c>
      <c r="AR478" s="81">
        <v>16</v>
      </c>
      <c r="AS478" s="81">
        <v>0</v>
      </c>
      <c r="AT478" s="81">
        <v>0</v>
      </c>
      <c r="AU478" s="81">
        <v>0</v>
      </c>
      <c r="AV478" s="81">
        <v>0</v>
      </c>
      <c r="AW478" s="81" t="s">
        <v>564</v>
      </c>
      <c r="AX478" s="82"/>
      <c r="AY478" s="81">
        <v>57.36</v>
      </c>
      <c r="AZ478" s="81">
        <v>623.5</v>
      </c>
      <c r="BA478" s="81">
        <v>0</v>
      </c>
      <c r="BB478" s="81">
        <v>0</v>
      </c>
      <c r="BC478" s="81">
        <v>0</v>
      </c>
      <c r="BD478" s="81">
        <v>0</v>
      </c>
      <c r="BE478" s="81" t="s">
        <v>564</v>
      </c>
      <c r="BF478" s="82"/>
      <c r="BG478" s="81">
        <v>0</v>
      </c>
      <c r="BH478" s="81">
        <v>0</v>
      </c>
      <c r="BI478" s="81">
        <v>14.529</v>
      </c>
      <c r="BJ478" s="81">
        <v>0</v>
      </c>
      <c r="BK478" s="81">
        <v>0</v>
      </c>
      <c r="BL478" s="81">
        <v>0</v>
      </c>
      <c r="BM478" s="82"/>
      <c r="BN478" s="81">
        <v>0</v>
      </c>
      <c r="BO478" s="81">
        <v>0</v>
      </c>
      <c r="BP478" s="81">
        <v>2</v>
      </c>
      <c r="BQ478" s="81">
        <v>0</v>
      </c>
      <c r="BR478" s="81">
        <v>0</v>
      </c>
      <c r="BS478" s="81">
        <v>0</v>
      </c>
      <c r="BT478"/>
      <c r="BU478" s="80">
        <v>14.529</v>
      </c>
      <c r="BV478" s="80">
        <v>0</v>
      </c>
      <c r="BW478" s="80">
        <v>0</v>
      </c>
      <c r="BX478" s="80">
        <v>0</v>
      </c>
      <c r="BY478" s="80">
        <v>0</v>
      </c>
      <c r="BZ478" s="80">
        <v>0</v>
      </c>
      <c r="CA478" s="80">
        <v>0</v>
      </c>
      <c r="CB478" s="80">
        <v>0</v>
      </c>
      <c r="CC478" s="80">
        <v>0</v>
      </c>
    </row>
    <row r="479" spans="1:81">
      <c r="A479" s="80" t="s">
        <v>2221</v>
      </c>
      <c r="B479" s="80">
        <v>83</v>
      </c>
      <c r="C479" s="80">
        <v>15</v>
      </c>
      <c r="D479" s="80">
        <v>5</v>
      </c>
      <c r="E479" s="80">
        <v>2018</v>
      </c>
      <c r="F479" s="80" t="s">
        <v>93</v>
      </c>
      <c r="G479" s="80" t="s">
        <v>1663</v>
      </c>
      <c r="H479" s="80" t="s">
        <v>1664</v>
      </c>
      <c r="I479" s="177"/>
      <c r="J479" s="81">
        <v>56.409071642416087</v>
      </c>
      <c r="K479" s="81">
        <v>1.2272591506144452</v>
      </c>
      <c r="L479" s="81">
        <v>1.9341425857832704</v>
      </c>
      <c r="M479" s="81">
        <v>17.409424060169815</v>
      </c>
      <c r="N479" s="81">
        <v>28.180491459376405</v>
      </c>
      <c r="O479" s="81">
        <v>9.4807703680879296</v>
      </c>
      <c r="P479" s="81">
        <v>8.0827858197682581</v>
      </c>
      <c r="Q479" s="81">
        <v>0.64558424475318787</v>
      </c>
      <c r="R479" s="81">
        <v>0</v>
      </c>
      <c r="S479" s="81">
        <v>1.2990206877356514</v>
      </c>
      <c r="T479" s="82"/>
      <c r="U479" s="81">
        <v>2203067</v>
      </c>
      <c r="V479" s="81">
        <v>423</v>
      </c>
      <c r="W479" s="81">
        <v>45</v>
      </c>
      <c r="X479" s="81">
        <v>3328</v>
      </c>
      <c r="Y479" s="81">
        <v>5882</v>
      </c>
      <c r="Z479" s="81">
        <v>5777</v>
      </c>
      <c r="AA479" s="81">
        <v>1691</v>
      </c>
      <c r="AB479" s="81">
        <v>10186</v>
      </c>
      <c r="AC479" s="81">
        <v>0</v>
      </c>
      <c r="AD479" s="81">
        <v>1.2990206877356509</v>
      </c>
      <c r="AE479" s="82"/>
      <c r="AF479" s="81">
        <v>17926959.064079311</v>
      </c>
      <c r="AG479" s="81">
        <v>788285.31432308326</v>
      </c>
      <c r="AH479" s="81">
        <v>274049.01911810058</v>
      </c>
      <c r="AI479" s="81">
        <v>21063041.84411215</v>
      </c>
      <c r="AJ479" s="81">
        <v>21462696.46103302</v>
      </c>
      <c r="AK479" s="81">
        <v>0</v>
      </c>
      <c r="AL479" s="81">
        <v>0</v>
      </c>
      <c r="AM479" s="81">
        <v>1402114.213708855</v>
      </c>
      <c r="AN479" s="81">
        <v>0</v>
      </c>
      <c r="AO479" s="81">
        <v>0</v>
      </c>
      <c r="AP479" s="82"/>
      <c r="AQ479" s="81">
        <v>14</v>
      </c>
      <c r="AR479" s="81">
        <v>16</v>
      </c>
      <c r="AS479" s="81">
        <v>0</v>
      </c>
      <c r="AT479" s="81">
        <v>0</v>
      </c>
      <c r="AU479" s="81">
        <v>0</v>
      </c>
      <c r="AV479" s="81">
        <v>0</v>
      </c>
      <c r="AW479" s="81" t="s">
        <v>564</v>
      </c>
      <c r="AX479" s="82"/>
      <c r="AY479" s="81">
        <v>68.06</v>
      </c>
      <c r="AZ479" s="81">
        <v>624</v>
      </c>
      <c r="BA479" s="81">
        <v>0</v>
      </c>
      <c r="BB479" s="81">
        <v>0</v>
      </c>
      <c r="BC479" s="81">
        <v>0</v>
      </c>
      <c r="BD479" s="81">
        <v>0</v>
      </c>
      <c r="BE479" s="81" t="s">
        <v>564</v>
      </c>
      <c r="BF479" s="82"/>
      <c r="BG479" s="81">
        <v>0</v>
      </c>
      <c r="BH479" s="81">
        <v>0</v>
      </c>
      <c r="BI479" s="81">
        <v>12.407</v>
      </c>
      <c r="BJ479" s="81">
        <v>0</v>
      </c>
      <c r="BK479" s="81">
        <v>0</v>
      </c>
      <c r="BL479" s="81">
        <v>0</v>
      </c>
      <c r="BM479" s="82"/>
      <c r="BN479" s="81">
        <v>0</v>
      </c>
      <c r="BO479" s="81">
        <v>0</v>
      </c>
      <c r="BP479" s="81">
        <v>2</v>
      </c>
      <c r="BQ479" s="81">
        <v>0</v>
      </c>
      <c r="BR479" s="81">
        <v>0</v>
      </c>
      <c r="BS479" s="81">
        <v>0</v>
      </c>
      <c r="BT479"/>
      <c r="BU479" s="80">
        <v>12.407</v>
      </c>
      <c r="BV479" s="80">
        <v>0</v>
      </c>
      <c r="BW479" s="80">
        <v>0</v>
      </c>
      <c r="BX479" s="80">
        <v>0</v>
      </c>
      <c r="BY479" s="80">
        <v>0</v>
      </c>
      <c r="BZ479" s="80">
        <v>0</v>
      </c>
      <c r="CA479" s="80">
        <v>0</v>
      </c>
      <c r="CB479" s="80">
        <v>0</v>
      </c>
      <c r="CC479" s="80">
        <v>0</v>
      </c>
    </row>
    <row r="480" spans="1:81">
      <c r="A480" s="80" t="s">
        <v>2222</v>
      </c>
      <c r="B480" s="80">
        <v>84</v>
      </c>
      <c r="C480" s="80">
        <v>16</v>
      </c>
      <c r="D480" s="80">
        <v>5</v>
      </c>
      <c r="E480" s="80">
        <v>2019</v>
      </c>
      <c r="F480" s="80" t="s">
        <v>73</v>
      </c>
      <c r="G480" s="80" t="s">
        <v>1663</v>
      </c>
      <c r="H480" s="80" t="s">
        <v>1664</v>
      </c>
      <c r="I480" s="177"/>
      <c r="J480" s="81">
        <v>54.332043002745024</v>
      </c>
      <c r="K480" s="81">
        <v>1.1388061222778247</v>
      </c>
      <c r="L480" s="81">
        <v>1.9428082045184107</v>
      </c>
      <c r="M480" s="81">
        <v>15.617834209022577</v>
      </c>
      <c r="N480" s="81">
        <v>28.150212579363671</v>
      </c>
      <c r="O480" s="81">
        <v>9.0804756965853741</v>
      </c>
      <c r="P480" s="81">
        <v>7.089048586176415</v>
      </c>
      <c r="Q480" s="81">
        <v>0.611287272955362</v>
      </c>
      <c r="R480" s="81">
        <v>0</v>
      </c>
      <c r="S480" s="81">
        <v>1.1684097290802766</v>
      </c>
      <c r="T480" s="82"/>
      <c r="U480" s="81">
        <v>2232183</v>
      </c>
      <c r="V480" s="81">
        <v>423</v>
      </c>
      <c r="W480" s="81">
        <v>45</v>
      </c>
      <c r="X480" s="81">
        <v>3328</v>
      </c>
      <c r="Y480" s="81">
        <v>5804</v>
      </c>
      <c r="Z480" s="81">
        <v>5685</v>
      </c>
      <c r="AA480" s="81">
        <v>1472</v>
      </c>
      <c r="AB480" s="81">
        <v>9906</v>
      </c>
      <c r="AC480" s="81">
        <v>0</v>
      </c>
      <c r="AD480" s="81">
        <v>1.1684097290802771</v>
      </c>
      <c r="AE480" s="82"/>
      <c r="AF480" s="81">
        <v>17823602.02130878</v>
      </c>
      <c r="AG480" s="81">
        <v>788051.88091846264</v>
      </c>
      <c r="AH480" s="81">
        <v>295891.08161603392</v>
      </c>
      <c r="AI480" s="81">
        <v>20640032.45395752</v>
      </c>
      <c r="AJ480" s="81">
        <v>21539007.821766075</v>
      </c>
      <c r="AK480" s="81">
        <v>0</v>
      </c>
      <c r="AL480" s="81">
        <v>0</v>
      </c>
      <c r="AM480" s="81">
        <v>1349122.6276719258</v>
      </c>
      <c r="AN480" s="81">
        <v>0</v>
      </c>
      <c r="AO480" s="81">
        <v>0</v>
      </c>
      <c r="AP480" s="82"/>
      <c r="AQ480" s="81">
        <v>17</v>
      </c>
      <c r="AR480" s="81">
        <v>18</v>
      </c>
      <c r="AS480" s="81">
        <v>0</v>
      </c>
      <c r="AT480" s="81">
        <v>0</v>
      </c>
      <c r="AU480" s="81">
        <v>0</v>
      </c>
      <c r="AV480" s="81">
        <v>0</v>
      </c>
      <c r="AW480" s="81" t="s">
        <v>564</v>
      </c>
      <c r="AX480" s="82"/>
      <c r="AY480" s="81">
        <v>87.26</v>
      </c>
      <c r="AZ480" s="81">
        <v>706</v>
      </c>
      <c r="BA480" s="81">
        <v>0</v>
      </c>
      <c r="BB480" s="81">
        <v>0</v>
      </c>
      <c r="BC480" s="81">
        <v>0</v>
      </c>
      <c r="BD480" s="81">
        <v>0</v>
      </c>
      <c r="BE480" s="81" t="s">
        <v>564</v>
      </c>
      <c r="BF480" s="82"/>
      <c r="BG480" s="81">
        <v>0</v>
      </c>
      <c r="BH480" s="81">
        <v>0</v>
      </c>
      <c r="BI480" s="81">
        <v>14.997999999999999</v>
      </c>
      <c r="BJ480" s="81">
        <v>0</v>
      </c>
      <c r="BK480" s="81">
        <v>0</v>
      </c>
      <c r="BL480" s="81">
        <v>0</v>
      </c>
      <c r="BM480" s="82"/>
      <c r="BN480" s="81">
        <v>0</v>
      </c>
      <c r="BO480" s="81">
        <v>0</v>
      </c>
      <c r="BP480" s="81">
        <v>2</v>
      </c>
      <c r="BQ480" s="81">
        <v>0</v>
      </c>
      <c r="BR480" s="81">
        <v>0</v>
      </c>
      <c r="BS480" s="81">
        <v>0</v>
      </c>
      <c r="BT480"/>
      <c r="BU480" s="80">
        <v>14.997999999999999</v>
      </c>
      <c r="BV480" s="80">
        <v>0</v>
      </c>
      <c r="BW480" s="80">
        <v>0</v>
      </c>
      <c r="BX480" s="80">
        <v>0</v>
      </c>
      <c r="BY480" s="80">
        <v>0</v>
      </c>
      <c r="BZ480" s="80">
        <v>0</v>
      </c>
      <c r="CA480" s="80">
        <v>0</v>
      </c>
      <c r="CB480" s="80">
        <v>0</v>
      </c>
      <c r="CC480" s="80">
        <v>0</v>
      </c>
    </row>
    <row r="481" spans="1:81">
      <c r="A481" s="80" t="s">
        <v>2223</v>
      </c>
      <c r="B481" s="80">
        <v>85</v>
      </c>
      <c r="C481" s="80">
        <v>17</v>
      </c>
      <c r="D481" s="80">
        <v>5</v>
      </c>
      <c r="E481" s="80">
        <v>2020</v>
      </c>
      <c r="F481" s="80" t="s">
        <v>218</v>
      </c>
      <c r="G481" s="80" t="s">
        <v>1663</v>
      </c>
      <c r="H481" s="80" t="s">
        <v>1664</v>
      </c>
      <c r="I481" s="177"/>
      <c r="J481" s="81">
        <v>40.315296882147102</v>
      </c>
      <c r="K481" s="81">
        <v>1.2338011397165205</v>
      </c>
      <c r="L481" s="81">
        <v>3.5954980382135506</v>
      </c>
      <c r="M481" s="81">
        <v>13.374754915932803</v>
      </c>
      <c r="N481" s="81">
        <v>25.370052679444221</v>
      </c>
      <c r="O481" s="81">
        <v>7.8466257685910143</v>
      </c>
      <c r="P481" s="81">
        <v>7.1985197082662848</v>
      </c>
      <c r="Q481" s="81">
        <v>0.56852289528529365</v>
      </c>
      <c r="R481" s="81">
        <v>0</v>
      </c>
      <c r="S481" s="81">
        <v>1.4061346452428229</v>
      </c>
      <c r="T481" s="82"/>
      <c r="U481" s="81">
        <v>1877582</v>
      </c>
      <c r="V481" s="81">
        <v>424</v>
      </c>
      <c r="W481" s="81">
        <v>74</v>
      </c>
      <c r="X481" s="81">
        <v>2997</v>
      </c>
      <c r="Y481" s="81">
        <v>5707</v>
      </c>
      <c r="Z481" s="81">
        <v>5607</v>
      </c>
      <c r="AA481" s="81">
        <v>1624</v>
      </c>
      <c r="AB481" s="81">
        <v>9642</v>
      </c>
      <c r="AC481" s="81">
        <v>0</v>
      </c>
      <c r="AD481" s="81">
        <v>1.4061346452428229</v>
      </c>
      <c r="AE481" s="82"/>
      <c r="AF481" s="81">
        <v>14659986.456115371</v>
      </c>
      <c r="AG481" s="81">
        <v>790497.12548615143</v>
      </c>
      <c r="AH481" s="81">
        <v>527273.63209998142</v>
      </c>
      <c r="AI481" s="81">
        <v>17207819.929218795</v>
      </c>
      <c r="AJ481" s="81">
        <v>21621649.910217516</v>
      </c>
      <c r="AK481" s="81"/>
      <c r="AL481" s="81"/>
      <c r="AM481" s="81">
        <v>1258388.1248543081</v>
      </c>
      <c r="AN481" s="81"/>
      <c r="AO481" s="81"/>
      <c r="AP481" s="82"/>
      <c r="AQ481" s="81">
        <v>21</v>
      </c>
      <c r="AR481" s="81">
        <v>19</v>
      </c>
      <c r="AS481" s="81">
        <v>0</v>
      </c>
      <c r="AT481" s="81">
        <v>0</v>
      </c>
      <c r="AU481" s="81">
        <v>0</v>
      </c>
      <c r="AV481" s="81">
        <v>0</v>
      </c>
      <c r="AW481" s="81">
        <v>0</v>
      </c>
      <c r="AX481" s="82"/>
      <c r="AY481" s="81">
        <v>121.46</v>
      </c>
      <c r="AZ481" s="81">
        <v>755.5</v>
      </c>
      <c r="BA481" s="81">
        <v>0</v>
      </c>
      <c r="BB481" s="81">
        <v>0</v>
      </c>
      <c r="BC481" s="81">
        <v>0</v>
      </c>
      <c r="BD481" s="81">
        <v>0</v>
      </c>
      <c r="BE481" s="81">
        <v>0</v>
      </c>
      <c r="BF481" s="82"/>
      <c r="BG481" s="81">
        <v>0</v>
      </c>
      <c r="BH481" s="81">
        <v>0</v>
      </c>
      <c r="BI481" s="81">
        <v>14.292</v>
      </c>
      <c r="BJ481" s="81">
        <v>0</v>
      </c>
      <c r="BK481" s="81">
        <v>0</v>
      </c>
      <c r="BL481" s="81">
        <v>0</v>
      </c>
      <c r="BM481" s="82"/>
      <c r="BN481" s="81">
        <v>0</v>
      </c>
      <c r="BO481" s="81">
        <v>0</v>
      </c>
      <c r="BP481" s="81">
        <v>2</v>
      </c>
      <c r="BQ481" s="81">
        <v>0</v>
      </c>
      <c r="BR481" s="81">
        <v>0</v>
      </c>
      <c r="BS481" s="81">
        <v>0</v>
      </c>
      <c r="BT481"/>
      <c r="BU481" s="80">
        <v>14.292</v>
      </c>
      <c r="BV481" s="80">
        <v>0</v>
      </c>
      <c r="BW481" s="80">
        <v>0</v>
      </c>
      <c r="BX481" s="80">
        <v>0</v>
      </c>
      <c r="BY481" s="80">
        <v>0</v>
      </c>
      <c r="BZ481" s="80">
        <v>0</v>
      </c>
      <c r="CA481" s="80">
        <v>0</v>
      </c>
      <c r="CB481" s="80">
        <v>0</v>
      </c>
      <c r="CC481" s="80">
        <v>0</v>
      </c>
    </row>
    <row r="482" spans="1:81">
      <c r="A482" s="80" t="s">
        <v>1665</v>
      </c>
      <c r="B482" s="80">
        <v>85</v>
      </c>
      <c r="C482" s="80">
        <v>18</v>
      </c>
      <c r="D482" s="80">
        <v>5</v>
      </c>
      <c r="E482" s="80">
        <v>2021</v>
      </c>
      <c r="F482" s="80" t="s">
        <v>75</v>
      </c>
      <c r="G482" s="174" t="s">
        <v>1663</v>
      </c>
      <c r="H482" s="80" t="s">
        <v>1664</v>
      </c>
      <c r="I482" s="177"/>
      <c r="J482" s="81">
        <v>44.671546919447309</v>
      </c>
      <c r="K482" s="81">
        <v>1.1884929796866197</v>
      </c>
      <c r="L482" s="81">
        <v>3.2812117569620458</v>
      </c>
      <c r="M482" s="81">
        <v>13.508927712053762</v>
      </c>
      <c r="N482" s="81">
        <v>23.757167918469626</v>
      </c>
      <c r="O482" s="81">
        <v>7.4518845608989297</v>
      </c>
      <c r="P482" s="81">
        <v>7.4224616919377446</v>
      </c>
      <c r="Q482" s="81">
        <v>0.55899583816712484</v>
      </c>
      <c r="R482" s="81">
        <v>0</v>
      </c>
      <c r="S482" s="81">
        <v>1.2150868221145481</v>
      </c>
      <c r="T482" s="82"/>
      <c r="U482" s="81">
        <v>2136493</v>
      </c>
      <c r="V482" s="81">
        <v>424</v>
      </c>
      <c r="W482" s="81">
        <v>74</v>
      </c>
      <c r="X482" s="81">
        <v>2997</v>
      </c>
      <c r="Y482" s="81">
        <v>5626</v>
      </c>
      <c r="Z482" s="81">
        <v>5483</v>
      </c>
      <c r="AA482" s="81">
        <v>1633</v>
      </c>
      <c r="AB482" s="81">
        <v>9368</v>
      </c>
      <c r="AC482" s="81">
        <v>0</v>
      </c>
      <c r="AD482" s="81">
        <v>1.2150868221145481</v>
      </c>
      <c r="AE482" s="82"/>
      <c r="AF482" s="81">
        <v>16364616.757437823</v>
      </c>
      <c r="AG482" s="81">
        <v>804147.77002806007</v>
      </c>
      <c r="AH482" s="81">
        <v>472731.49659476744</v>
      </c>
      <c r="AI482" s="81">
        <v>18776273.733918913</v>
      </c>
      <c r="AJ482" s="81">
        <v>20771747.290688749</v>
      </c>
      <c r="AK482" s="81">
        <v>0</v>
      </c>
      <c r="AL482" s="81">
        <v>0</v>
      </c>
      <c r="AM482" s="81">
        <v>1229680.1009834977</v>
      </c>
      <c r="AN482" s="81">
        <v>0</v>
      </c>
      <c r="AO482" s="81">
        <v>0</v>
      </c>
      <c r="AP482" s="82"/>
      <c r="AQ482" s="81">
        <v>22</v>
      </c>
      <c r="AR482" s="81">
        <v>19</v>
      </c>
      <c r="AS482" s="81">
        <v>0</v>
      </c>
      <c r="AT482" s="81">
        <v>0</v>
      </c>
      <c r="AU482" s="81">
        <v>0</v>
      </c>
      <c r="AV482" s="81">
        <v>0</v>
      </c>
      <c r="AW482" s="81"/>
      <c r="AX482" s="82"/>
      <c r="AY482" s="81">
        <v>131.36000000000001</v>
      </c>
      <c r="AZ482" s="81">
        <v>755.5</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1662</v>
      </c>
      <c r="B483" s="80">
        <v>85</v>
      </c>
      <c r="C483" s="80">
        <v>19</v>
      </c>
      <c r="D483" s="80">
        <v>5</v>
      </c>
      <c r="E483" s="80">
        <v>2022</v>
      </c>
      <c r="F483" s="80" t="s">
        <v>568</v>
      </c>
      <c r="G483" s="174" t="s">
        <v>1663</v>
      </c>
      <c r="H483" s="80" t="s">
        <v>1664</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25</v>
      </c>
      <c r="AR483" s="81">
        <v>19</v>
      </c>
      <c r="AS483" s="81">
        <v>0</v>
      </c>
      <c r="AT483" s="81">
        <v>0</v>
      </c>
      <c r="AU483" s="81">
        <v>0</v>
      </c>
      <c r="AV483" s="81">
        <v>0</v>
      </c>
      <c r="AW483" s="81"/>
      <c r="AX483" s="82"/>
      <c r="AY483" s="81">
        <v>141.86000000000001</v>
      </c>
      <c r="AZ483" s="81">
        <v>755.5</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2224</v>
      </c>
      <c r="B484" s="80">
        <v>392</v>
      </c>
      <c r="C484" s="80">
        <v>1</v>
      </c>
      <c r="D484" s="80">
        <v>24</v>
      </c>
      <c r="E484" s="80">
        <v>1990</v>
      </c>
      <c r="F484" s="80" t="s">
        <v>562</v>
      </c>
      <c r="G484" s="80" t="s">
        <v>2225</v>
      </c>
      <c r="H484" s="80" t="s">
        <v>1691</v>
      </c>
      <c r="I484" s="177"/>
      <c r="J484" s="81">
        <v>7.554299781909612</v>
      </c>
      <c r="K484" s="81">
        <v>2.3250856080965425</v>
      </c>
      <c r="L484" s="81">
        <v>9.2139817519514864</v>
      </c>
      <c r="M484" s="81">
        <v>13.548908321951602</v>
      </c>
      <c r="N484" s="81">
        <v>16.410637855430391</v>
      </c>
      <c r="O484" s="81">
        <v>9.7298473660975322</v>
      </c>
      <c r="P484" s="81">
        <v>14.797511717653711</v>
      </c>
      <c r="Q484" s="81">
        <v>0.81433288956358796</v>
      </c>
      <c r="R484" s="81">
        <v>0</v>
      </c>
      <c r="S484" s="81">
        <v>0.82097625279722186</v>
      </c>
      <c r="T484" s="82"/>
      <c r="U484" s="81">
        <v>455228</v>
      </c>
      <c r="V484" s="81">
        <v>834</v>
      </c>
      <c r="W484" s="81">
        <v>88</v>
      </c>
      <c r="X484" s="81">
        <v>4459</v>
      </c>
      <c r="Y484" s="81">
        <v>4019</v>
      </c>
      <c r="Z484" s="81">
        <v>4002</v>
      </c>
      <c r="AA484" s="81">
        <v>3593</v>
      </c>
      <c r="AB484" s="81">
        <v>13222</v>
      </c>
      <c r="AC484" s="81">
        <v>0</v>
      </c>
      <c r="AD484" s="81">
        <v>0.82097625279722186</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2226</v>
      </c>
      <c r="B485" s="80">
        <v>393</v>
      </c>
      <c r="C485" s="80">
        <v>2</v>
      </c>
      <c r="D485" s="80">
        <v>24</v>
      </c>
      <c r="E485" s="80">
        <v>2005</v>
      </c>
      <c r="F485" s="80" t="s">
        <v>565</v>
      </c>
      <c r="G485" s="80" t="s">
        <v>2225</v>
      </c>
      <c r="H485" s="80" t="s">
        <v>1691</v>
      </c>
      <c r="I485" s="177"/>
      <c r="J485" s="81">
        <v>5.3013287673203822</v>
      </c>
      <c r="K485" s="81">
        <v>1.9514706701924569</v>
      </c>
      <c r="L485" s="81">
        <v>4.076451930336483</v>
      </c>
      <c r="M485" s="81">
        <v>17.305344796061775</v>
      </c>
      <c r="N485" s="81">
        <v>17.675833576491847</v>
      </c>
      <c r="O485" s="81">
        <v>13.084966754563922</v>
      </c>
      <c r="P485" s="81">
        <v>14.03499985092351</v>
      </c>
      <c r="Q485" s="81">
        <v>0.66396982861048293</v>
      </c>
      <c r="R485" s="81">
        <v>0</v>
      </c>
      <c r="S485" s="81">
        <v>2.2432011441686033</v>
      </c>
      <c r="T485" s="82"/>
      <c r="U485" s="81">
        <v>382696</v>
      </c>
      <c r="V485" s="81">
        <v>831</v>
      </c>
      <c r="W485" s="81">
        <v>24</v>
      </c>
      <c r="X485" s="81">
        <v>3259</v>
      </c>
      <c r="Y485" s="81">
        <v>3723</v>
      </c>
      <c r="Z485" s="81">
        <v>6228</v>
      </c>
      <c r="AA485" s="81">
        <v>2791</v>
      </c>
      <c r="AB485" s="81">
        <v>11270</v>
      </c>
      <c r="AC485" s="81">
        <v>0</v>
      </c>
      <c r="AD485" s="81">
        <v>2.2432011441686033</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2227</v>
      </c>
      <c r="B486" s="80">
        <v>394</v>
      </c>
      <c r="C486" s="80">
        <v>3</v>
      </c>
      <c r="D486" s="80">
        <v>24</v>
      </c>
      <c r="E486" s="80">
        <v>2006</v>
      </c>
      <c r="F486" s="80" t="s">
        <v>566</v>
      </c>
      <c r="G486" s="80" t="s">
        <v>2225</v>
      </c>
      <c r="H486" s="80" t="s">
        <v>1691</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2228</v>
      </c>
      <c r="B487" s="80">
        <v>395</v>
      </c>
      <c r="C487" s="80">
        <v>4</v>
      </c>
      <c r="D487" s="80">
        <v>24</v>
      </c>
      <c r="E487" s="80">
        <v>2007</v>
      </c>
      <c r="F487" s="80" t="s">
        <v>567</v>
      </c>
      <c r="G487" s="80" t="s">
        <v>2225</v>
      </c>
      <c r="H487" s="80" t="s">
        <v>1691</v>
      </c>
      <c r="I487" s="177"/>
      <c r="J487" s="81">
        <v>6.1697598227976451</v>
      </c>
      <c r="K487" s="81">
        <v>3.1244212629751784</v>
      </c>
      <c r="L487" s="81">
        <v>5.0755981632025806</v>
      </c>
      <c r="M487" s="81">
        <v>24.037683650383894</v>
      </c>
      <c r="N487" s="81">
        <v>26.054129587820057</v>
      </c>
      <c r="O487" s="81">
        <v>12.572978248430056</v>
      </c>
      <c r="P487" s="81">
        <v>13.802873312278182</v>
      </c>
      <c r="Q487" s="81">
        <v>0.68729759395616929</v>
      </c>
      <c r="R487" s="81">
        <v>0</v>
      </c>
      <c r="S487" s="81">
        <v>2.1840260401977338</v>
      </c>
      <c r="T487" s="82"/>
      <c r="U487" s="81">
        <v>386439</v>
      </c>
      <c r="V487" s="81">
        <v>1069</v>
      </c>
      <c r="W487" s="81">
        <v>71</v>
      </c>
      <c r="X487" s="81">
        <v>3955</v>
      </c>
      <c r="Y487" s="81">
        <v>3747</v>
      </c>
      <c r="Z487" s="81">
        <v>6221</v>
      </c>
      <c r="AA487" s="81">
        <v>2703</v>
      </c>
      <c r="AB487" s="81">
        <v>11049</v>
      </c>
      <c r="AC487" s="81">
        <v>0</v>
      </c>
      <c r="AD487" s="81">
        <v>2.1840260401977338</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2229</v>
      </c>
      <c r="B488" s="80">
        <v>396</v>
      </c>
      <c r="C488" s="80">
        <v>5</v>
      </c>
      <c r="D488" s="80">
        <v>24</v>
      </c>
      <c r="E488" s="80">
        <v>2008</v>
      </c>
      <c r="F488" s="80" t="s">
        <v>84</v>
      </c>
      <c r="G488" s="80" t="s">
        <v>2225</v>
      </c>
      <c r="H488" s="80" t="s">
        <v>1691</v>
      </c>
      <c r="I488" s="177"/>
      <c r="J488" s="81">
        <v>5.3954575469790171</v>
      </c>
      <c r="K488" s="81">
        <v>2.1689699546860135</v>
      </c>
      <c r="L488" s="81">
        <v>4.3494500340653435</v>
      </c>
      <c r="M488" s="81">
        <v>24.538419178440641</v>
      </c>
      <c r="N488" s="81">
        <v>23.65871203811389</v>
      </c>
      <c r="O488" s="81">
        <v>12.189607577192984</v>
      </c>
      <c r="P488" s="81">
        <v>13.521907441624389</v>
      </c>
      <c r="Q488" s="81">
        <v>0.66816933495212583</v>
      </c>
      <c r="R488" s="81">
        <v>0</v>
      </c>
      <c r="S488" s="81">
        <v>1.9310412597017395</v>
      </c>
      <c r="T488" s="82"/>
      <c r="U488" s="81">
        <v>445436</v>
      </c>
      <c r="V488" s="81">
        <v>1069</v>
      </c>
      <c r="W488" s="81">
        <v>71</v>
      </c>
      <c r="X488" s="81">
        <v>3955</v>
      </c>
      <c r="Y488" s="81">
        <v>3742</v>
      </c>
      <c r="Z488" s="81">
        <v>6243</v>
      </c>
      <c r="AA488" s="81">
        <v>2651</v>
      </c>
      <c r="AB488" s="81">
        <v>10918</v>
      </c>
      <c r="AC488" s="81">
        <v>0</v>
      </c>
      <c r="AD488" s="81">
        <v>1.9310412597017395</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2230</v>
      </c>
      <c r="B489" s="80">
        <v>397</v>
      </c>
      <c r="C489" s="80">
        <v>6</v>
      </c>
      <c r="D489" s="80">
        <v>24</v>
      </c>
      <c r="E489" s="80">
        <v>2009</v>
      </c>
      <c r="F489" s="80" t="s">
        <v>85</v>
      </c>
      <c r="G489" s="80" t="s">
        <v>2225</v>
      </c>
      <c r="H489" s="80" t="s">
        <v>1691</v>
      </c>
      <c r="I489" s="177"/>
      <c r="J489" s="81">
        <v>4.7652493210863778</v>
      </c>
      <c r="K489" s="81">
        <v>1.882632191717742</v>
      </c>
      <c r="L489" s="81">
        <v>3.1844441832022254</v>
      </c>
      <c r="M489" s="81">
        <v>22.216819677030632</v>
      </c>
      <c r="N489" s="81">
        <v>17.222708916534657</v>
      </c>
      <c r="O489" s="81">
        <v>12.446480724155338</v>
      </c>
      <c r="P489" s="81">
        <v>12.917987883785328</v>
      </c>
      <c r="Q489" s="81">
        <v>0.62921266318003444</v>
      </c>
      <c r="R489" s="81">
        <v>0</v>
      </c>
      <c r="S489" s="81">
        <v>2.1891916207506683</v>
      </c>
      <c r="T489" s="82"/>
      <c r="U489" s="81">
        <v>359184</v>
      </c>
      <c r="V489" s="81">
        <v>1062</v>
      </c>
      <c r="W489" s="81">
        <v>70</v>
      </c>
      <c r="X489" s="81">
        <v>4054</v>
      </c>
      <c r="Y489" s="81">
        <v>3731</v>
      </c>
      <c r="Z489" s="81">
        <v>6292</v>
      </c>
      <c r="AA489" s="81">
        <v>2600</v>
      </c>
      <c r="AB489" s="81">
        <v>10793</v>
      </c>
      <c r="AC489" s="81">
        <v>0</v>
      </c>
      <c r="AD489" s="81">
        <v>2.1891916207506683</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3.4220000000000002</v>
      </c>
      <c r="BH489" s="81">
        <v>0</v>
      </c>
      <c r="BI489" s="81">
        <v>0</v>
      </c>
      <c r="BJ489" s="81">
        <v>0</v>
      </c>
      <c r="BK489" s="81">
        <v>0</v>
      </c>
      <c r="BL489" s="81">
        <v>0</v>
      </c>
      <c r="BM489" s="82"/>
      <c r="BN489" s="81">
        <v>1</v>
      </c>
      <c r="BO489" s="81">
        <v>0</v>
      </c>
      <c r="BP489" s="81">
        <v>0</v>
      </c>
      <c r="BQ489" s="81">
        <v>0</v>
      </c>
      <c r="BR489" s="81">
        <v>0</v>
      </c>
      <c r="BS489" s="81">
        <v>0</v>
      </c>
      <c r="BT489"/>
      <c r="BU489" s="80"/>
      <c r="BV489" s="80"/>
      <c r="BW489" s="80"/>
      <c r="BX489" s="80"/>
      <c r="BY489" s="80"/>
      <c r="BZ489" s="80"/>
      <c r="CA489" s="80"/>
      <c r="CB489" s="80"/>
      <c r="CC489" s="80"/>
    </row>
    <row r="490" spans="1:81">
      <c r="A490" s="80" t="s">
        <v>2231</v>
      </c>
      <c r="B490" s="80">
        <v>398</v>
      </c>
      <c r="C490" s="80">
        <v>7</v>
      </c>
      <c r="D490" s="80">
        <v>24</v>
      </c>
      <c r="E490" s="80">
        <v>2010</v>
      </c>
      <c r="F490" s="80" t="s">
        <v>86</v>
      </c>
      <c r="G490" s="80" t="s">
        <v>2225</v>
      </c>
      <c r="H490" s="80" t="s">
        <v>1691</v>
      </c>
      <c r="I490" s="177"/>
      <c r="J490" s="81">
        <v>4.4865483515915345</v>
      </c>
      <c r="K490" s="81">
        <v>2.122636716468532</v>
      </c>
      <c r="L490" s="81">
        <v>2.9940867818990253</v>
      </c>
      <c r="M490" s="81">
        <v>25.907790235686164</v>
      </c>
      <c r="N490" s="81">
        <v>19.482931045330851</v>
      </c>
      <c r="O490" s="81">
        <v>12.418446847986081</v>
      </c>
      <c r="P490" s="81">
        <v>13.019553613711198</v>
      </c>
      <c r="Q490" s="81">
        <v>0.64771619853803464</v>
      </c>
      <c r="R490" s="81">
        <v>0</v>
      </c>
      <c r="S490" s="81">
        <v>1.8786714104455908</v>
      </c>
      <c r="T490" s="82"/>
      <c r="U490" s="81">
        <v>340704</v>
      </c>
      <c r="V490" s="81">
        <v>1062</v>
      </c>
      <c r="W490" s="81">
        <v>70</v>
      </c>
      <c r="X490" s="81">
        <v>4054</v>
      </c>
      <c r="Y490" s="81">
        <v>3721</v>
      </c>
      <c r="Z490" s="81">
        <v>6307</v>
      </c>
      <c r="AA490" s="81">
        <v>2555</v>
      </c>
      <c r="AB490" s="81">
        <v>10646</v>
      </c>
      <c r="AC490" s="81">
        <v>0</v>
      </c>
      <c r="AD490" s="81">
        <v>1.8786714104455908</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2.64</v>
      </c>
      <c r="BH490" s="81">
        <v>0</v>
      </c>
      <c r="BI490" s="81">
        <v>0</v>
      </c>
      <c r="BJ490" s="81">
        <v>0</v>
      </c>
      <c r="BK490" s="81">
        <v>0</v>
      </c>
      <c r="BL490" s="81">
        <v>0</v>
      </c>
      <c r="BM490" s="82"/>
      <c r="BN490" s="81">
        <v>1</v>
      </c>
      <c r="BO490" s="81">
        <v>0</v>
      </c>
      <c r="BP490" s="81">
        <v>0</v>
      </c>
      <c r="BQ490" s="81">
        <v>0</v>
      </c>
      <c r="BR490" s="81">
        <v>0</v>
      </c>
      <c r="BS490" s="81">
        <v>0</v>
      </c>
      <c r="BT490"/>
      <c r="BU490" s="80">
        <v>2.64</v>
      </c>
      <c r="BV490" s="80">
        <v>0</v>
      </c>
      <c r="BW490" s="80">
        <v>0</v>
      </c>
      <c r="BX490" s="80">
        <v>0</v>
      </c>
      <c r="BY490" s="80">
        <v>0</v>
      </c>
      <c r="BZ490" s="80">
        <v>0</v>
      </c>
      <c r="CA490" s="80">
        <v>0</v>
      </c>
      <c r="CB490" s="80">
        <v>0</v>
      </c>
      <c r="CC490" s="80">
        <v>0</v>
      </c>
    </row>
    <row r="491" spans="1:81">
      <c r="A491" s="80" t="s">
        <v>2232</v>
      </c>
      <c r="B491" s="80">
        <v>399</v>
      </c>
      <c r="C491" s="80">
        <v>8</v>
      </c>
      <c r="D491" s="80">
        <v>24</v>
      </c>
      <c r="E491" s="80">
        <v>2011</v>
      </c>
      <c r="F491" s="80" t="s">
        <v>87</v>
      </c>
      <c r="G491" s="80" t="s">
        <v>2225</v>
      </c>
      <c r="H491" s="80" t="s">
        <v>1691</v>
      </c>
      <c r="I491" s="177"/>
      <c r="J491" s="81">
        <v>3.5624536052572724</v>
      </c>
      <c r="K491" s="81">
        <v>2.8729266632226764</v>
      </c>
      <c r="L491" s="81">
        <v>3.2065193383436235</v>
      </c>
      <c r="M491" s="81">
        <v>30.868120852210755</v>
      </c>
      <c r="N491" s="81">
        <v>25.965251817289115</v>
      </c>
      <c r="O491" s="81">
        <v>12.165955386039773</v>
      </c>
      <c r="P491" s="81">
        <v>12.578978922998461</v>
      </c>
      <c r="Q491" s="81">
        <v>0.73694249391224764</v>
      </c>
      <c r="R491" s="81">
        <v>0</v>
      </c>
      <c r="S491" s="81">
        <v>1.8425766249948743</v>
      </c>
      <c r="T491" s="82"/>
      <c r="U491" s="81">
        <v>232447</v>
      </c>
      <c r="V491" s="81">
        <v>1062</v>
      </c>
      <c r="W491" s="81">
        <v>70</v>
      </c>
      <c r="X491" s="81">
        <v>4054</v>
      </c>
      <c r="Y491" s="81">
        <v>3701</v>
      </c>
      <c r="Z491" s="81">
        <v>6313</v>
      </c>
      <c r="AA491" s="81">
        <v>2542</v>
      </c>
      <c r="AB491" s="81">
        <v>10501</v>
      </c>
      <c r="AC491" s="81">
        <v>0</v>
      </c>
      <c r="AD491" s="81">
        <v>1.8425766249948743</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0</v>
      </c>
      <c r="BL491" s="81">
        <v>0</v>
      </c>
      <c r="BM491" s="82"/>
      <c r="BN491" s="81">
        <v>0</v>
      </c>
      <c r="BO491" s="81">
        <v>0</v>
      </c>
      <c r="BP491" s="81">
        <v>0</v>
      </c>
      <c r="BQ491" s="81">
        <v>0</v>
      </c>
      <c r="BR491" s="81">
        <v>0</v>
      </c>
      <c r="BS491" s="81">
        <v>0</v>
      </c>
      <c r="BT491"/>
      <c r="BU491" s="80">
        <v>0</v>
      </c>
      <c r="BV491" s="80">
        <v>0</v>
      </c>
      <c r="BW491" s="80">
        <v>0</v>
      </c>
      <c r="BX491" s="80">
        <v>0</v>
      </c>
      <c r="BY491" s="80">
        <v>0</v>
      </c>
      <c r="BZ491" s="80">
        <v>0</v>
      </c>
      <c r="CA491" s="80">
        <v>0</v>
      </c>
      <c r="CB491" s="80">
        <v>0</v>
      </c>
      <c r="CC491" s="80">
        <v>0</v>
      </c>
    </row>
    <row r="492" spans="1:81">
      <c r="A492" s="80" t="s">
        <v>2233</v>
      </c>
      <c r="B492" s="80">
        <v>400</v>
      </c>
      <c r="C492" s="80">
        <v>9</v>
      </c>
      <c r="D492" s="80">
        <v>24</v>
      </c>
      <c r="E492" s="80">
        <v>2012</v>
      </c>
      <c r="F492" s="80" t="s">
        <v>88</v>
      </c>
      <c r="G492" s="80" t="s">
        <v>2225</v>
      </c>
      <c r="H492" s="80" t="s">
        <v>1691</v>
      </c>
      <c r="I492" s="177"/>
      <c r="J492" s="81">
        <v>5.0538613751543844</v>
      </c>
      <c r="K492" s="81">
        <v>2.6094225786841614</v>
      </c>
      <c r="L492" s="81">
        <v>3.1125457965815397</v>
      </c>
      <c r="M492" s="81">
        <v>29.920495187919805</v>
      </c>
      <c r="N492" s="81">
        <v>28.001411678302297</v>
      </c>
      <c r="O492" s="81">
        <v>12.20214455700876</v>
      </c>
      <c r="P492" s="81">
        <v>12.406694588771805</v>
      </c>
      <c r="Q492" s="81">
        <v>0.79182574603583034</v>
      </c>
      <c r="R492" s="81">
        <v>0</v>
      </c>
      <c r="S492" s="81">
        <v>1.9349555810323196</v>
      </c>
      <c r="T492" s="82"/>
      <c r="U492" s="81">
        <v>339875</v>
      </c>
      <c r="V492" s="81">
        <v>1062</v>
      </c>
      <c r="W492" s="81">
        <v>70</v>
      </c>
      <c r="X492" s="81">
        <v>4054</v>
      </c>
      <c r="Y492" s="81">
        <v>3733</v>
      </c>
      <c r="Z492" s="81">
        <v>6382</v>
      </c>
      <c r="AA492" s="81">
        <v>2493</v>
      </c>
      <c r="AB492" s="81">
        <v>10385</v>
      </c>
      <c r="AC492" s="81">
        <v>0</v>
      </c>
      <c r="AD492" s="81">
        <v>1.9349555810323196</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8.34</v>
      </c>
      <c r="BK492" s="81">
        <v>0</v>
      </c>
      <c r="BL492" s="81">
        <v>0</v>
      </c>
      <c r="BM492" s="82"/>
      <c r="BN492" s="81">
        <v>0</v>
      </c>
      <c r="BO492" s="81">
        <v>0</v>
      </c>
      <c r="BP492" s="81">
        <v>0</v>
      </c>
      <c r="BQ492" s="81">
        <v>1</v>
      </c>
      <c r="BR492" s="81">
        <v>0</v>
      </c>
      <c r="BS492" s="81">
        <v>0</v>
      </c>
      <c r="BT492"/>
      <c r="BU492" s="80">
        <v>8.34</v>
      </c>
      <c r="BV492" s="80">
        <v>0</v>
      </c>
      <c r="BW492" s="80">
        <v>0</v>
      </c>
      <c r="BX492" s="80">
        <v>0</v>
      </c>
      <c r="BY492" s="80">
        <v>0</v>
      </c>
      <c r="BZ492" s="80">
        <v>0</v>
      </c>
      <c r="CA492" s="80">
        <v>0</v>
      </c>
      <c r="CB492" s="80">
        <v>0</v>
      </c>
      <c r="CC492" s="80">
        <v>0</v>
      </c>
    </row>
    <row r="493" spans="1:81">
      <c r="A493" s="80" t="s">
        <v>2234</v>
      </c>
      <c r="B493" s="80">
        <v>401</v>
      </c>
      <c r="C493" s="80">
        <v>10</v>
      </c>
      <c r="D493" s="80">
        <v>24</v>
      </c>
      <c r="E493" s="80">
        <v>2013</v>
      </c>
      <c r="F493" s="80" t="s">
        <v>89</v>
      </c>
      <c r="G493" s="80" t="s">
        <v>2225</v>
      </c>
      <c r="H493" s="80" t="s">
        <v>1691</v>
      </c>
      <c r="I493" s="177"/>
      <c r="J493" s="81">
        <v>5.1872662812462638</v>
      </c>
      <c r="K493" s="81">
        <v>2.1878442704122967</v>
      </c>
      <c r="L493" s="81">
        <v>3.2835728649334293</v>
      </c>
      <c r="M493" s="81">
        <v>30.747792789839501</v>
      </c>
      <c r="N493" s="81">
        <v>26.654859247738489</v>
      </c>
      <c r="O493" s="81">
        <v>11.711740255546779</v>
      </c>
      <c r="P493" s="81">
        <v>12.26361785932462</v>
      </c>
      <c r="Q493" s="81">
        <v>0.79413890966612277</v>
      </c>
      <c r="R493" s="81">
        <v>0</v>
      </c>
      <c r="S493" s="81">
        <v>1.7326440992289807</v>
      </c>
      <c r="T493" s="82"/>
      <c r="U493" s="81">
        <v>332081</v>
      </c>
      <c r="V493" s="81">
        <v>1062</v>
      </c>
      <c r="W493" s="81">
        <v>70</v>
      </c>
      <c r="X493" s="81">
        <v>4054</v>
      </c>
      <c r="Y493" s="81">
        <v>3726</v>
      </c>
      <c r="Z493" s="81">
        <v>6399</v>
      </c>
      <c r="AA493" s="81">
        <v>2455</v>
      </c>
      <c r="AB493" s="81">
        <v>10266</v>
      </c>
      <c r="AC493" s="81">
        <v>0</v>
      </c>
      <c r="AD493" s="81">
        <v>1.7326440992289807</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49.5</v>
      </c>
      <c r="BK493" s="81">
        <v>0</v>
      </c>
      <c r="BL493" s="81">
        <v>0</v>
      </c>
      <c r="BM493" s="82"/>
      <c r="BN493" s="81">
        <v>0</v>
      </c>
      <c r="BO493" s="81">
        <v>0</v>
      </c>
      <c r="BP493" s="81">
        <v>0</v>
      </c>
      <c r="BQ493" s="81">
        <v>1</v>
      </c>
      <c r="BR493" s="81">
        <v>0</v>
      </c>
      <c r="BS493" s="81">
        <v>0</v>
      </c>
      <c r="BT493"/>
      <c r="BU493" s="80">
        <v>49.5</v>
      </c>
      <c r="BV493" s="80">
        <v>0</v>
      </c>
      <c r="BW493" s="80">
        <v>0</v>
      </c>
      <c r="BX493" s="80">
        <v>0</v>
      </c>
      <c r="BY493" s="80">
        <v>0</v>
      </c>
      <c r="BZ493" s="80">
        <v>0</v>
      </c>
      <c r="CA493" s="80">
        <v>0</v>
      </c>
      <c r="CB493" s="80">
        <v>0</v>
      </c>
      <c r="CC493" s="80">
        <v>0</v>
      </c>
    </row>
    <row r="494" spans="1:81">
      <c r="A494" s="80" t="s">
        <v>2235</v>
      </c>
      <c r="B494" s="80">
        <v>402</v>
      </c>
      <c r="C494" s="80">
        <v>11</v>
      </c>
      <c r="D494" s="80">
        <v>24</v>
      </c>
      <c r="E494" s="80">
        <v>2014</v>
      </c>
      <c r="F494" s="80" t="s">
        <v>90</v>
      </c>
      <c r="G494" s="80" t="s">
        <v>2225</v>
      </c>
      <c r="H494" s="80" t="s">
        <v>1691</v>
      </c>
      <c r="I494" s="177"/>
      <c r="J494" s="81">
        <v>4.7980993241905994</v>
      </c>
      <c r="K494" s="81">
        <v>2.5539251995158647</v>
      </c>
      <c r="L494" s="81">
        <v>1.4909322975443065</v>
      </c>
      <c r="M494" s="81">
        <v>29.114650151754127</v>
      </c>
      <c r="N494" s="81">
        <v>26.954892312516094</v>
      </c>
      <c r="O494" s="81">
        <v>11.090487693027054</v>
      </c>
      <c r="P494" s="81">
        <v>12.151654901587586</v>
      </c>
      <c r="Q494" s="81">
        <v>0.74902617940045757</v>
      </c>
      <c r="R494" s="81">
        <v>0</v>
      </c>
      <c r="S494" s="81">
        <v>1.9817246538763036</v>
      </c>
      <c r="T494" s="82"/>
      <c r="U494" s="81">
        <v>324403</v>
      </c>
      <c r="V494" s="81">
        <v>1084</v>
      </c>
      <c r="W494" s="81">
        <v>41</v>
      </c>
      <c r="X494" s="81">
        <v>3762</v>
      </c>
      <c r="Y494" s="81">
        <v>3712</v>
      </c>
      <c r="Z494" s="81">
        <v>6382</v>
      </c>
      <c r="AA494" s="81">
        <v>2420</v>
      </c>
      <c r="AB494" s="81">
        <v>10092</v>
      </c>
      <c r="AC494" s="81">
        <v>0</v>
      </c>
      <c r="AD494" s="81">
        <v>1.9817246538763036</v>
      </c>
      <c r="AE494" s="82"/>
      <c r="AF494" s="81">
        <v>4055903.5961206937</v>
      </c>
      <c r="AG494" s="81">
        <v>2038008.4040873656</v>
      </c>
      <c r="AH494" s="81">
        <v>270013.89562389004</v>
      </c>
      <c r="AI494" s="81">
        <v>24530391.18279174</v>
      </c>
      <c r="AJ494" s="81">
        <v>36550345.152255081</v>
      </c>
      <c r="AK494" s="81">
        <v>0</v>
      </c>
      <c r="AL494" s="81">
        <v>0</v>
      </c>
      <c r="AM494" s="81">
        <v>1385480.7930745475</v>
      </c>
      <c r="AN494" s="81">
        <v>0</v>
      </c>
      <c r="AO494" s="81">
        <v>0</v>
      </c>
      <c r="AP494" s="82"/>
      <c r="AQ494" s="81">
        <v>69</v>
      </c>
      <c r="AR494" s="81">
        <v>18</v>
      </c>
      <c r="AS494" s="81">
        <v>0</v>
      </c>
      <c r="AT494" s="81">
        <v>0</v>
      </c>
      <c r="AU494" s="81">
        <v>0</v>
      </c>
      <c r="AV494" s="81">
        <v>0</v>
      </c>
      <c r="AW494" s="81" t="s">
        <v>564</v>
      </c>
      <c r="AX494" s="82"/>
      <c r="AY494" s="81">
        <v>290.10000000000002</v>
      </c>
      <c r="AZ494" s="81">
        <v>632.29999999999995</v>
      </c>
      <c r="BA494" s="81">
        <v>0</v>
      </c>
      <c r="BB494" s="81">
        <v>0</v>
      </c>
      <c r="BC494" s="81">
        <v>0</v>
      </c>
      <c r="BD494" s="81">
        <v>0</v>
      </c>
      <c r="BE494" s="81" t="s">
        <v>564</v>
      </c>
      <c r="BF494" s="82"/>
      <c r="BG494" s="81">
        <v>0</v>
      </c>
      <c r="BH494" s="81">
        <v>0</v>
      </c>
      <c r="BI494" s="81">
        <v>0</v>
      </c>
      <c r="BJ494" s="81">
        <v>45</v>
      </c>
      <c r="BK494" s="81">
        <v>0</v>
      </c>
      <c r="BL494" s="81">
        <v>0</v>
      </c>
      <c r="BM494" s="82"/>
      <c r="BN494" s="81">
        <v>0</v>
      </c>
      <c r="BO494" s="81">
        <v>0</v>
      </c>
      <c r="BP494" s="81">
        <v>0</v>
      </c>
      <c r="BQ494" s="81">
        <v>1</v>
      </c>
      <c r="BR494" s="81">
        <v>0</v>
      </c>
      <c r="BS494" s="81">
        <v>0</v>
      </c>
      <c r="BT494"/>
      <c r="BU494" s="80">
        <v>45</v>
      </c>
      <c r="BV494" s="80">
        <v>0</v>
      </c>
      <c r="BW494" s="80">
        <v>0</v>
      </c>
      <c r="BX494" s="80">
        <v>0</v>
      </c>
      <c r="BY494" s="80">
        <v>0</v>
      </c>
      <c r="BZ494" s="80">
        <v>0</v>
      </c>
      <c r="CA494" s="80">
        <v>0</v>
      </c>
      <c r="CB494" s="80">
        <v>0</v>
      </c>
      <c r="CC494" s="80">
        <v>0</v>
      </c>
    </row>
    <row r="495" spans="1:81">
      <c r="A495" s="80" t="s">
        <v>2236</v>
      </c>
      <c r="B495" s="80">
        <v>403</v>
      </c>
      <c r="C495" s="80">
        <v>12</v>
      </c>
      <c r="D495" s="80">
        <v>24</v>
      </c>
      <c r="E495" s="80">
        <v>2015</v>
      </c>
      <c r="F495" s="80" t="s">
        <v>91</v>
      </c>
      <c r="G495" s="80" t="s">
        <v>2225</v>
      </c>
      <c r="H495" s="80" t="s">
        <v>1691</v>
      </c>
      <c r="I495" s="177"/>
      <c r="J495" s="81">
        <v>3.8299739150601417</v>
      </c>
      <c r="K495" s="81">
        <v>2.4829851033856625</v>
      </c>
      <c r="L495" s="81">
        <v>1.1995090519399587</v>
      </c>
      <c r="M495" s="81">
        <v>21.834635538321223</v>
      </c>
      <c r="N495" s="81">
        <v>25.83668438560608</v>
      </c>
      <c r="O495" s="81">
        <v>10.993259152523388</v>
      </c>
      <c r="P495" s="81">
        <v>12.005431855338001</v>
      </c>
      <c r="Q495" s="81">
        <v>0.72875468065942695</v>
      </c>
      <c r="R495" s="81">
        <v>0</v>
      </c>
      <c r="S495" s="81">
        <v>1.5635068374877172</v>
      </c>
      <c r="T495" s="82"/>
      <c r="U495" s="81">
        <v>288443</v>
      </c>
      <c r="V495" s="81">
        <v>1084</v>
      </c>
      <c r="W495" s="81">
        <v>41</v>
      </c>
      <c r="X495" s="81">
        <v>3762</v>
      </c>
      <c r="Y495" s="81">
        <v>3752</v>
      </c>
      <c r="Z495" s="81">
        <v>6387</v>
      </c>
      <c r="AA495" s="81">
        <v>2389</v>
      </c>
      <c r="AB495" s="81">
        <v>10030</v>
      </c>
      <c r="AC495" s="81">
        <v>0</v>
      </c>
      <c r="AD495" s="81">
        <v>1.5635068374877172</v>
      </c>
      <c r="AE495" s="82"/>
      <c r="AF495" s="81">
        <v>3278199.7875769357</v>
      </c>
      <c r="AG495" s="81">
        <v>1838917.1991512142</v>
      </c>
      <c r="AH495" s="81">
        <v>170825.4965563243</v>
      </c>
      <c r="AI495" s="81">
        <v>23911273.627690591</v>
      </c>
      <c r="AJ495" s="81">
        <v>36731954.271454602</v>
      </c>
      <c r="AK495" s="81">
        <v>0</v>
      </c>
      <c r="AL495" s="81">
        <v>0</v>
      </c>
      <c r="AM495" s="81">
        <v>1374569.4257324436</v>
      </c>
      <c r="AN495" s="81">
        <v>0</v>
      </c>
      <c r="AO495" s="81">
        <v>0</v>
      </c>
      <c r="AP495" s="82"/>
      <c r="AQ495" s="81">
        <v>77</v>
      </c>
      <c r="AR495" s="81">
        <v>27</v>
      </c>
      <c r="AS495" s="81">
        <v>0</v>
      </c>
      <c r="AT495" s="81">
        <v>0</v>
      </c>
      <c r="AU495" s="81">
        <v>0</v>
      </c>
      <c r="AV495" s="81">
        <v>0</v>
      </c>
      <c r="AW495" s="81" t="s">
        <v>564</v>
      </c>
      <c r="AX495" s="82"/>
      <c r="AY495" s="81">
        <v>327.3</v>
      </c>
      <c r="AZ495" s="81">
        <v>1187.8</v>
      </c>
      <c r="BA495" s="81">
        <v>0</v>
      </c>
      <c r="BB495" s="81">
        <v>0</v>
      </c>
      <c r="BC495" s="81">
        <v>0</v>
      </c>
      <c r="BD495" s="81">
        <v>0</v>
      </c>
      <c r="BE495" s="81" t="s">
        <v>564</v>
      </c>
      <c r="BF495" s="82"/>
      <c r="BG495" s="81">
        <v>0</v>
      </c>
      <c r="BH495" s="81">
        <v>0</v>
      </c>
      <c r="BI495" s="81">
        <v>0</v>
      </c>
      <c r="BJ495" s="81">
        <v>46.6</v>
      </c>
      <c r="BK495" s="81">
        <v>0</v>
      </c>
      <c r="BL495" s="81">
        <v>0</v>
      </c>
      <c r="BM495" s="82"/>
      <c r="BN495" s="81">
        <v>0</v>
      </c>
      <c r="BO495" s="81">
        <v>0</v>
      </c>
      <c r="BP495" s="81">
        <v>0</v>
      </c>
      <c r="BQ495" s="81">
        <v>1</v>
      </c>
      <c r="BR495" s="81">
        <v>0</v>
      </c>
      <c r="BS495" s="81">
        <v>0</v>
      </c>
      <c r="BT495"/>
      <c r="BU495" s="80">
        <v>46.6</v>
      </c>
      <c r="BV495" s="80">
        <v>0</v>
      </c>
      <c r="BW495" s="80">
        <v>0</v>
      </c>
      <c r="BX495" s="80">
        <v>0</v>
      </c>
      <c r="BY495" s="80">
        <v>0</v>
      </c>
      <c r="BZ495" s="80">
        <v>0</v>
      </c>
      <c r="CA495" s="80">
        <v>0</v>
      </c>
      <c r="CB495" s="80">
        <v>0</v>
      </c>
      <c r="CC495" s="80">
        <v>0</v>
      </c>
    </row>
    <row r="496" spans="1:81">
      <c r="A496" s="80" t="s">
        <v>2237</v>
      </c>
      <c r="B496" s="80">
        <v>404</v>
      </c>
      <c r="C496" s="80">
        <v>13</v>
      </c>
      <c r="D496" s="80">
        <v>24</v>
      </c>
      <c r="E496" s="80">
        <v>2016</v>
      </c>
      <c r="F496" s="80" t="s">
        <v>92</v>
      </c>
      <c r="G496" s="80" t="s">
        <v>2225</v>
      </c>
      <c r="H496" s="80" t="s">
        <v>1691</v>
      </c>
      <c r="I496" s="177"/>
      <c r="J496" s="81">
        <v>3.7432376258472351</v>
      </c>
      <c r="K496" s="81">
        <v>2.5157718579831685</v>
      </c>
      <c r="L496" s="81">
        <v>1.5179425671673215</v>
      </c>
      <c r="M496" s="81">
        <v>19.260857225257762</v>
      </c>
      <c r="N496" s="81">
        <v>24.706278548450182</v>
      </c>
      <c r="O496" s="81">
        <v>10.85976309504122</v>
      </c>
      <c r="P496" s="81">
        <v>11.962173401657488</v>
      </c>
      <c r="Q496" s="81">
        <v>0.69692621880883709</v>
      </c>
      <c r="R496" s="81">
        <v>0</v>
      </c>
      <c r="S496" s="81">
        <v>1.8761820014910933</v>
      </c>
      <c r="T496" s="82"/>
      <c r="U496" s="81">
        <v>274915</v>
      </c>
      <c r="V496" s="81">
        <v>1084</v>
      </c>
      <c r="W496" s="81">
        <v>41</v>
      </c>
      <c r="X496" s="81">
        <v>3762</v>
      </c>
      <c r="Y496" s="81">
        <v>3719</v>
      </c>
      <c r="Z496" s="81">
        <v>6387</v>
      </c>
      <c r="AA496" s="81">
        <v>2462</v>
      </c>
      <c r="AB496" s="81">
        <v>9867</v>
      </c>
      <c r="AC496" s="81">
        <v>0</v>
      </c>
      <c r="AD496" s="81">
        <v>1.876182001491093</v>
      </c>
      <c r="AE496" s="82"/>
      <c r="AF496" s="81">
        <v>3230742.3417651411</v>
      </c>
      <c r="AG496" s="81">
        <v>1748455.516517435</v>
      </c>
      <c r="AH496" s="81">
        <v>169335.42935218901</v>
      </c>
      <c r="AI496" s="81">
        <v>23710230.898459788</v>
      </c>
      <c r="AJ496" s="81">
        <v>34253726.103660047</v>
      </c>
      <c r="AK496" s="81">
        <v>0</v>
      </c>
      <c r="AL496" s="81">
        <v>0</v>
      </c>
      <c r="AM496" s="81">
        <v>1353281.5102675389</v>
      </c>
      <c r="AN496" s="81">
        <v>0</v>
      </c>
      <c r="AO496" s="81">
        <v>0</v>
      </c>
      <c r="AP496" s="82"/>
      <c r="AQ496" s="81">
        <v>82</v>
      </c>
      <c r="AR496" s="81">
        <v>28</v>
      </c>
      <c r="AS496" s="81">
        <v>0</v>
      </c>
      <c r="AT496" s="81">
        <v>0</v>
      </c>
      <c r="AU496" s="81">
        <v>0</v>
      </c>
      <c r="AV496" s="81">
        <v>0</v>
      </c>
      <c r="AW496" s="81" t="s">
        <v>564</v>
      </c>
      <c r="AX496" s="82"/>
      <c r="AY496" s="81">
        <v>353.7</v>
      </c>
      <c r="AZ496" s="81">
        <v>1223.2</v>
      </c>
      <c r="BA496" s="81">
        <v>0</v>
      </c>
      <c r="BB496" s="81">
        <v>0</v>
      </c>
      <c r="BC496" s="81">
        <v>0</v>
      </c>
      <c r="BD496" s="81">
        <v>0</v>
      </c>
      <c r="BE496" s="81" t="s">
        <v>564</v>
      </c>
      <c r="BF496" s="82"/>
      <c r="BG496" s="81">
        <v>0</v>
      </c>
      <c r="BH496" s="81">
        <v>0</v>
      </c>
      <c r="BI496" s="81">
        <v>0</v>
      </c>
      <c r="BJ496" s="81">
        <v>47.3</v>
      </c>
      <c r="BK496" s="81">
        <v>0</v>
      </c>
      <c r="BL496" s="81">
        <v>0</v>
      </c>
      <c r="BM496" s="82"/>
      <c r="BN496" s="81">
        <v>0</v>
      </c>
      <c r="BO496" s="81">
        <v>0</v>
      </c>
      <c r="BP496" s="81">
        <v>0</v>
      </c>
      <c r="BQ496" s="81">
        <v>2</v>
      </c>
      <c r="BR496" s="81">
        <v>0</v>
      </c>
      <c r="BS496" s="81">
        <v>0</v>
      </c>
      <c r="BT496"/>
      <c r="BU496" s="80">
        <v>44.1</v>
      </c>
      <c r="BV496" s="80">
        <v>0</v>
      </c>
      <c r="BW496" s="80">
        <v>0</v>
      </c>
      <c r="BX496" s="80">
        <v>0</v>
      </c>
      <c r="BY496" s="80">
        <v>0</v>
      </c>
      <c r="BZ496" s="80">
        <v>0</v>
      </c>
      <c r="CA496" s="80">
        <v>0</v>
      </c>
      <c r="CB496" s="80">
        <v>3.2</v>
      </c>
      <c r="CC496" s="80">
        <v>0</v>
      </c>
    </row>
    <row r="497" spans="1:81">
      <c r="A497" s="80" t="s">
        <v>2238</v>
      </c>
      <c r="B497" s="80">
        <v>405</v>
      </c>
      <c r="C497" s="80">
        <v>14</v>
      </c>
      <c r="D497" s="80">
        <v>24</v>
      </c>
      <c r="E497" s="80">
        <v>2017</v>
      </c>
      <c r="F497" s="80" t="s">
        <v>71</v>
      </c>
      <c r="G497" s="80" t="s">
        <v>2225</v>
      </c>
      <c r="H497" s="80" t="s">
        <v>1691</v>
      </c>
      <c r="I497" s="177"/>
      <c r="J497" s="81">
        <v>3.4255435839605344</v>
      </c>
      <c r="K497" s="81">
        <v>2.4318906181379609</v>
      </c>
      <c r="L497" s="81">
        <v>1.556938642922012</v>
      </c>
      <c r="M497" s="81">
        <v>17.708139341044621</v>
      </c>
      <c r="N497" s="81">
        <v>24.32685538464419</v>
      </c>
      <c r="O497" s="81">
        <v>10.637398868581865</v>
      </c>
      <c r="P497" s="81">
        <v>11.76569871305586</v>
      </c>
      <c r="Q497" s="81">
        <v>0.66319939758351654</v>
      </c>
      <c r="R497" s="81">
        <v>0</v>
      </c>
      <c r="S497" s="81">
        <v>2.2654464989592435</v>
      </c>
      <c r="T497" s="82"/>
      <c r="U497" s="81">
        <v>285058</v>
      </c>
      <c r="V497" s="81">
        <v>1084</v>
      </c>
      <c r="W497" s="81">
        <v>41</v>
      </c>
      <c r="X497" s="81">
        <v>3762</v>
      </c>
      <c r="Y497" s="81">
        <v>3708</v>
      </c>
      <c r="Z497" s="81">
        <v>6360</v>
      </c>
      <c r="AA497" s="81">
        <v>2437</v>
      </c>
      <c r="AB497" s="81">
        <v>9710</v>
      </c>
      <c r="AC497" s="81">
        <v>0</v>
      </c>
      <c r="AD497" s="81">
        <v>2.265446498959244</v>
      </c>
      <c r="AE497" s="82"/>
      <c r="AF497" s="81">
        <v>3224493.0487290951</v>
      </c>
      <c r="AG497" s="81">
        <v>1763457.2522107521</v>
      </c>
      <c r="AH497" s="81">
        <v>242852.59661007</v>
      </c>
      <c r="AI497" s="81">
        <v>23911225.95080908</v>
      </c>
      <c r="AJ497" s="81">
        <v>35767193.624348633</v>
      </c>
      <c r="AK497" s="81">
        <v>0</v>
      </c>
      <c r="AL497" s="81">
        <v>0</v>
      </c>
      <c r="AM497" s="81">
        <v>1333832.4259234171</v>
      </c>
      <c r="AN497" s="81">
        <v>0</v>
      </c>
      <c r="AO497" s="81">
        <v>0</v>
      </c>
      <c r="AP497" s="82"/>
      <c r="AQ497" s="81">
        <v>86</v>
      </c>
      <c r="AR497" s="81">
        <v>30</v>
      </c>
      <c r="AS497" s="81">
        <v>0</v>
      </c>
      <c r="AT497" s="81">
        <v>0</v>
      </c>
      <c r="AU497" s="81">
        <v>0</v>
      </c>
      <c r="AV497" s="81">
        <v>0</v>
      </c>
      <c r="AW497" s="81" t="s">
        <v>564</v>
      </c>
      <c r="AX497" s="82"/>
      <c r="AY497" s="81">
        <v>376</v>
      </c>
      <c r="AZ497" s="81">
        <v>1254</v>
      </c>
      <c r="BA497" s="81">
        <v>0</v>
      </c>
      <c r="BB497" s="81">
        <v>0</v>
      </c>
      <c r="BC497" s="81">
        <v>0</v>
      </c>
      <c r="BD497" s="81">
        <v>0</v>
      </c>
      <c r="BE497" s="81" t="s">
        <v>564</v>
      </c>
      <c r="BF497" s="82"/>
      <c r="BG497" s="81">
        <v>0</v>
      </c>
      <c r="BH497" s="81">
        <v>0</v>
      </c>
      <c r="BI497" s="81">
        <v>0</v>
      </c>
      <c r="BJ497" s="81">
        <v>23.6</v>
      </c>
      <c r="BK497" s="81">
        <v>0</v>
      </c>
      <c r="BL497" s="81">
        <v>0</v>
      </c>
      <c r="BM497" s="82"/>
      <c r="BN497" s="81">
        <v>0</v>
      </c>
      <c r="BO497" s="81">
        <v>0</v>
      </c>
      <c r="BP497" s="81">
        <v>0</v>
      </c>
      <c r="BQ497" s="81">
        <v>2</v>
      </c>
      <c r="BR497" s="81">
        <v>0</v>
      </c>
      <c r="BS497" s="81">
        <v>0</v>
      </c>
      <c r="BT497"/>
      <c r="BU497" s="80">
        <v>19.5</v>
      </c>
      <c r="BV497" s="80">
        <v>0</v>
      </c>
      <c r="BW497" s="80">
        <v>0</v>
      </c>
      <c r="BX497" s="80">
        <v>0</v>
      </c>
      <c r="BY497" s="80">
        <v>0</v>
      </c>
      <c r="BZ497" s="80">
        <v>0</v>
      </c>
      <c r="CA497" s="80">
        <v>0</v>
      </c>
      <c r="CB497" s="80">
        <v>4.0999999999999996</v>
      </c>
      <c r="CC497" s="80">
        <v>0</v>
      </c>
    </row>
    <row r="498" spans="1:81">
      <c r="A498" s="80" t="s">
        <v>2239</v>
      </c>
      <c r="B498" s="80">
        <v>406</v>
      </c>
      <c r="C498" s="80">
        <v>15</v>
      </c>
      <c r="D498" s="80">
        <v>24</v>
      </c>
      <c r="E498" s="80">
        <v>2018</v>
      </c>
      <c r="F498" s="80" t="s">
        <v>93</v>
      </c>
      <c r="G498" s="80" t="s">
        <v>2225</v>
      </c>
      <c r="H498" s="80" t="s">
        <v>1691</v>
      </c>
      <c r="I498" s="177"/>
      <c r="J498" s="81">
        <v>5.3171363503759741</v>
      </c>
      <c r="K498" s="81">
        <v>2.2184092843619991</v>
      </c>
      <c r="L498" s="81">
        <v>1.3931032356470052</v>
      </c>
      <c r="M498" s="81">
        <v>16.121951772695692</v>
      </c>
      <c r="N498" s="81">
        <v>22.065068978837871</v>
      </c>
      <c r="O498" s="81">
        <v>10.401440642710975</v>
      </c>
      <c r="P498" s="81">
        <v>11.639020385059556</v>
      </c>
      <c r="Q498" s="81">
        <v>0.60711284905662555</v>
      </c>
      <c r="R498" s="81">
        <v>0</v>
      </c>
      <c r="S498" s="81">
        <v>2.3254016865809448</v>
      </c>
      <c r="T498" s="82"/>
      <c r="U498" s="81">
        <v>439903</v>
      </c>
      <c r="V498" s="81">
        <v>1084</v>
      </c>
      <c r="W498" s="81">
        <v>41</v>
      </c>
      <c r="X498" s="81">
        <v>3762</v>
      </c>
      <c r="Y498" s="81">
        <v>3695</v>
      </c>
      <c r="Z498" s="81">
        <v>6338</v>
      </c>
      <c r="AA498" s="81">
        <v>2435</v>
      </c>
      <c r="AB498" s="81">
        <v>9579</v>
      </c>
      <c r="AC498" s="81">
        <v>0</v>
      </c>
      <c r="AD498" s="81">
        <v>2.3254016865809448</v>
      </c>
      <c r="AE498" s="82"/>
      <c r="AF498" s="81">
        <v>5137301.3234479567</v>
      </c>
      <c r="AG498" s="81">
        <v>1569159.3945913571</v>
      </c>
      <c r="AH498" s="81">
        <v>224719.76752923551</v>
      </c>
      <c r="AI498" s="81">
        <v>22478107.33179453</v>
      </c>
      <c r="AJ498" s="81">
        <v>35516630.277701892</v>
      </c>
      <c r="AK498" s="81">
        <v>0</v>
      </c>
      <c r="AL498" s="81">
        <v>0</v>
      </c>
      <c r="AM498" s="81">
        <v>1318559.989506884</v>
      </c>
      <c r="AN498" s="81">
        <v>0</v>
      </c>
      <c r="AO498" s="81">
        <v>0</v>
      </c>
      <c r="AP498" s="82"/>
      <c r="AQ498" s="81">
        <v>92</v>
      </c>
      <c r="AR498" s="81">
        <v>33</v>
      </c>
      <c r="AS498" s="81">
        <v>0</v>
      </c>
      <c r="AT498" s="81">
        <v>0</v>
      </c>
      <c r="AU498" s="81">
        <v>0</v>
      </c>
      <c r="AV498" s="81">
        <v>0</v>
      </c>
      <c r="AW498" s="81" t="s">
        <v>564</v>
      </c>
      <c r="AX498" s="82"/>
      <c r="AY498" s="81">
        <v>413.9</v>
      </c>
      <c r="AZ498" s="81">
        <v>2930</v>
      </c>
      <c r="BA498" s="81">
        <v>0</v>
      </c>
      <c r="BB498" s="81">
        <v>0</v>
      </c>
      <c r="BC498" s="81">
        <v>0</v>
      </c>
      <c r="BD498" s="81">
        <v>0</v>
      </c>
      <c r="BE498" s="81" t="s">
        <v>564</v>
      </c>
      <c r="BF498" s="82"/>
      <c r="BG498" s="81">
        <v>0</v>
      </c>
      <c r="BH498" s="81">
        <v>0</v>
      </c>
      <c r="BI498" s="81">
        <v>0</v>
      </c>
      <c r="BJ498" s="81">
        <v>22.3</v>
      </c>
      <c r="BK498" s="81">
        <v>0</v>
      </c>
      <c r="BL498" s="81">
        <v>0</v>
      </c>
      <c r="BM498" s="82"/>
      <c r="BN498" s="81">
        <v>0</v>
      </c>
      <c r="BO498" s="81">
        <v>0</v>
      </c>
      <c r="BP498" s="81">
        <v>0</v>
      </c>
      <c r="BQ498" s="81">
        <v>2</v>
      </c>
      <c r="BR498" s="81">
        <v>0</v>
      </c>
      <c r="BS498" s="81">
        <v>0</v>
      </c>
      <c r="BT498"/>
      <c r="BU498" s="80">
        <v>16.8</v>
      </c>
      <c r="BV498" s="80">
        <v>0</v>
      </c>
      <c r="BW498" s="80">
        <v>0</v>
      </c>
      <c r="BX498" s="80">
        <v>0</v>
      </c>
      <c r="BY498" s="80">
        <v>0</v>
      </c>
      <c r="BZ498" s="80">
        <v>0</v>
      </c>
      <c r="CA498" s="80">
        <v>0</v>
      </c>
      <c r="CB498" s="80">
        <v>5.5</v>
      </c>
      <c r="CC498" s="80">
        <v>0</v>
      </c>
    </row>
    <row r="499" spans="1:81">
      <c r="A499" s="80" t="s">
        <v>2240</v>
      </c>
      <c r="B499" s="80">
        <v>407</v>
      </c>
      <c r="C499" s="80">
        <v>16</v>
      </c>
      <c r="D499" s="80">
        <v>24</v>
      </c>
      <c r="E499" s="80">
        <v>2019</v>
      </c>
      <c r="F499" s="80" t="s">
        <v>73</v>
      </c>
      <c r="G499" s="80" t="s">
        <v>2225</v>
      </c>
      <c r="H499" s="80" t="s">
        <v>1691</v>
      </c>
      <c r="I499" s="177"/>
      <c r="J499" s="81">
        <v>5.0933274448225099</v>
      </c>
      <c r="K499" s="81">
        <v>1.9969047406493559</v>
      </c>
      <c r="L499" s="81">
        <v>1.4007624622682786</v>
      </c>
      <c r="M499" s="81">
        <v>16.132406863535152</v>
      </c>
      <c r="N499" s="81">
        <v>18.03734117712828</v>
      </c>
      <c r="O499" s="81">
        <v>10.089949863734356</v>
      </c>
      <c r="P499" s="81">
        <v>11.293355254472615</v>
      </c>
      <c r="Q499" s="81">
        <v>0.57673035059971878</v>
      </c>
      <c r="R499" s="81">
        <v>0</v>
      </c>
      <c r="S499" s="81">
        <v>1.923922495229617</v>
      </c>
      <c r="T499" s="82"/>
      <c r="U499" s="81">
        <v>457761</v>
      </c>
      <c r="V499" s="81">
        <v>1084</v>
      </c>
      <c r="W499" s="81">
        <v>41</v>
      </c>
      <c r="X499" s="81">
        <v>3762</v>
      </c>
      <c r="Y499" s="81">
        <v>3661</v>
      </c>
      <c r="Z499" s="81">
        <v>6317</v>
      </c>
      <c r="AA499" s="81">
        <v>2345</v>
      </c>
      <c r="AB499" s="81">
        <v>9346</v>
      </c>
      <c r="AC499" s="81">
        <v>0</v>
      </c>
      <c r="AD499" s="81">
        <v>1.923922495229617</v>
      </c>
      <c r="AE499" s="82"/>
      <c r="AF499" s="81">
        <v>4984872.1683432702</v>
      </c>
      <c r="AG499" s="81">
        <v>1515639.072007196</v>
      </c>
      <c r="AH499" s="81">
        <v>240456.60939069881</v>
      </c>
      <c r="AI499" s="81">
        <v>24323399.183021691</v>
      </c>
      <c r="AJ499" s="81">
        <v>29045674.028060794</v>
      </c>
      <c r="AK499" s="81">
        <v>0</v>
      </c>
      <c r="AL499" s="81">
        <v>0</v>
      </c>
      <c r="AM499" s="81">
        <v>1272854.8433496687</v>
      </c>
      <c r="AN499" s="81">
        <v>0</v>
      </c>
      <c r="AO499" s="81">
        <v>0</v>
      </c>
      <c r="AP499" s="82"/>
      <c r="AQ499" s="81">
        <v>100</v>
      </c>
      <c r="AR499" s="81">
        <v>37</v>
      </c>
      <c r="AS499" s="81">
        <v>0</v>
      </c>
      <c r="AT499" s="81">
        <v>0</v>
      </c>
      <c r="AU499" s="81">
        <v>0</v>
      </c>
      <c r="AV499" s="81">
        <v>0</v>
      </c>
      <c r="AW499" s="81" t="s">
        <v>564</v>
      </c>
      <c r="AX499" s="82"/>
      <c r="AY499" s="81">
        <v>454.30000000000013</v>
      </c>
      <c r="AZ499" s="81">
        <v>3298.7</v>
      </c>
      <c r="BA499" s="81">
        <v>0</v>
      </c>
      <c r="BB499" s="81">
        <v>0</v>
      </c>
      <c r="BC499" s="81">
        <v>0</v>
      </c>
      <c r="BD499" s="81">
        <v>0</v>
      </c>
      <c r="BE499" s="81" t="s">
        <v>564</v>
      </c>
      <c r="BF499" s="82"/>
      <c r="BG499" s="81">
        <v>0</v>
      </c>
      <c r="BH499" s="81">
        <v>0</v>
      </c>
      <c r="BI499" s="81">
        <v>0</v>
      </c>
      <c r="BJ499" s="81">
        <v>14.7</v>
      </c>
      <c r="BK499" s="81">
        <v>0</v>
      </c>
      <c r="BL499" s="81">
        <v>0</v>
      </c>
      <c r="BM499" s="82"/>
      <c r="BN499" s="81">
        <v>0</v>
      </c>
      <c r="BO499" s="81">
        <v>0</v>
      </c>
      <c r="BP499" s="81">
        <v>0</v>
      </c>
      <c r="BQ499" s="81">
        <v>1</v>
      </c>
      <c r="BR499" s="81">
        <v>0</v>
      </c>
      <c r="BS499" s="81">
        <v>0</v>
      </c>
      <c r="BT499"/>
      <c r="BU499" s="80">
        <v>14.7</v>
      </c>
      <c r="BV499" s="80">
        <v>0</v>
      </c>
      <c r="BW499" s="80">
        <v>0</v>
      </c>
      <c r="BX499" s="80">
        <v>0</v>
      </c>
      <c r="BY499" s="80">
        <v>0</v>
      </c>
      <c r="BZ499" s="80">
        <v>0</v>
      </c>
      <c r="CA499" s="80">
        <v>0</v>
      </c>
      <c r="CB499" s="80">
        <v>0</v>
      </c>
      <c r="CC499" s="80">
        <v>0</v>
      </c>
    </row>
    <row r="500" spans="1:81">
      <c r="A500" s="80" t="s">
        <v>2241</v>
      </c>
      <c r="B500" s="80">
        <v>408</v>
      </c>
      <c r="C500" s="80">
        <v>17</v>
      </c>
      <c r="D500" s="80">
        <v>24</v>
      </c>
      <c r="E500" s="80">
        <v>2020</v>
      </c>
      <c r="F500" s="80" t="s">
        <v>218</v>
      </c>
      <c r="G500" s="80" t="s">
        <v>2225</v>
      </c>
      <c r="H500" s="80" t="s">
        <v>1691</v>
      </c>
      <c r="I500" s="177"/>
      <c r="J500" s="81">
        <v>5.5972679095544402</v>
      </c>
      <c r="K500" s="81">
        <v>1.9726608881395873</v>
      </c>
      <c r="L500" s="81">
        <v>3.5271940381680902</v>
      </c>
      <c r="M500" s="81">
        <v>14.383009928671648</v>
      </c>
      <c r="N500" s="81">
        <v>16.589403634575149</v>
      </c>
      <c r="O500" s="81">
        <v>8.7660538281530425</v>
      </c>
      <c r="P500" s="81">
        <v>10.585015433091064</v>
      </c>
      <c r="Q500" s="81">
        <v>0.54729615370650231</v>
      </c>
      <c r="R500" s="81">
        <v>0</v>
      </c>
      <c r="S500" s="81">
        <v>1.7778499425575469</v>
      </c>
      <c r="T500" s="82"/>
      <c r="U500" s="81">
        <v>545800</v>
      </c>
      <c r="V500" s="81">
        <v>976</v>
      </c>
      <c r="W500" s="81">
        <v>157</v>
      </c>
      <c r="X500" s="81">
        <v>4016</v>
      </c>
      <c r="Y500" s="81">
        <v>3689</v>
      </c>
      <c r="Z500" s="81">
        <v>6264</v>
      </c>
      <c r="AA500" s="81">
        <v>2388</v>
      </c>
      <c r="AB500" s="81">
        <v>9282</v>
      </c>
      <c r="AC500" s="81">
        <v>0</v>
      </c>
      <c r="AD500" s="81">
        <v>1.7778499425575469</v>
      </c>
      <c r="AE500" s="82"/>
      <c r="AF500" s="81">
        <v>5943244.0459549436</v>
      </c>
      <c r="AG500" s="81">
        <v>1444048.2144176904</v>
      </c>
      <c r="AH500" s="81">
        <v>597249.25370017427</v>
      </c>
      <c r="AI500" s="81">
        <v>22646691.610907678</v>
      </c>
      <c r="AJ500" s="81">
        <v>29498206.364258196</v>
      </c>
      <c r="AK500" s="81"/>
      <c r="AL500" s="81"/>
      <c r="AM500" s="81">
        <v>1211404.1251708865</v>
      </c>
      <c r="AN500" s="81"/>
      <c r="AO500" s="81"/>
      <c r="AP500" s="82"/>
      <c r="AQ500" s="81">
        <v>107</v>
      </c>
      <c r="AR500" s="81">
        <v>38</v>
      </c>
      <c r="AS500" s="81">
        <v>0</v>
      </c>
      <c r="AT500" s="81">
        <v>0</v>
      </c>
      <c r="AU500" s="81">
        <v>0</v>
      </c>
      <c r="AV500" s="81">
        <v>0</v>
      </c>
      <c r="AW500" s="81">
        <v>0</v>
      </c>
      <c r="AX500" s="82"/>
      <c r="AY500" s="81">
        <v>493.6</v>
      </c>
      <c r="AZ500" s="81">
        <v>3308.9</v>
      </c>
      <c r="BA500" s="81">
        <v>0</v>
      </c>
      <c r="BB500" s="81">
        <v>0</v>
      </c>
      <c r="BC500" s="81">
        <v>0</v>
      </c>
      <c r="BD500" s="81">
        <v>0</v>
      </c>
      <c r="BE500" s="81">
        <v>0</v>
      </c>
      <c r="BF500" s="82"/>
      <c r="BG500" s="81">
        <v>0</v>
      </c>
      <c r="BH500" s="81">
        <v>0</v>
      </c>
      <c r="BI500" s="81">
        <v>0</v>
      </c>
      <c r="BJ500" s="81">
        <v>17</v>
      </c>
      <c r="BK500" s="81">
        <v>0</v>
      </c>
      <c r="BL500" s="81">
        <v>0</v>
      </c>
      <c r="BM500" s="82"/>
      <c r="BN500" s="81">
        <v>0</v>
      </c>
      <c r="BO500" s="81">
        <v>0</v>
      </c>
      <c r="BP500" s="81">
        <v>0</v>
      </c>
      <c r="BQ500" s="81">
        <v>1</v>
      </c>
      <c r="BR500" s="81">
        <v>0</v>
      </c>
      <c r="BS500" s="81">
        <v>0</v>
      </c>
      <c r="BT500"/>
      <c r="BU500" s="80">
        <v>17</v>
      </c>
      <c r="BV500" s="80">
        <v>0</v>
      </c>
      <c r="BW500" s="80">
        <v>0</v>
      </c>
      <c r="BX500" s="80">
        <v>0</v>
      </c>
      <c r="BY500" s="80">
        <v>0</v>
      </c>
      <c r="BZ500" s="80">
        <v>0</v>
      </c>
      <c r="CA500" s="80">
        <v>0</v>
      </c>
      <c r="CB500" s="80">
        <v>0</v>
      </c>
      <c r="CC500" s="80">
        <v>0</v>
      </c>
    </row>
    <row r="501" spans="1:81">
      <c r="A501" s="80" t="s">
        <v>2242</v>
      </c>
      <c r="B501" s="80">
        <v>408</v>
      </c>
      <c r="C501" s="80">
        <v>18</v>
      </c>
      <c r="D501" s="80">
        <v>24</v>
      </c>
      <c r="E501" s="80">
        <v>2021</v>
      </c>
      <c r="F501" s="80" t="s">
        <v>75</v>
      </c>
      <c r="G501" s="174" t="s">
        <v>2225</v>
      </c>
      <c r="H501" s="80" t="s">
        <v>1691</v>
      </c>
      <c r="I501" s="177"/>
      <c r="J501" s="81">
        <v>5.1722900623411521</v>
      </c>
      <c r="K501" s="81">
        <v>2.1029444294876143</v>
      </c>
      <c r="L501" s="81">
        <v>4.247207923019606</v>
      </c>
      <c r="M501" s="81">
        <v>16.134411590767353</v>
      </c>
      <c r="N501" s="81">
        <v>17.108533012518006</v>
      </c>
      <c r="O501" s="81">
        <v>8.4943057642929638</v>
      </c>
      <c r="P501" s="81">
        <v>11.14505576768607</v>
      </c>
      <c r="Q501" s="81">
        <v>0.54479419326065859</v>
      </c>
      <c r="R501" s="81">
        <v>0</v>
      </c>
      <c r="S501" s="81">
        <v>1.8898800284045181</v>
      </c>
      <c r="T501" s="82"/>
      <c r="U501" s="81">
        <v>550696</v>
      </c>
      <c r="V501" s="81">
        <v>976</v>
      </c>
      <c r="W501" s="81">
        <v>157</v>
      </c>
      <c r="X501" s="81">
        <v>4016</v>
      </c>
      <c r="Y501" s="81">
        <v>3661</v>
      </c>
      <c r="Z501" s="81">
        <v>6250</v>
      </c>
      <c r="AA501" s="81">
        <v>2452</v>
      </c>
      <c r="AB501" s="81">
        <v>9130</v>
      </c>
      <c r="AC501" s="81">
        <v>0</v>
      </c>
      <c r="AD501" s="81">
        <v>1.8898800284045181</v>
      </c>
      <c r="AE501" s="82"/>
      <c r="AF501" s="81">
        <v>5255035.3033877956</v>
      </c>
      <c r="AG501" s="81">
        <v>1528122.5448943318</v>
      </c>
      <c r="AH501" s="81">
        <v>750009.6282199272</v>
      </c>
      <c r="AI501" s="81">
        <v>25591139.591557056</v>
      </c>
      <c r="AJ501" s="81">
        <v>28777182.365762848</v>
      </c>
      <c r="AK501" s="81">
        <v>0</v>
      </c>
      <c r="AL501" s="81">
        <v>0</v>
      </c>
      <c r="AM501" s="81">
        <v>1198439.2956852408</v>
      </c>
      <c r="AN501" s="81">
        <v>0</v>
      </c>
      <c r="AO501" s="81">
        <v>0</v>
      </c>
      <c r="AP501" s="82"/>
      <c r="AQ501" s="81">
        <v>122</v>
      </c>
      <c r="AR501" s="81">
        <v>38</v>
      </c>
      <c r="AS501" s="81">
        <v>0</v>
      </c>
      <c r="AT501" s="81">
        <v>0</v>
      </c>
      <c r="AU501" s="81">
        <v>0</v>
      </c>
      <c r="AV501" s="81">
        <v>0</v>
      </c>
      <c r="AW501" s="81"/>
      <c r="AX501" s="82"/>
      <c r="AY501" s="81">
        <v>593.09999999999991</v>
      </c>
      <c r="AZ501" s="81">
        <v>3308.9</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2243</v>
      </c>
      <c r="B502" s="80">
        <v>408</v>
      </c>
      <c r="C502" s="80">
        <v>19</v>
      </c>
      <c r="D502" s="80">
        <v>24</v>
      </c>
      <c r="E502" s="80">
        <v>2022</v>
      </c>
      <c r="F502" s="80" t="s">
        <v>568</v>
      </c>
      <c r="G502" s="174" t="s">
        <v>2225</v>
      </c>
      <c r="H502" s="80" t="s">
        <v>1691</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131</v>
      </c>
      <c r="AR502" s="81">
        <v>38</v>
      </c>
      <c r="AS502" s="81">
        <v>0</v>
      </c>
      <c r="AT502" s="81">
        <v>0</v>
      </c>
      <c r="AU502" s="81">
        <v>0</v>
      </c>
      <c r="AV502" s="81">
        <v>0</v>
      </c>
      <c r="AW502" s="81"/>
      <c r="AX502" s="82"/>
      <c r="AY502" s="81">
        <v>647.39999999999986</v>
      </c>
      <c r="AZ502" s="81">
        <v>3308.8999999999996</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2244</v>
      </c>
      <c r="B503" s="80">
        <v>239</v>
      </c>
      <c r="C503" s="80">
        <v>1</v>
      </c>
      <c r="D503" s="80">
        <v>15</v>
      </c>
      <c r="E503" s="80">
        <v>1990</v>
      </c>
      <c r="F503" s="80" t="s">
        <v>562</v>
      </c>
      <c r="G503" s="80" t="s">
        <v>2245</v>
      </c>
      <c r="H503" s="80" t="s">
        <v>2246</v>
      </c>
      <c r="I503" s="177"/>
      <c r="J503" s="81">
        <v>16.57052560447892</v>
      </c>
      <c r="K503" s="81">
        <v>1.6289245639642311</v>
      </c>
      <c r="L503" s="81">
        <v>3.4507349626826231</v>
      </c>
      <c r="M503" s="81">
        <v>4.522136509850883</v>
      </c>
      <c r="N503" s="81">
        <v>9.5930984472841736</v>
      </c>
      <c r="O503" s="81">
        <v>8.3975244384060161</v>
      </c>
      <c r="P503" s="81">
        <v>15.044617396211802</v>
      </c>
      <c r="Q503" s="81">
        <v>0.75428338363978675</v>
      </c>
      <c r="R503" s="81">
        <v>0</v>
      </c>
      <c r="S503" s="81">
        <v>0.69767064821124081</v>
      </c>
      <c r="T503" s="82"/>
      <c r="U503" s="81">
        <v>1336347</v>
      </c>
      <c r="V503" s="81">
        <v>479</v>
      </c>
      <c r="W503" s="81">
        <v>45</v>
      </c>
      <c r="X503" s="81">
        <v>1774</v>
      </c>
      <c r="Y503" s="81">
        <v>3466</v>
      </c>
      <c r="Z503" s="81">
        <v>3454</v>
      </c>
      <c r="AA503" s="81">
        <v>3653</v>
      </c>
      <c r="AB503" s="81">
        <v>12247</v>
      </c>
      <c r="AC503" s="81">
        <v>0</v>
      </c>
      <c r="AD503" s="81">
        <v>0.69767064821124081</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2247</v>
      </c>
      <c r="B504" s="80">
        <v>240</v>
      </c>
      <c r="C504" s="80">
        <v>2</v>
      </c>
      <c r="D504" s="80">
        <v>15</v>
      </c>
      <c r="E504" s="80">
        <v>2005</v>
      </c>
      <c r="F504" s="80" t="s">
        <v>565</v>
      </c>
      <c r="G504" s="80" t="s">
        <v>2245</v>
      </c>
      <c r="H504" s="80" t="s">
        <v>2246</v>
      </c>
      <c r="I504" s="177"/>
      <c r="J504" s="81">
        <v>36.570498212012971</v>
      </c>
      <c r="K504" s="81">
        <v>1.3347120317085301</v>
      </c>
      <c r="L504" s="81">
        <v>4.4740110255391725</v>
      </c>
      <c r="M504" s="81">
        <v>7.6093786573143793</v>
      </c>
      <c r="N504" s="81">
        <v>12.173695979619117</v>
      </c>
      <c r="O504" s="81">
        <v>12.626950898350863</v>
      </c>
      <c r="P504" s="81">
        <v>16.554360268448654</v>
      </c>
      <c r="Q504" s="81">
        <v>0.68193884349302047</v>
      </c>
      <c r="R504" s="81">
        <v>0</v>
      </c>
      <c r="S504" s="81">
        <v>0.39741365697112746</v>
      </c>
      <c r="T504" s="82"/>
      <c r="U504" s="81">
        <v>3370898</v>
      </c>
      <c r="V504" s="81">
        <v>537</v>
      </c>
      <c r="W504" s="81">
        <v>59</v>
      </c>
      <c r="X504" s="81">
        <v>1686</v>
      </c>
      <c r="Y504" s="81">
        <v>4014</v>
      </c>
      <c r="Z504" s="81">
        <v>6010</v>
      </c>
      <c r="AA504" s="81">
        <v>3292</v>
      </c>
      <c r="AB504" s="81">
        <v>11575</v>
      </c>
      <c r="AC504" s="81">
        <v>0</v>
      </c>
      <c r="AD504" s="81">
        <v>0.39741365697112746</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2248</v>
      </c>
      <c r="B505" s="80">
        <v>241</v>
      </c>
      <c r="C505" s="80">
        <v>3</v>
      </c>
      <c r="D505" s="80">
        <v>15</v>
      </c>
      <c r="E505" s="80">
        <v>2006</v>
      </c>
      <c r="F505" s="80" t="s">
        <v>566</v>
      </c>
      <c r="G505" s="80" t="s">
        <v>2245</v>
      </c>
      <c r="H505" s="80" t="s">
        <v>2246</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2249</v>
      </c>
      <c r="B506" s="80">
        <v>242</v>
      </c>
      <c r="C506" s="80">
        <v>4</v>
      </c>
      <c r="D506" s="80">
        <v>15</v>
      </c>
      <c r="E506" s="80">
        <v>2007</v>
      </c>
      <c r="F506" s="80" t="s">
        <v>567</v>
      </c>
      <c r="G506" s="80" t="s">
        <v>2245</v>
      </c>
      <c r="H506" s="80" t="s">
        <v>2246</v>
      </c>
      <c r="I506" s="177"/>
      <c r="J506" s="81">
        <v>46.588685168176781</v>
      </c>
      <c r="K506" s="81">
        <v>1.2652188226173866</v>
      </c>
      <c r="L506" s="81">
        <v>4.6571098251635297</v>
      </c>
      <c r="M506" s="81">
        <v>8.0814144977840119</v>
      </c>
      <c r="N506" s="81">
        <v>12.304114898202707</v>
      </c>
      <c r="O506" s="81">
        <v>12.387041260991451</v>
      </c>
      <c r="P506" s="81">
        <v>16.177396468108501</v>
      </c>
      <c r="Q506" s="81">
        <v>0.69930306373927553</v>
      </c>
      <c r="R506" s="81">
        <v>0</v>
      </c>
      <c r="S506" s="81">
        <v>0.61551432819761487</v>
      </c>
      <c r="T506" s="82"/>
      <c r="U506" s="81">
        <v>4885158</v>
      </c>
      <c r="V506" s="81">
        <v>519</v>
      </c>
      <c r="W506" s="81">
        <v>60</v>
      </c>
      <c r="X506" s="81">
        <v>2063</v>
      </c>
      <c r="Y506" s="81">
        <v>4040</v>
      </c>
      <c r="Z506" s="81">
        <v>6129</v>
      </c>
      <c r="AA506" s="81">
        <v>3168</v>
      </c>
      <c r="AB506" s="81">
        <v>11242</v>
      </c>
      <c r="AC506" s="81">
        <v>0</v>
      </c>
      <c r="AD506" s="81">
        <v>0.61551432819761487</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2250</v>
      </c>
      <c r="B507" s="80">
        <v>243</v>
      </c>
      <c r="C507" s="80">
        <v>5</v>
      </c>
      <c r="D507" s="80">
        <v>15</v>
      </c>
      <c r="E507" s="80">
        <v>2008</v>
      </c>
      <c r="F507" s="80" t="s">
        <v>84</v>
      </c>
      <c r="G507" s="80" t="s">
        <v>2245</v>
      </c>
      <c r="H507" s="80" t="s">
        <v>2246</v>
      </c>
      <c r="I507" s="177"/>
      <c r="J507" s="81">
        <v>44.365524000442115</v>
      </c>
      <c r="K507" s="81">
        <v>0.93706934603145575</v>
      </c>
      <c r="L507" s="81">
        <v>4.1733210795217648</v>
      </c>
      <c r="M507" s="81">
        <v>8.4175694089700759</v>
      </c>
      <c r="N507" s="81">
        <v>11.101997126772298</v>
      </c>
      <c r="O507" s="81">
        <v>12.164224764682411</v>
      </c>
      <c r="P507" s="81">
        <v>15.985536749170441</v>
      </c>
      <c r="Q507" s="81">
        <v>0.68187788331531285</v>
      </c>
      <c r="R507" s="81">
        <v>0</v>
      </c>
      <c r="S507" s="81">
        <v>0.85048877673157208</v>
      </c>
      <c r="T507" s="82"/>
      <c r="U507" s="81">
        <v>4797179</v>
      </c>
      <c r="V507" s="81">
        <v>519</v>
      </c>
      <c r="W507" s="81">
        <v>60</v>
      </c>
      <c r="X507" s="81">
        <v>2063</v>
      </c>
      <c r="Y507" s="81">
        <v>4089</v>
      </c>
      <c r="Z507" s="81">
        <v>6230</v>
      </c>
      <c r="AA507" s="81">
        <v>3134</v>
      </c>
      <c r="AB507" s="81">
        <v>11142</v>
      </c>
      <c r="AC507" s="81">
        <v>0</v>
      </c>
      <c r="AD507" s="81">
        <v>0.85048877673157208</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2251</v>
      </c>
      <c r="B508" s="80">
        <v>244</v>
      </c>
      <c r="C508" s="80">
        <v>6</v>
      </c>
      <c r="D508" s="80">
        <v>15</v>
      </c>
      <c r="E508" s="80">
        <v>2009</v>
      </c>
      <c r="F508" s="80" t="s">
        <v>85</v>
      </c>
      <c r="G508" s="80" t="s">
        <v>2245</v>
      </c>
      <c r="H508" s="80" t="s">
        <v>2246</v>
      </c>
      <c r="I508" s="177"/>
      <c r="J508" s="81">
        <v>32.296551054903119</v>
      </c>
      <c r="K508" s="81">
        <v>0.98126301757332601</v>
      </c>
      <c r="L508" s="81">
        <v>3.9664685153051353</v>
      </c>
      <c r="M508" s="81">
        <v>8.3486529583612707</v>
      </c>
      <c r="N508" s="81">
        <v>10.787610012183384</v>
      </c>
      <c r="O508" s="81">
        <v>12.379223835308979</v>
      </c>
      <c r="P508" s="81">
        <v>15.357500211069405</v>
      </c>
      <c r="Q508" s="81">
        <v>0.64477828729465214</v>
      </c>
      <c r="R508" s="81">
        <v>0</v>
      </c>
      <c r="S508" s="81">
        <v>0.67070965725672682</v>
      </c>
      <c r="T508" s="82"/>
      <c r="U508" s="81">
        <v>3156006</v>
      </c>
      <c r="V508" s="81">
        <v>518</v>
      </c>
      <c r="W508" s="81">
        <v>82</v>
      </c>
      <c r="X508" s="81">
        <v>2183</v>
      </c>
      <c r="Y508" s="81">
        <v>4127</v>
      </c>
      <c r="Z508" s="81">
        <v>6258</v>
      </c>
      <c r="AA508" s="81">
        <v>3091</v>
      </c>
      <c r="AB508" s="81">
        <v>11060</v>
      </c>
      <c r="AC508" s="81">
        <v>0</v>
      </c>
      <c r="AD508" s="81">
        <v>0.67070965725672682</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17.2</v>
      </c>
      <c r="BJ508" s="81">
        <v>0</v>
      </c>
      <c r="BK508" s="81">
        <v>0</v>
      </c>
      <c r="BL508" s="81">
        <v>0</v>
      </c>
      <c r="BM508" s="82"/>
      <c r="BN508" s="81">
        <v>0</v>
      </c>
      <c r="BO508" s="81">
        <v>0</v>
      </c>
      <c r="BP508" s="81">
        <v>2</v>
      </c>
      <c r="BQ508" s="81">
        <v>0</v>
      </c>
      <c r="BR508" s="81">
        <v>0</v>
      </c>
      <c r="BS508" s="81">
        <v>0</v>
      </c>
      <c r="BT508"/>
      <c r="BU508" s="80"/>
      <c r="BV508" s="80"/>
      <c r="BW508" s="80"/>
      <c r="BX508" s="80"/>
      <c r="BY508" s="80"/>
      <c r="BZ508" s="80"/>
      <c r="CA508" s="80"/>
      <c r="CB508" s="80"/>
      <c r="CC508" s="80"/>
    </row>
    <row r="509" spans="1:81">
      <c r="A509" s="80" t="s">
        <v>2252</v>
      </c>
      <c r="B509" s="80">
        <v>245</v>
      </c>
      <c r="C509" s="80">
        <v>7</v>
      </c>
      <c r="D509" s="80">
        <v>15</v>
      </c>
      <c r="E509" s="80">
        <v>2010</v>
      </c>
      <c r="F509" s="80" t="s">
        <v>86</v>
      </c>
      <c r="G509" s="80" t="s">
        <v>2245</v>
      </c>
      <c r="H509" s="80" t="s">
        <v>2246</v>
      </c>
      <c r="I509" s="177"/>
      <c r="J509" s="81">
        <v>36.166130244609036</v>
      </c>
      <c r="K509" s="81">
        <v>1.0572164439550498</v>
      </c>
      <c r="L509" s="81">
        <v>3.8195757081559973</v>
      </c>
      <c r="M509" s="81">
        <v>8.8189516079494865</v>
      </c>
      <c r="N509" s="81">
        <v>13.165025583187687</v>
      </c>
      <c r="O509" s="81">
        <v>12.363315008483369</v>
      </c>
      <c r="P509" s="81">
        <v>15.470592865450957</v>
      </c>
      <c r="Q509" s="81">
        <v>0.6647517551405755</v>
      </c>
      <c r="R509" s="81">
        <v>0</v>
      </c>
      <c r="S509" s="81">
        <v>0.62862250653562912</v>
      </c>
      <c r="T509" s="82"/>
      <c r="U509" s="81">
        <v>3510802</v>
      </c>
      <c r="V509" s="81">
        <v>518</v>
      </c>
      <c r="W509" s="81">
        <v>82</v>
      </c>
      <c r="X509" s="81">
        <v>2183</v>
      </c>
      <c r="Y509" s="81">
        <v>4160</v>
      </c>
      <c r="Z509" s="81">
        <v>6279</v>
      </c>
      <c r="AA509" s="81">
        <v>3036</v>
      </c>
      <c r="AB509" s="81">
        <v>10926</v>
      </c>
      <c r="AC509" s="81">
        <v>0</v>
      </c>
      <c r="AD509" s="81">
        <v>0.62862250653562912</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26.146000000000001</v>
      </c>
      <c r="BJ509" s="81">
        <v>0</v>
      </c>
      <c r="BK509" s="81">
        <v>4.0999999999999996</v>
      </c>
      <c r="BL509" s="81">
        <v>0</v>
      </c>
      <c r="BM509" s="82"/>
      <c r="BN509" s="81">
        <v>0</v>
      </c>
      <c r="BO509" s="81">
        <v>0</v>
      </c>
      <c r="BP509" s="81">
        <v>3</v>
      </c>
      <c r="BQ509" s="81">
        <v>0</v>
      </c>
      <c r="BR509" s="81">
        <v>1</v>
      </c>
      <c r="BS509" s="81">
        <v>0</v>
      </c>
      <c r="BT509"/>
      <c r="BU509" s="80">
        <v>30.245999999999999</v>
      </c>
      <c r="BV509" s="80">
        <v>0</v>
      </c>
      <c r="BW509" s="80">
        <v>0</v>
      </c>
      <c r="BX509" s="80">
        <v>0</v>
      </c>
      <c r="BY509" s="80">
        <v>0</v>
      </c>
      <c r="BZ509" s="80">
        <v>0</v>
      </c>
      <c r="CA509" s="80">
        <v>0</v>
      </c>
      <c r="CB509" s="80">
        <v>0</v>
      </c>
      <c r="CC509" s="80">
        <v>0</v>
      </c>
    </row>
    <row r="510" spans="1:81">
      <c r="A510" s="80" t="s">
        <v>2253</v>
      </c>
      <c r="B510" s="80">
        <v>246</v>
      </c>
      <c r="C510" s="80">
        <v>8</v>
      </c>
      <c r="D510" s="80">
        <v>15</v>
      </c>
      <c r="E510" s="80">
        <v>2011</v>
      </c>
      <c r="F510" s="80" t="s">
        <v>87</v>
      </c>
      <c r="G510" s="80" t="s">
        <v>2245</v>
      </c>
      <c r="H510" s="80" t="s">
        <v>2246</v>
      </c>
      <c r="I510" s="177"/>
      <c r="J510" s="81">
        <v>54.915242149624348</v>
      </c>
      <c r="K510" s="81">
        <v>1.396794226574205</v>
      </c>
      <c r="L510" s="81">
        <v>3.3827842131822869</v>
      </c>
      <c r="M510" s="81">
        <v>10.127662203939881</v>
      </c>
      <c r="N510" s="81">
        <v>16.133923513696629</v>
      </c>
      <c r="O510" s="81">
        <v>12.229550590813938</v>
      </c>
      <c r="P510" s="81">
        <v>14.919599312683067</v>
      </c>
      <c r="Q510" s="81">
        <v>0.75799598864357554</v>
      </c>
      <c r="R510" s="81">
        <v>0</v>
      </c>
      <c r="S510" s="81">
        <v>1.0562155885961053</v>
      </c>
      <c r="T510" s="82"/>
      <c r="U510" s="81">
        <v>4598425</v>
      </c>
      <c r="V510" s="81">
        <v>518</v>
      </c>
      <c r="W510" s="81">
        <v>82</v>
      </c>
      <c r="X510" s="81">
        <v>2183</v>
      </c>
      <c r="Y510" s="81">
        <v>4148</v>
      </c>
      <c r="Z510" s="81">
        <v>6346</v>
      </c>
      <c r="AA510" s="81">
        <v>3015</v>
      </c>
      <c r="AB510" s="81">
        <v>10801</v>
      </c>
      <c r="AC510" s="81">
        <v>0</v>
      </c>
      <c r="AD510" s="81">
        <v>1.0562155885961053</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27.396999999999998</v>
      </c>
      <c r="BJ510" s="81">
        <v>0</v>
      </c>
      <c r="BK510" s="81">
        <v>3.54</v>
      </c>
      <c r="BL510" s="81">
        <v>0</v>
      </c>
      <c r="BM510" s="82"/>
      <c r="BN510" s="81">
        <v>0</v>
      </c>
      <c r="BO510" s="81">
        <v>0</v>
      </c>
      <c r="BP510" s="81">
        <v>3</v>
      </c>
      <c r="BQ510" s="81">
        <v>0</v>
      </c>
      <c r="BR510" s="81">
        <v>1</v>
      </c>
      <c r="BS510" s="81">
        <v>0</v>
      </c>
      <c r="BT510"/>
      <c r="BU510" s="80">
        <v>30.937000000000001</v>
      </c>
      <c r="BV510" s="80">
        <v>0</v>
      </c>
      <c r="BW510" s="80">
        <v>0</v>
      </c>
      <c r="BX510" s="80">
        <v>0</v>
      </c>
      <c r="BY510" s="80">
        <v>0</v>
      </c>
      <c r="BZ510" s="80">
        <v>0</v>
      </c>
      <c r="CA510" s="80">
        <v>0</v>
      </c>
      <c r="CB510" s="80">
        <v>0</v>
      </c>
      <c r="CC510" s="80">
        <v>0</v>
      </c>
    </row>
    <row r="511" spans="1:81">
      <c r="A511" s="80" t="s">
        <v>2254</v>
      </c>
      <c r="B511" s="80">
        <v>247</v>
      </c>
      <c r="C511" s="80">
        <v>9</v>
      </c>
      <c r="D511" s="80">
        <v>15</v>
      </c>
      <c r="E511" s="80">
        <v>2012</v>
      </c>
      <c r="F511" s="80" t="s">
        <v>88</v>
      </c>
      <c r="G511" s="80" t="s">
        <v>2245</v>
      </c>
      <c r="H511" s="80" t="s">
        <v>2246</v>
      </c>
      <c r="I511" s="177"/>
      <c r="J511" s="81">
        <v>74.995084300098668</v>
      </c>
      <c r="K511" s="81">
        <v>1.3504292779326759</v>
      </c>
      <c r="L511" s="81">
        <v>3.3497336399321882</v>
      </c>
      <c r="M511" s="81">
        <v>11.417643288340681</v>
      </c>
      <c r="N511" s="81">
        <v>17.802728596007132</v>
      </c>
      <c r="O511" s="81">
        <v>12.265239318898653</v>
      </c>
      <c r="P511" s="81">
        <v>14.815374966214865</v>
      </c>
      <c r="Q511" s="81">
        <v>0.81866471210271652</v>
      </c>
      <c r="R511" s="81">
        <v>0</v>
      </c>
      <c r="S511" s="81">
        <v>0.59630076817523314</v>
      </c>
      <c r="T511" s="82"/>
      <c r="U511" s="81">
        <v>5622549</v>
      </c>
      <c r="V511" s="81">
        <v>518</v>
      </c>
      <c r="W511" s="81">
        <v>82</v>
      </c>
      <c r="X511" s="81">
        <v>2183</v>
      </c>
      <c r="Y511" s="81">
        <v>4276</v>
      </c>
      <c r="Z511" s="81">
        <v>6415</v>
      </c>
      <c r="AA511" s="81">
        <v>2977</v>
      </c>
      <c r="AB511" s="81">
        <v>10737</v>
      </c>
      <c r="AC511" s="81">
        <v>0</v>
      </c>
      <c r="AD511" s="81">
        <v>0.59630076817523314</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45.509</v>
      </c>
      <c r="BJ511" s="81">
        <v>0</v>
      </c>
      <c r="BK511" s="81">
        <v>4.1719999999999997</v>
      </c>
      <c r="BL511" s="81">
        <v>0</v>
      </c>
      <c r="BM511" s="82"/>
      <c r="BN511" s="81">
        <v>0</v>
      </c>
      <c r="BO511" s="81">
        <v>0</v>
      </c>
      <c r="BP511" s="81">
        <v>4</v>
      </c>
      <c r="BQ511" s="81">
        <v>0</v>
      </c>
      <c r="BR511" s="81">
        <v>1</v>
      </c>
      <c r="BS511" s="81">
        <v>0</v>
      </c>
      <c r="BT511"/>
      <c r="BU511" s="80">
        <v>49.680999999999997</v>
      </c>
      <c r="BV511" s="80">
        <v>0</v>
      </c>
      <c r="BW511" s="80">
        <v>0</v>
      </c>
      <c r="BX511" s="80">
        <v>0</v>
      </c>
      <c r="BY511" s="80">
        <v>0</v>
      </c>
      <c r="BZ511" s="80">
        <v>0</v>
      </c>
      <c r="CA511" s="80">
        <v>0</v>
      </c>
      <c r="CB511" s="80">
        <v>0</v>
      </c>
      <c r="CC511" s="80">
        <v>0</v>
      </c>
    </row>
    <row r="512" spans="1:81">
      <c r="A512" s="80" t="s">
        <v>2255</v>
      </c>
      <c r="B512" s="80">
        <v>248</v>
      </c>
      <c r="C512" s="80">
        <v>10</v>
      </c>
      <c r="D512" s="80">
        <v>15</v>
      </c>
      <c r="E512" s="80">
        <v>2013</v>
      </c>
      <c r="F512" s="80" t="s">
        <v>89</v>
      </c>
      <c r="G512" s="80" t="s">
        <v>2245</v>
      </c>
      <c r="H512" s="80" t="s">
        <v>2246</v>
      </c>
      <c r="I512" s="177"/>
      <c r="J512" s="81">
        <v>78.328862353535754</v>
      </c>
      <c r="K512" s="81">
        <v>1.1646464223508188</v>
      </c>
      <c r="L512" s="81">
        <v>3.1538879357367295</v>
      </c>
      <c r="M512" s="81">
        <v>11.199377713955883</v>
      </c>
      <c r="N512" s="81">
        <v>19.184696750003837</v>
      </c>
      <c r="O512" s="81">
        <v>11.892934549233157</v>
      </c>
      <c r="P512" s="81">
        <v>14.51652688358344</v>
      </c>
      <c r="Q512" s="81">
        <v>0.82461725862467072</v>
      </c>
      <c r="R512" s="81">
        <v>0</v>
      </c>
      <c r="S512" s="81">
        <v>0.81026783979415606</v>
      </c>
      <c r="T512" s="82"/>
      <c r="U512" s="81">
        <v>5524222</v>
      </c>
      <c r="V512" s="81">
        <v>518</v>
      </c>
      <c r="W512" s="81">
        <v>82</v>
      </c>
      <c r="X512" s="81">
        <v>2183</v>
      </c>
      <c r="Y512" s="81">
        <v>4206</v>
      </c>
      <c r="Z512" s="81">
        <v>6498</v>
      </c>
      <c r="AA512" s="81">
        <v>2906</v>
      </c>
      <c r="AB512" s="81">
        <v>10660</v>
      </c>
      <c r="AC512" s="81">
        <v>0</v>
      </c>
      <c r="AD512" s="81">
        <v>0.81026783979415606</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52.710999999999999</v>
      </c>
      <c r="BJ512" s="81">
        <v>0</v>
      </c>
      <c r="BK512" s="81">
        <v>4.4189999999999996</v>
      </c>
      <c r="BL512" s="81">
        <v>0</v>
      </c>
      <c r="BM512" s="82"/>
      <c r="BN512" s="81">
        <v>0</v>
      </c>
      <c r="BO512" s="81">
        <v>0</v>
      </c>
      <c r="BP512" s="81">
        <v>3</v>
      </c>
      <c r="BQ512" s="81">
        <v>0</v>
      </c>
      <c r="BR512" s="81">
        <v>1</v>
      </c>
      <c r="BS512" s="81">
        <v>0</v>
      </c>
      <c r="BT512"/>
      <c r="BU512" s="80">
        <v>57.13</v>
      </c>
      <c r="BV512" s="80">
        <v>0</v>
      </c>
      <c r="BW512" s="80">
        <v>0</v>
      </c>
      <c r="BX512" s="80">
        <v>0</v>
      </c>
      <c r="BY512" s="80">
        <v>0</v>
      </c>
      <c r="BZ512" s="80">
        <v>0</v>
      </c>
      <c r="CA512" s="80">
        <v>0</v>
      </c>
      <c r="CB512" s="80">
        <v>0</v>
      </c>
      <c r="CC512" s="80">
        <v>0</v>
      </c>
    </row>
    <row r="513" spans="1:81">
      <c r="A513" s="80" t="s">
        <v>2256</v>
      </c>
      <c r="B513" s="80">
        <v>249</v>
      </c>
      <c r="C513" s="80">
        <v>11</v>
      </c>
      <c r="D513" s="80">
        <v>15</v>
      </c>
      <c r="E513" s="80">
        <v>2014</v>
      </c>
      <c r="F513" s="80" t="s">
        <v>90</v>
      </c>
      <c r="G513" s="80" t="s">
        <v>2245</v>
      </c>
      <c r="H513" s="80" t="s">
        <v>2246</v>
      </c>
      <c r="I513" s="177"/>
      <c r="J513" s="81">
        <v>72.217028257703518</v>
      </c>
      <c r="K513" s="81">
        <v>0.97435282555397873</v>
      </c>
      <c r="L513" s="81">
        <v>2.2359035470786659</v>
      </c>
      <c r="M513" s="81">
        <v>10.997023056598218</v>
      </c>
      <c r="N513" s="81">
        <v>14.995705320693158</v>
      </c>
      <c r="O513" s="81">
        <v>11.272954193774131</v>
      </c>
      <c r="P513" s="81">
        <v>14.496623016893951</v>
      </c>
      <c r="Q513" s="81">
        <v>0.77730392160731188</v>
      </c>
      <c r="R513" s="81">
        <v>0</v>
      </c>
      <c r="S513" s="81">
        <v>0.89031418834541043</v>
      </c>
      <c r="T513" s="82"/>
      <c r="U513" s="81">
        <v>5562972</v>
      </c>
      <c r="V513" s="81">
        <v>391</v>
      </c>
      <c r="W513" s="81">
        <v>51</v>
      </c>
      <c r="X513" s="81">
        <v>2130</v>
      </c>
      <c r="Y513" s="81">
        <v>4177</v>
      </c>
      <c r="Z513" s="81">
        <v>6487</v>
      </c>
      <c r="AA513" s="81">
        <v>2887</v>
      </c>
      <c r="AB513" s="81">
        <v>10473</v>
      </c>
      <c r="AC513" s="81">
        <v>0</v>
      </c>
      <c r="AD513" s="81">
        <v>0.89031418834541043</v>
      </c>
      <c r="AE513" s="82"/>
      <c r="AF513" s="81">
        <v>69216872.181119993</v>
      </c>
      <c r="AG513" s="81">
        <v>754503.95050606749</v>
      </c>
      <c r="AH513" s="81">
        <v>567358.98533457669</v>
      </c>
      <c r="AI513" s="81">
        <v>13614916.904461347</v>
      </c>
      <c r="AJ513" s="81">
        <v>20891481.318432506</v>
      </c>
      <c r="AK513" s="81">
        <v>0</v>
      </c>
      <c r="AL513" s="81">
        <v>0</v>
      </c>
      <c r="AM513" s="81">
        <v>1437786.399709645</v>
      </c>
      <c r="AN513" s="81">
        <v>0</v>
      </c>
      <c r="AO513" s="81">
        <v>0</v>
      </c>
      <c r="AP513" s="82"/>
      <c r="AQ513" s="81">
        <v>265</v>
      </c>
      <c r="AR513" s="81">
        <v>71</v>
      </c>
      <c r="AS513" s="81">
        <v>0</v>
      </c>
      <c r="AT513" s="81">
        <v>0</v>
      </c>
      <c r="AU513" s="81">
        <v>0</v>
      </c>
      <c r="AV513" s="81">
        <v>0</v>
      </c>
      <c r="AW513" s="81" t="s">
        <v>564</v>
      </c>
      <c r="AX513" s="82"/>
      <c r="AY513" s="81">
        <v>1266.318</v>
      </c>
      <c r="AZ513" s="81">
        <v>9060.7999999999993</v>
      </c>
      <c r="BA513" s="81">
        <v>0</v>
      </c>
      <c r="BB513" s="81">
        <v>0</v>
      </c>
      <c r="BC513" s="81">
        <v>0</v>
      </c>
      <c r="BD513" s="81">
        <v>0</v>
      </c>
      <c r="BE513" s="81" t="s">
        <v>564</v>
      </c>
      <c r="BF513" s="82"/>
      <c r="BG513" s="81">
        <v>0</v>
      </c>
      <c r="BH513" s="81">
        <v>0</v>
      </c>
      <c r="BI513" s="81">
        <v>51.884</v>
      </c>
      <c r="BJ513" s="81">
        <v>0</v>
      </c>
      <c r="BK513" s="81">
        <v>3.2</v>
      </c>
      <c r="BL513" s="81">
        <v>0</v>
      </c>
      <c r="BM513" s="82"/>
      <c r="BN513" s="81">
        <v>0</v>
      </c>
      <c r="BO513" s="81">
        <v>0</v>
      </c>
      <c r="BP513" s="81">
        <v>3</v>
      </c>
      <c r="BQ513" s="81">
        <v>0</v>
      </c>
      <c r="BR513" s="81">
        <v>1</v>
      </c>
      <c r="BS513" s="81">
        <v>0</v>
      </c>
      <c r="BT513"/>
      <c r="BU513" s="80">
        <v>55.084000000000003</v>
      </c>
      <c r="BV513" s="80">
        <v>0</v>
      </c>
      <c r="BW513" s="80">
        <v>0</v>
      </c>
      <c r="BX513" s="80">
        <v>0</v>
      </c>
      <c r="BY513" s="80">
        <v>0</v>
      </c>
      <c r="BZ513" s="80">
        <v>0</v>
      </c>
      <c r="CA513" s="80">
        <v>0</v>
      </c>
      <c r="CB513" s="80">
        <v>0</v>
      </c>
      <c r="CC513" s="80">
        <v>0</v>
      </c>
    </row>
    <row r="514" spans="1:81">
      <c r="A514" s="80" t="s">
        <v>2257</v>
      </c>
      <c r="B514" s="80">
        <v>250</v>
      </c>
      <c r="C514" s="80">
        <v>12</v>
      </c>
      <c r="D514" s="80">
        <v>15</v>
      </c>
      <c r="E514" s="80">
        <v>2015</v>
      </c>
      <c r="F514" s="80" t="s">
        <v>91</v>
      </c>
      <c r="G514" s="80" t="s">
        <v>2245</v>
      </c>
      <c r="H514" s="80" t="s">
        <v>2246</v>
      </c>
      <c r="I514" s="177"/>
      <c r="J514" s="81">
        <v>68.419633646063758</v>
      </c>
      <c r="K514" s="81">
        <v>0.91839148283937211</v>
      </c>
      <c r="L514" s="81">
        <v>2.2065785578043569</v>
      </c>
      <c r="M514" s="81">
        <v>9.8283818880920784</v>
      </c>
      <c r="N514" s="81">
        <v>13.473659215876069</v>
      </c>
      <c r="O514" s="81">
        <v>11.163657251176874</v>
      </c>
      <c r="P514" s="81">
        <v>14.347219735031391</v>
      </c>
      <c r="Q514" s="81">
        <v>0.74902612192602513</v>
      </c>
      <c r="R514" s="81">
        <v>0</v>
      </c>
      <c r="S514" s="81">
        <v>1.2684966525243566</v>
      </c>
      <c r="T514" s="82"/>
      <c r="U514" s="81">
        <v>6591371</v>
      </c>
      <c r="V514" s="81">
        <v>391</v>
      </c>
      <c r="W514" s="81">
        <v>51</v>
      </c>
      <c r="X514" s="81">
        <v>2130</v>
      </c>
      <c r="Y514" s="81">
        <v>4169</v>
      </c>
      <c r="Z514" s="81">
        <v>6486</v>
      </c>
      <c r="AA514" s="81">
        <v>2855</v>
      </c>
      <c r="AB514" s="81">
        <v>10309</v>
      </c>
      <c r="AC514" s="81">
        <v>0</v>
      </c>
      <c r="AD514" s="81">
        <v>1.2684966525243566</v>
      </c>
      <c r="AE514" s="82"/>
      <c r="AF514" s="81">
        <v>68845623.456934735</v>
      </c>
      <c r="AG514" s="81">
        <v>694157.68164884357</v>
      </c>
      <c r="AH514" s="81">
        <v>459547.16730969434</v>
      </c>
      <c r="AI514" s="81">
        <v>13050221.567896867</v>
      </c>
      <c r="AJ514" s="81">
        <v>20584088.067463849</v>
      </c>
      <c r="AK514" s="81">
        <v>0</v>
      </c>
      <c r="AL514" s="81">
        <v>0</v>
      </c>
      <c r="AM514" s="81">
        <v>1412805.2053714616</v>
      </c>
      <c r="AN514" s="81">
        <v>0</v>
      </c>
      <c r="AO514" s="81">
        <v>0</v>
      </c>
      <c r="AP514" s="82"/>
      <c r="AQ514" s="81">
        <v>278</v>
      </c>
      <c r="AR514" s="81">
        <v>119</v>
      </c>
      <c r="AS514" s="81">
        <v>0</v>
      </c>
      <c r="AT514" s="81">
        <v>0</v>
      </c>
      <c r="AU514" s="81">
        <v>0</v>
      </c>
      <c r="AV514" s="81">
        <v>0</v>
      </c>
      <c r="AW514" s="81" t="s">
        <v>564</v>
      </c>
      <c r="AX514" s="82"/>
      <c r="AY514" s="81">
        <v>1371.9580000000001</v>
      </c>
      <c r="AZ514" s="81">
        <v>14087.4</v>
      </c>
      <c r="BA514" s="81">
        <v>0</v>
      </c>
      <c r="BB514" s="81">
        <v>0</v>
      </c>
      <c r="BC514" s="81">
        <v>0</v>
      </c>
      <c r="BD514" s="81">
        <v>0</v>
      </c>
      <c r="BE514" s="81" t="s">
        <v>564</v>
      </c>
      <c r="BF514" s="82"/>
      <c r="BG514" s="81">
        <v>0</v>
      </c>
      <c r="BH514" s="81">
        <v>0</v>
      </c>
      <c r="BI514" s="81">
        <v>48.405999999999999</v>
      </c>
      <c r="BJ514" s="81">
        <v>0</v>
      </c>
      <c r="BK514" s="81">
        <v>4.4640000000000004</v>
      </c>
      <c r="BL514" s="81">
        <v>0</v>
      </c>
      <c r="BM514" s="82"/>
      <c r="BN514" s="81">
        <v>0</v>
      </c>
      <c r="BO514" s="81">
        <v>0</v>
      </c>
      <c r="BP514" s="81">
        <v>3</v>
      </c>
      <c r="BQ514" s="81">
        <v>0</v>
      </c>
      <c r="BR514" s="81">
        <v>1</v>
      </c>
      <c r="BS514" s="81">
        <v>0</v>
      </c>
      <c r="BT514"/>
      <c r="BU514" s="80">
        <v>52.87</v>
      </c>
      <c r="BV514" s="80">
        <v>0</v>
      </c>
      <c r="BW514" s="80">
        <v>0</v>
      </c>
      <c r="BX514" s="80">
        <v>0</v>
      </c>
      <c r="BY514" s="80">
        <v>0</v>
      </c>
      <c r="BZ514" s="80">
        <v>0</v>
      </c>
      <c r="CA514" s="80">
        <v>0</v>
      </c>
      <c r="CB514" s="80">
        <v>0</v>
      </c>
      <c r="CC514" s="80">
        <v>0</v>
      </c>
    </row>
    <row r="515" spans="1:81">
      <c r="A515" s="80" t="s">
        <v>2258</v>
      </c>
      <c r="B515" s="80">
        <v>251</v>
      </c>
      <c r="C515" s="80">
        <v>13</v>
      </c>
      <c r="D515" s="80">
        <v>15</v>
      </c>
      <c r="E515" s="80">
        <v>2016</v>
      </c>
      <c r="F515" s="80" t="s">
        <v>92</v>
      </c>
      <c r="G515" s="80" t="s">
        <v>2245</v>
      </c>
      <c r="H515" s="80" t="s">
        <v>2246</v>
      </c>
      <c r="I515" s="177"/>
      <c r="J515" s="81">
        <v>73.327175073516258</v>
      </c>
      <c r="K515" s="81">
        <v>0.88244718569665859</v>
      </c>
      <c r="L515" s="81">
        <v>2.1557621180836795</v>
      </c>
      <c r="M515" s="81">
        <v>7.881435648119786</v>
      </c>
      <c r="N515" s="81">
        <v>13.27128099719137</v>
      </c>
      <c r="O515" s="81">
        <v>11.00258759793514</v>
      </c>
      <c r="P515" s="81">
        <v>13.832781346270863</v>
      </c>
      <c r="Q515" s="81">
        <v>0.71606749835654093</v>
      </c>
      <c r="R515" s="81">
        <v>0</v>
      </c>
      <c r="S515" s="81">
        <v>0.7675099727238951</v>
      </c>
      <c r="T515" s="82"/>
      <c r="U515" s="81">
        <v>7511153.9999999991</v>
      </c>
      <c r="V515" s="81">
        <v>391</v>
      </c>
      <c r="W515" s="81">
        <v>51</v>
      </c>
      <c r="X515" s="81">
        <v>2130</v>
      </c>
      <c r="Y515" s="81">
        <v>4162</v>
      </c>
      <c r="Z515" s="81">
        <v>6471</v>
      </c>
      <c r="AA515" s="81">
        <v>2847</v>
      </c>
      <c r="AB515" s="81">
        <v>10138</v>
      </c>
      <c r="AC515" s="81">
        <v>0</v>
      </c>
      <c r="AD515" s="81">
        <v>0.7675099727238951</v>
      </c>
      <c r="AE515" s="82"/>
      <c r="AF515" s="81">
        <v>79703395.125035122</v>
      </c>
      <c r="AG515" s="81">
        <v>659421.40039906232</v>
      </c>
      <c r="AH515" s="81">
        <v>383716.73797320027</v>
      </c>
      <c r="AI515" s="81">
        <v>12426056.646172579</v>
      </c>
      <c r="AJ515" s="81">
        <v>22313042.409459811</v>
      </c>
      <c r="AK515" s="81">
        <v>0</v>
      </c>
      <c r="AL515" s="81">
        <v>0</v>
      </c>
      <c r="AM515" s="81">
        <v>1390449.777145264</v>
      </c>
      <c r="AN515" s="81">
        <v>0</v>
      </c>
      <c r="AO515" s="81">
        <v>0</v>
      </c>
      <c r="AP515" s="82"/>
      <c r="AQ515" s="81">
        <v>295</v>
      </c>
      <c r="AR515" s="81">
        <v>166</v>
      </c>
      <c r="AS515" s="81">
        <v>0</v>
      </c>
      <c r="AT515" s="81">
        <v>0</v>
      </c>
      <c r="AU515" s="81">
        <v>0</v>
      </c>
      <c r="AV515" s="81">
        <v>0</v>
      </c>
      <c r="AW515" s="81" t="s">
        <v>564</v>
      </c>
      <c r="AX515" s="82"/>
      <c r="AY515" s="81">
        <v>1467.258</v>
      </c>
      <c r="AZ515" s="81">
        <v>19368.599999999999</v>
      </c>
      <c r="BA515" s="81">
        <v>0</v>
      </c>
      <c r="BB515" s="81">
        <v>0</v>
      </c>
      <c r="BC515" s="81">
        <v>0</v>
      </c>
      <c r="BD515" s="81">
        <v>0</v>
      </c>
      <c r="BE515" s="81" t="s">
        <v>564</v>
      </c>
      <c r="BF515" s="82"/>
      <c r="BG515" s="81">
        <v>0</v>
      </c>
      <c r="BH515" s="81">
        <v>0</v>
      </c>
      <c r="BI515" s="81">
        <v>46.844000000000001</v>
      </c>
      <c r="BJ515" s="81">
        <v>0</v>
      </c>
      <c r="BK515" s="81">
        <v>4.0789999999999997</v>
      </c>
      <c r="BL515" s="81">
        <v>0</v>
      </c>
      <c r="BM515" s="82"/>
      <c r="BN515" s="81">
        <v>0</v>
      </c>
      <c r="BO515" s="81">
        <v>0</v>
      </c>
      <c r="BP515" s="81">
        <v>4</v>
      </c>
      <c r="BQ515" s="81">
        <v>0</v>
      </c>
      <c r="BR515" s="81">
        <v>1</v>
      </c>
      <c r="BS515" s="81">
        <v>0</v>
      </c>
      <c r="BT515"/>
      <c r="BU515" s="80">
        <v>50.923000000000002</v>
      </c>
      <c r="BV515" s="80">
        <v>0</v>
      </c>
      <c r="BW515" s="80">
        <v>0</v>
      </c>
      <c r="BX515" s="80">
        <v>0</v>
      </c>
      <c r="BY515" s="80">
        <v>0</v>
      </c>
      <c r="BZ515" s="80">
        <v>0</v>
      </c>
      <c r="CA515" s="80">
        <v>0</v>
      </c>
      <c r="CB515" s="80">
        <v>0</v>
      </c>
      <c r="CC515" s="80">
        <v>0</v>
      </c>
    </row>
    <row r="516" spans="1:81">
      <c r="A516" s="80" t="s">
        <v>2259</v>
      </c>
      <c r="B516" s="80">
        <v>252</v>
      </c>
      <c r="C516" s="80">
        <v>14</v>
      </c>
      <c r="D516" s="80">
        <v>15</v>
      </c>
      <c r="E516" s="80">
        <v>2017</v>
      </c>
      <c r="F516" s="80" t="s">
        <v>71</v>
      </c>
      <c r="G516" s="80" t="s">
        <v>2245</v>
      </c>
      <c r="H516" s="80" t="s">
        <v>2246</v>
      </c>
      <c r="I516" s="177"/>
      <c r="J516" s="81">
        <v>77.144578825428951</v>
      </c>
      <c r="K516" s="81">
        <v>0.8494124994397082</v>
      </c>
      <c r="L516" s="81">
        <v>1.9904888347435825</v>
      </c>
      <c r="M516" s="81">
        <v>7.1727230214748561</v>
      </c>
      <c r="N516" s="81">
        <v>12.49435194907306</v>
      </c>
      <c r="O516" s="81">
        <v>10.828069225660219</v>
      </c>
      <c r="P516" s="81">
        <v>13.735499728618761</v>
      </c>
      <c r="Q516" s="81">
        <v>0.68205037943038072</v>
      </c>
      <c r="R516" s="81">
        <v>0</v>
      </c>
      <c r="S516" s="81">
        <v>0.73168116402469707</v>
      </c>
      <c r="T516" s="82"/>
      <c r="U516" s="81">
        <v>8564854</v>
      </c>
      <c r="V516" s="81">
        <v>391</v>
      </c>
      <c r="W516" s="81">
        <v>51</v>
      </c>
      <c r="X516" s="81">
        <v>2130</v>
      </c>
      <c r="Y516" s="81">
        <v>4160</v>
      </c>
      <c r="Z516" s="81">
        <v>6474</v>
      </c>
      <c r="AA516" s="81">
        <v>2845</v>
      </c>
      <c r="AB516" s="81">
        <v>9986</v>
      </c>
      <c r="AC516" s="81">
        <v>0</v>
      </c>
      <c r="AD516" s="81">
        <v>0.73168116402469707</v>
      </c>
      <c r="AE516" s="82"/>
      <c r="AF516" s="81">
        <v>94756739.414155185</v>
      </c>
      <c r="AG516" s="81">
        <v>647624.53811058134</v>
      </c>
      <c r="AH516" s="81">
        <v>463387.78804226848</v>
      </c>
      <c r="AI516" s="81">
        <v>11970884.639077671</v>
      </c>
      <c r="AJ516" s="81">
        <v>22436768.981265381</v>
      </c>
      <c r="AK516" s="81">
        <v>0</v>
      </c>
      <c r="AL516" s="81">
        <v>0</v>
      </c>
      <c r="AM516" s="81">
        <v>1371745.685403835</v>
      </c>
      <c r="AN516" s="81">
        <v>0</v>
      </c>
      <c r="AO516" s="81">
        <v>0</v>
      </c>
      <c r="AP516" s="82"/>
      <c r="AQ516" s="81">
        <v>311</v>
      </c>
      <c r="AR516" s="81">
        <v>217</v>
      </c>
      <c r="AS516" s="81">
        <v>0</v>
      </c>
      <c r="AT516" s="81">
        <v>0</v>
      </c>
      <c r="AU516" s="81">
        <v>0</v>
      </c>
      <c r="AV516" s="81">
        <v>0</v>
      </c>
      <c r="AW516" s="81" t="s">
        <v>564</v>
      </c>
      <c r="AX516" s="82"/>
      <c r="AY516" s="81">
        <v>1566.258</v>
      </c>
      <c r="AZ516" s="81">
        <v>21503.3</v>
      </c>
      <c r="BA516" s="81">
        <v>0</v>
      </c>
      <c r="BB516" s="81">
        <v>0</v>
      </c>
      <c r="BC516" s="81">
        <v>0</v>
      </c>
      <c r="BD516" s="81">
        <v>0</v>
      </c>
      <c r="BE516" s="81" t="s">
        <v>564</v>
      </c>
      <c r="BF516" s="82"/>
      <c r="BG516" s="81">
        <v>0</v>
      </c>
      <c r="BH516" s="81">
        <v>0</v>
      </c>
      <c r="BI516" s="81">
        <v>44.826000000000001</v>
      </c>
      <c r="BJ516" s="81">
        <v>0</v>
      </c>
      <c r="BK516" s="81">
        <v>3.8690000000000002</v>
      </c>
      <c r="BL516" s="81">
        <v>0</v>
      </c>
      <c r="BM516" s="82"/>
      <c r="BN516" s="81">
        <v>0</v>
      </c>
      <c r="BO516" s="81">
        <v>0</v>
      </c>
      <c r="BP516" s="81">
        <v>4</v>
      </c>
      <c r="BQ516" s="81">
        <v>0</v>
      </c>
      <c r="BR516" s="81">
        <v>1</v>
      </c>
      <c r="BS516" s="81">
        <v>0</v>
      </c>
      <c r="BT516"/>
      <c r="BU516" s="80">
        <v>48.695</v>
      </c>
      <c r="BV516" s="80">
        <v>0</v>
      </c>
      <c r="BW516" s="80">
        <v>0</v>
      </c>
      <c r="BX516" s="80">
        <v>0</v>
      </c>
      <c r="BY516" s="80">
        <v>0</v>
      </c>
      <c r="BZ516" s="80">
        <v>0</v>
      </c>
      <c r="CA516" s="80">
        <v>0</v>
      </c>
      <c r="CB516" s="80">
        <v>0</v>
      </c>
      <c r="CC516" s="80">
        <v>0</v>
      </c>
    </row>
    <row r="517" spans="1:81">
      <c r="A517" s="80" t="s">
        <v>2260</v>
      </c>
      <c r="B517" s="80">
        <v>253</v>
      </c>
      <c r="C517" s="80">
        <v>15</v>
      </c>
      <c r="D517" s="80">
        <v>15</v>
      </c>
      <c r="E517" s="80">
        <v>2018</v>
      </c>
      <c r="F517" s="80" t="s">
        <v>93</v>
      </c>
      <c r="G517" s="80" t="s">
        <v>2245</v>
      </c>
      <c r="H517" s="80" t="s">
        <v>2246</v>
      </c>
      <c r="I517" s="177"/>
      <c r="J517" s="81">
        <v>73.983540557261193</v>
      </c>
      <c r="K517" s="81">
        <v>0.74381760820520004</v>
      </c>
      <c r="L517" s="81">
        <v>1.7450178257470865</v>
      </c>
      <c r="M517" s="81">
        <v>6.5027967556366733</v>
      </c>
      <c r="N517" s="81">
        <v>9.3529243916773073</v>
      </c>
      <c r="O517" s="81">
        <v>10.519601533571686</v>
      </c>
      <c r="P517" s="81">
        <v>13.445816978715618</v>
      </c>
      <c r="Q517" s="81">
        <v>0.62092959413380933</v>
      </c>
      <c r="R517" s="81">
        <v>0</v>
      </c>
      <c r="S517" s="81">
        <v>0.62356776533335068</v>
      </c>
      <c r="T517" s="82"/>
      <c r="U517" s="81">
        <v>9074631</v>
      </c>
      <c r="V517" s="81">
        <v>391</v>
      </c>
      <c r="W517" s="81">
        <v>51</v>
      </c>
      <c r="X517" s="81">
        <v>2130</v>
      </c>
      <c r="Y517" s="81">
        <v>4150</v>
      </c>
      <c r="Z517" s="81">
        <v>6410</v>
      </c>
      <c r="AA517" s="81">
        <v>2813</v>
      </c>
      <c r="AB517" s="81">
        <v>9797</v>
      </c>
      <c r="AC517" s="81">
        <v>0</v>
      </c>
      <c r="AD517" s="81">
        <v>0.62356776533335068</v>
      </c>
      <c r="AE517" s="82"/>
      <c r="AF517" s="81">
        <v>106894435.58028211</v>
      </c>
      <c r="AG517" s="81">
        <v>576709.56945113698</v>
      </c>
      <c r="AH517" s="81">
        <v>421656.70193436532</v>
      </c>
      <c r="AI517" s="81">
        <v>11753889.490711009</v>
      </c>
      <c r="AJ517" s="81">
        <v>20080180.08263069</v>
      </c>
      <c r="AK517" s="81">
        <v>0</v>
      </c>
      <c r="AL517" s="81">
        <v>0</v>
      </c>
      <c r="AM517" s="81">
        <v>1348567.9316420241</v>
      </c>
      <c r="AN517" s="81">
        <v>0</v>
      </c>
      <c r="AO517" s="81">
        <v>0</v>
      </c>
      <c r="AP517" s="82"/>
      <c r="AQ517" s="81">
        <v>330</v>
      </c>
      <c r="AR517" s="81">
        <v>243</v>
      </c>
      <c r="AS517" s="81">
        <v>0</v>
      </c>
      <c r="AT517" s="81">
        <v>0</v>
      </c>
      <c r="AU517" s="81">
        <v>0</v>
      </c>
      <c r="AV517" s="81">
        <v>0</v>
      </c>
      <c r="AW517" s="81" t="s">
        <v>564</v>
      </c>
      <c r="AX517" s="82"/>
      <c r="AY517" s="81">
        <v>1677.117999999999</v>
      </c>
      <c r="AZ517" s="81">
        <v>23118</v>
      </c>
      <c r="BA517" s="81">
        <v>0</v>
      </c>
      <c r="BB517" s="81">
        <v>0</v>
      </c>
      <c r="BC517" s="81">
        <v>0</v>
      </c>
      <c r="BD517" s="81">
        <v>0</v>
      </c>
      <c r="BE517" s="81" t="s">
        <v>564</v>
      </c>
      <c r="BF517" s="82"/>
      <c r="BG517" s="81">
        <v>0</v>
      </c>
      <c r="BH517" s="81">
        <v>0</v>
      </c>
      <c r="BI517" s="81">
        <v>44.674999999999997</v>
      </c>
      <c r="BJ517" s="81">
        <v>0</v>
      </c>
      <c r="BK517" s="81">
        <v>3.7509999999999999</v>
      </c>
      <c r="BL517" s="81">
        <v>0</v>
      </c>
      <c r="BM517" s="82"/>
      <c r="BN517" s="81">
        <v>0</v>
      </c>
      <c r="BO517" s="81">
        <v>0</v>
      </c>
      <c r="BP517" s="81">
        <v>4</v>
      </c>
      <c r="BQ517" s="81">
        <v>0</v>
      </c>
      <c r="BR517" s="81">
        <v>1</v>
      </c>
      <c r="BS517" s="81">
        <v>0</v>
      </c>
      <c r="BT517"/>
      <c r="BU517" s="80">
        <v>48.426000000000002</v>
      </c>
      <c r="BV517" s="80">
        <v>0</v>
      </c>
      <c r="BW517" s="80">
        <v>0</v>
      </c>
      <c r="BX517" s="80">
        <v>0</v>
      </c>
      <c r="BY517" s="80">
        <v>0</v>
      </c>
      <c r="BZ517" s="80">
        <v>0</v>
      </c>
      <c r="CA517" s="80">
        <v>0</v>
      </c>
      <c r="CB517" s="80">
        <v>0</v>
      </c>
      <c r="CC517" s="80">
        <v>0</v>
      </c>
    </row>
    <row r="518" spans="1:81">
      <c r="A518" s="80" t="s">
        <v>2261</v>
      </c>
      <c r="B518" s="80">
        <v>254</v>
      </c>
      <c r="C518" s="80">
        <v>16</v>
      </c>
      <c r="D518" s="80">
        <v>15</v>
      </c>
      <c r="E518" s="80">
        <v>2019</v>
      </c>
      <c r="F518" s="80" t="s">
        <v>73</v>
      </c>
      <c r="G518" s="80" t="s">
        <v>2245</v>
      </c>
      <c r="H518" s="80" t="s">
        <v>2246</v>
      </c>
      <c r="I518" s="177"/>
      <c r="J518" s="81">
        <v>68.46244243721091</v>
      </c>
      <c r="K518" s="81">
        <v>0.69959145760957819</v>
      </c>
      <c r="L518" s="81">
        <v>1.7785489896525906</v>
      </c>
      <c r="M518" s="81">
        <v>7.2662296480049697</v>
      </c>
      <c r="N518" s="81">
        <v>8.826912856911564</v>
      </c>
      <c r="O518" s="81">
        <v>10.217731403879796</v>
      </c>
      <c r="P518" s="81">
        <v>13.224543082636163</v>
      </c>
      <c r="Q518" s="81">
        <v>0.59444077330698597</v>
      </c>
      <c r="R518" s="81">
        <v>0</v>
      </c>
      <c r="S518" s="81">
        <v>0.67764196218931039</v>
      </c>
      <c r="T518" s="82"/>
      <c r="U518" s="81">
        <v>8242322</v>
      </c>
      <c r="V518" s="81">
        <v>391</v>
      </c>
      <c r="W518" s="81">
        <v>51</v>
      </c>
      <c r="X518" s="81">
        <v>2130</v>
      </c>
      <c r="Y518" s="81">
        <v>4128</v>
      </c>
      <c r="Z518" s="81">
        <v>6397</v>
      </c>
      <c r="AA518" s="81">
        <v>2746</v>
      </c>
      <c r="AB518" s="81">
        <v>9633</v>
      </c>
      <c r="AC518" s="81">
        <v>0</v>
      </c>
      <c r="AD518" s="81">
        <v>0.67764196218931039</v>
      </c>
      <c r="AE518" s="82"/>
      <c r="AF518" s="81">
        <v>96590900.143056482</v>
      </c>
      <c r="AG518" s="81">
        <v>558802.79559821833</v>
      </c>
      <c r="AH518" s="81">
        <v>468824.90249670291</v>
      </c>
      <c r="AI518" s="81">
        <v>11847822.53170437</v>
      </c>
      <c r="AJ518" s="81">
        <v>18061513.354798786</v>
      </c>
      <c r="AK518" s="81">
        <v>0</v>
      </c>
      <c r="AL518" s="81">
        <v>0</v>
      </c>
      <c r="AM518" s="81">
        <v>1311942.0828148255</v>
      </c>
      <c r="AN518" s="81">
        <v>0</v>
      </c>
      <c r="AO518" s="81">
        <v>0</v>
      </c>
      <c r="AP518" s="82"/>
      <c r="AQ518" s="81">
        <v>348</v>
      </c>
      <c r="AR518" s="81">
        <v>260</v>
      </c>
      <c r="AS518" s="81">
        <v>0</v>
      </c>
      <c r="AT518" s="81">
        <v>0</v>
      </c>
      <c r="AU518" s="81">
        <v>0</v>
      </c>
      <c r="AV518" s="81">
        <v>0</v>
      </c>
      <c r="AW518" s="81" t="s">
        <v>564</v>
      </c>
      <c r="AX518" s="82"/>
      <c r="AY518" s="81">
        <v>1770.008</v>
      </c>
      <c r="AZ518" s="81">
        <v>26170.699999999979</v>
      </c>
      <c r="BA518" s="81">
        <v>0</v>
      </c>
      <c r="BB518" s="81">
        <v>0</v>
      </c>
      <c r="BC518" s="81">
        <v>0</v>
      </c>
      <c r="BD518" s="81">
        <v>0</v>
      </c>
      <c r="BE518" s="81" t="s">
        <v>564</v>
      </c>
      <c r="BF518" s="82"/>
      <c r="BG518" s="81">
        <v>0</v>
      </c>
      <c r="BH518" s="81">
        <v>0</v>
      </c>
      <c r="BI518" s="81">
        <v>32.707000000000001</v>
      </c>
      <c r="BJ518" s="81">
        <v>0</v>
      </c>
      <c r="BK518" s="81">
        <v>2.8580000000000001</v>
      </c>
      <c r="BL518" s="81">
        <v>0</v>
      </c>
      <c r="BM518" s="82"/>
      <c r="BN518" s="81">
        <v>0</v>
      </c>
      <c r="BO518" s="81">
        <v>0</v>
      </c>
      <c r="BP518" s="81">
        <v>4</v>
      </c>
      <c r="BQ518" s="81">
        <v>0</v>
      </c>
      <c r="BR518" s="81">
        <v>1</v>
      </c>
      <c r="BS518" s="81">
        <v>0</v>
      </c>
      <c r="BT518"/>
      <c r="BU518" s="80">
        <v>35.564999999999998</v>
      </c>
      <c r="BV518" s="80">
        <v>0</v>
      </c>
      <c r="BW518" s="80">
        <v>0</v>
      </c>
      <c r="BX518" s="80">
        <v>0</v>
      </c>
      <c r="BY518" s="80">
        <v>0</v>
      </c>
      <c r="BZ518" s="80">
        <v>0</v>
      </c>
      <c r="CA518" s="80">
        <v>0</v>
      </c>
      <c r="CB518" s="80">
        <v>0</v>
      </c>
      <c r="CC518" s="80">
        <v>0</v>
      </c>
    </row>
    <row r="519" spans="1:81">
      <c r="A519" s="80" t="s">
        <v>2262</v>
      </c>
      <c r="B519" s="80">
        <v>255</v>
      </c>
      <c r="C519" s="80">
        <v>17</v>
      </c>
      <c r="D519" s="80">
        <v>15</v>
      </c>
      <c r="E519" s="80">
        <v>2020</v>
      </c>
      <c r="F519" s="80" t="s">
        <v>218</v>
      </c>
      <c r="G519" s="80" t="s">
        <v>2245</v>
      </c>
      <c r="H519" s="80" t="s">
        <v>2246</v>
      </c>
      <c r="I519" s="177"/>
      <c r="J519" s="81">
        <v>87.289155254015199</v>
      </c>
      <c r="K519" s="81">
        <v>0.77024693922404819</v>
      </c>
      <c r="L519" s="81">
        <v>1.2414322153749737</v>
      </c>
      <c r="M519" s="81">
        <v>5.9808378257182664</v>
      </c>
      <c r="N519" s="81">
        <v>9.2584967850374333</v>
      </c>
      <c r="O519" s="81">
        <v>8.854218162631593</v>
      </c>
      <c r="P519" s="81">
        <v>12.256100365367166</v>
      </c>
      <c r="Q519" s="81">
        <v>0.55720196644327158</v>
      </c>
      <c r="R519" s="81">
        <v>0</v>
      </c>
      <c r="S519" s="81">
        <v>0.86475564986910292</v>
      </c>
      <c r="T519" s="82"/>
      <c r="U519" s="81">
        <v>10514602</v>
      </c>
      <c r="V519" s="81">
        <v>395</v>
      </c>
      <c r="W519" s="81">
        <v>40</v>
      </c>
      <c r="X519" s="81">
        <v>1853</v>
      </c>
      <c r="Y519" s="81">
        <v>4123</v>
      </c>
      <c r="Z519" s="81">
        <v>6327</v>
      </c>
      <c r="AA519" s="81">
        <v>2765</v>
      </c>
      <c r="AB519" s="81">
        <v>9450</v>
      </c>
      <c r="AC519" s="81">
        <v>0</v>
      </c>
      <c r="AD519" s="81">
        <v>0.86475564986910292</v>
      </c>
      <c r="AE519" s="82"/>
      <c r="AF519" s="81">
        <v>121284428.268415</v>
      </c>
      <c r="AG519" s="81">
        <v>566423.50452938804</v>
      </c>
      <c r="AH519" s="81">
        <v>380754.13877594849</v>
      </c>
      <c r="AI519" s="81">
        <v>9506081.3938998729</v>
      </c>
      <c r="AJ519" s="81">
        <v>19164517.057542436</v>
      </c>
      <c r="AK519" s="81"/>
      <c r="AL519" s="81"/>
      <c r="AM519" s="81">
        <v>1233329.9916898166</v>
      </c>
      <c r="AN519" s="81"/>
      <c r="AO519" s="81"/>
      <c r="AP519" s="82"/>
      <c r="AQ519" s="81">
        <v>365</v>
      </c>
      <c r="AR519" s="81">
        <v>269</v>
      </c>
      <c r="AS519" s="81">
        <v>0</v>
      </c>
      <c r="AT519" s="81">
        <v>0</v>
      </c>
      <c r="AU519" s="81">
        <v>0</v>
      </c>
      <c r="AV519" s="81">
        <v>0</v>
      </c>
      <c r="AW519" s="81">
        <v>0</v>
      </c>
      <c r="AX519" s="82"/>
      <c r="AY519" s="81">
        <v>1883.7080000000001</v>
      </c>
      <c r="AZ519" s="81">
        <v>28533.800000000021</v>
      </c>
      <c r="BA519" s="81">
        <v>0</v>
      </c>
      <c r="BB519" s="81">
        <v>0</v>
      </c>
      <c r="BC519" s="81">
        <v>0</v>
      </c>
      <c r="BD519" s="81">
        <v>0</v>
      </c>
      <c r="BE519" s="81">
        <v>0</v>
      </c>
      <c r="BF519" s="82"/>
      <c r="BG519" s="81">
        <v>0</v>
      </c>
      <c r="BH519" s="81">
        <v>0</v>
      </c>
      <c r="BI519" s="81">
        <v>31.591000000000001</v>
      </c>
      <c r="BJ519" s="81">
        <v>0</v>
      </c>
      <c r="BK519" s="81">
        <v>1.9079999999999999</v>
      </c>
      <c r="BL519" s="81">
        <v>0</v>
      </c>
      <c r="BM519" s="82"/>
      <c r="BN519" s="81">
        <v>0</v>
      </c>
      <c r="BO519" s="81">
        <v>0</v>
      </c>
      <c r="BP519" s="81">
        <v>4</v>
      </c>
      <c r="BQ519" s="81">
        <v>0</v>
      </c>
      <c r="BR519" s="81">
        <v>1</v>
      </c>
      <c r="BS519" s="81">
        <v>0</v>
      </c>
      <c r="BT519"/>
      <c r="BU519" s="80">
        <v>33.499000000000002</v>
      </c>
      <c r="BV519" s="80">
        <v>0</v>
      </c>
      <c r="BW519" s="80">
        <v>0</v>
      </c>
      <c r="BX519" s="80">
        <v>0</v>
      </c>
      <c r="BY519" s="80">
        <v>0</v>
      </c>
      <c r="BZ519" s="80">
        <v>0</v>
      </c>
      <c r="CA519" s="80">
        <v>0</v>
      </c>
      <c r="CB519" s="80">
        <v>0</v>
      </c>
      <c r="CC519" s="80">
        <v>0</v>
      </c>
    </row>
    <row r="520" spans="1:81">
      <c r="A520" s="80" t="s">
        <v>2263</v>
      </c>
      <c r="B520" s="80">
        <v>255</v>
      </c>
      <c r="C520" s="80">
        <v>18</v>
      </c>
      <c r="D520" s="80">
        <v>15</v>
      </c>
      <c r="E520" s="80">
        <v>2021</v>
      </c>
      <c r="F520" s="80" t="s">
        <v>75</v>
      </c>
      <c r="G520" s="174" t="s">
        <v>2245</v>
      </c>
      <c r="H520" s="80" t="s">
        <v>2246</v>
      </c>
      <c r="I520" s="177"/>
      <c r="J520" s="81">
        <v>89.29376504962228</v>
      </c>
      <c r="K520" s="81">
        <v>0.78851719365272521</v>
      </c>
      <c r="L520" s="81">
        <v>1.1091207412368043</v>
      </c>
      <c r="M520" s="81">
        <v>5.4883702613194849</v>
      </c>
      <c r="N520" s="81">
        <v>6.916133215707827</v>
      </c>
      <c r="O520" s="81">
        <v>8.5269238984278477</v>
      </c>
      <c r="P520" s="81">
        <v>12.699545601515039</v>
      </c>
      <c r="Q520" s="81">
        <v>0.54903081842183121</v>
      </c>
      <c r="R520" s="81">
        <v>0</v>
      </c>
      <c r="S520" s="81">
        <v>1.4331840403633931</v>
      </c>
      <c r="T520" s="82"/>
      <c r="U520" s="81">
        <v>13744734</v>
      </c>
      <c r="V520" s="81">
        <v>395</v>
      </c>
      <c r="W520" s="81">
        <v>40</v>
      </c>
      <c r="X520" s="81">
        <v>1853</v>
      </c>
      <c r="Y520" s="81">
        <v>4081</v>
      </c>
      <c r="Z520" s="81">
        <v>6274</v>
      </c>
      <c r="AA520" s="81">
        <v>2794</v>
      </c>
      <c r="AB520" s="81">
        <v>9201</v>
      </c>
      <c r="AC520" s="81">
        <v>0</v>
      </c>
      <c r="AD520" s="81">
        <v>1.4331840403633931</v>
      </c>
      <c r="AE520" s="82"/>
      <c r="AF520" s="81">
        <v>138204466.4382897</v>
      </c>
      <c r="AG520" s="81">
        <v>606314.70920923783</v>
      </c>
      <c r="AH520" s="81">
        <v>352258.69772560312</v>
      </c>
      <c r="AI520" s="81">
        <v>10450684.968914922</v>
      </c>
      <c r="AJ520" s="81">
        <v>17048113.391909253</v>
      </c>
      <c r="AK520" s="81">
        <v>0</v>
      </c>
      <c r="AL520" s="81">
        <v>0</v>
      </c>
      <c r="AM520" s="81">
        <v>1207759.0317195947</v>
      </c>
      <c r="AN520" s="81">
        <v>0</v>
      </c>
      <c r="AO520" s="81">
        <v>0</v>
      </c>
      <c r="AP520" s="82"/>
      <c r="AQ520" s="81">
        <v>388</v>
      </c>
      <c r="AR520" s="81">
        <v>275</v>
      </c>
      <c r="AS520" s="81">
        <v>0</v>
      </c>
      <c r="AT520" s="81">
        <v>0</v>
      </c>
      <c r="AU520" s="81">
        <v>0</v>
      </c>
      <c r="AV520" s="81">
        <v>0</v>
      </c>
      <c r="AW520" s="81"/>
      <c r="AX520" s="82"/>
      <c r="AY520" s="81">
        <v>2053.6979999999999</v>
      </c>
      <c r="AZ520" s="81">
        <v>29776.70000000003</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2264</v>
      </c>
      <c r="B521" s="80">
        <v>255</v>
      </c>
      <c r="C521" s="80">
        <v>19</v>
      </c>
      <c r="D521" s="80">
        <v>15</v>
      </c>
      <c r="E521" s="80">
        <v>2022</v>
      </c>
      <c r="F521" s="80" t="s">
        <v>568</v>
      </c>
      <c r="G521" s="174" t="s">
        <v>2245</v>
      </c>
      <c r="H521" s="80" t="s">
        <v>2246</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414</v>
      </c>
      <c r="AR521" s="81">
        <v>277</v>
      </c>
      <c r="AS521" s="81">
        <v>0</v>
      </c>
      <c r="AT521" s="81">
        <v>0</v>
      </c>
      <c r="AU521" s="81">
        <v>0</v>
      </c>
      <c r="AV521" s="81">
        <v>0</v>
      </c>
      <c r="AW521" s="81"/>
      <c r="AX521" s="82"/>
      <c r="AY521" s="81">
        <v>2203.018</v>
      </c>
      <c r="AZ521" s="81">
        <v>29837.200000000026</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2265</v>
      </c>
      <c r="B522" s="80">
        <v>171</v>
      </c>
      <c r="C522" s="80">
        <v>1</v>
      </c>
      <c r="D522" s="80">
        <v>11</v>
      </c>
      <c r="E522" s="80">
        <v>1990</v>
      </c>
      <c r="F522" s="80" t="s">
        <v>562</v>
      </c>
      <c r="G522" s="80" t="s">
        <v>1641</v>
      </c>
      <c r="H522" s="80" t="s">
        <v>1642</v>
      </c>
      <c r="I522" s="177"/>
      <c r="J522" s="81">
        <v>20.791979736354964</v>
      </c>
      <c r="K522" s="81">
        <v>2.9331556820507538</v>
      </c>
      <c r="L522" s="81">
        <v>8.6575123240942666</v>
      </c>
      <c r="M522" s="81">
        <v>8.1117840842128697</v>
      </c>
      <c r="N522" s="81">
        <v>19.790461822530677</v>
      </c>
      <c r="O522" s="81">
        <v>8.3221558056351448</v>
      </c>
      <c r="P522" s="81">
        <v>15.460578621784588</v>
      </c>
      <c r="Q522" s="81">
        <v>0.91761803975252587</v>
      </c>
      <c r="R522" s="81">
        <v>0</v>
      </c>
      <c r="S522" s="81">
        <v>1.0547782815183768</v>
      </c>
      <c r="T522" s="82"/>
      <c r="U522" s="81">
        <v>441191</v>
      </c>
      <c r="V522" s="81">
        <v>904</v>
      </c>
      <c r="W522" s="81">
        <v>114</v>
      </c>
      <c r="X522" s="81">
        <v>3372</v>
      </c>
      <c r="Y522" s="81">
        <v>4346</v>
      </c>
      <c r="Z522" s="81">
        <v>3423</v>
      </c>
      <c r="AA522" s="81">
        <v>3754</v>
      </c>
      <c r="AB522" s="81">
        <v>14899</v>
      </c>
      <c r="AC522" s="81">
        <v>0</v>
      </c>
      <c r="AD522" s="81">
        <v>1.0547782815183768</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2266</v>
      </c>
      <c r="B523" s="80">
        <v>172</v>
      </c>
      <c r="C523" s="80">
        <v>2</v>
      </c>
      <c r="D523" s="80">
        <v>11</v>
      </c>
      <c r="E523" s="80">
        <v>2005</v>
      </c>
      <c r="F523" s="80" t="s">
        <v>565</v>
      </c>
      <c r="G523" s="80" t="s">
        <v>1641</v>
      </c>
      <c r="H523" s="80" t="s">
        <v>1642</v>
      </c>
      <c r="I523" s="177"/>
      <c r="J523" s="81">
        <v>9.9582970001454445</v>
      </c>
      <c r="K523" s="81">
        <v>1.5429497641849597</v>
      </c>
      <c r="L523" s="81">
        <v>4.2980732268493389</v>
      </c>
      <c r="M523" s="81">
        <v>14.521204020298384</v>
      </c>
      <c r="N523" s="81">
        <v>31.71594494334316</v>
      </c>
      <c r="O523" s="81">
        <v>12.614344957354172</v>
      </c>
      <c r="P523" s="81">
        <v>16.494016306352243</v>
      </c>
      <c r="Q523" s="81">
        <v>0.78339013407574021</v>
      </c>
      <c r="R523" s="81">
        <v>0.16617156194139085</v>
      </c>
      <c r="S523" s="81">
        <v>0.86311721043014689</v>
      </c>
      <c r="T523" s="82"/>
      <c r="U523" s="81">
        <v>248687</v>
      </c>
      <c r="V523" s="81">
        <v>520</v>
      </c>
      <c r="W523" s="81">
        <v>44</v>
      </c>
      <c r="X523" s="81">
        <v>2414</v>
      </c>
      <c r="Y523" s="81">
        <v>4839</v>
      </c>
      <c r="Z523" s="81">
        <v>6004</v>
      </c>
      <c r="AA523" s="81">
        <v>3280</v>
      </c>
      <c r="AB523" s="81">
        <v>13297</v>
      </c>
      <c r="AC523" s="81">
        <v>29384</v>
      </c>
      <c r="AD523" s="81">
        <v>0.86311721043014689</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2267</v>
      </c>
      <c r="B524" s="80">
        <v>173</v>
      </c>
      <c r="C524" s="80">
        <v>3</v>
      </c>
      <c r="D524" s="80">
        <v>11</v>
      </c>
      <c r="E524" s="80">
        <v>2006</v>
      </c>
      <c r="F524" s="80" t="s">
        <v>566</v>
      </c>
      <c r="G524" s="80" t="s">
        <v>1641</v>
      </c>
      <c r="H524" s="80" t="s">
        <v>1642</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2268</v>
      </c>
      <c r="B525" s="80">
        <v>174</v>
      </c>
      <c r="C525" s="80">
        <v>4</v>
      </c>
      <c r="D525" s="80">
        <v>11</v>
      </c>
      <c r="E525" s="80">
        <v>2007</v>
      </c>
      <c r="F525" s="80" t="s">
        <v>567</v>
      </c>
      <c r="G525" s="80" t="s">
        <v>1641</v>
      </c>
      <c r="H525" s="80" t="s">
        <v>1642</v>
      </c>
      <c r="I525" s="177"/>
      <c r="J525" s="81">
        <v>5.8168042933530915</v>
      </c>
      <c r="K525" s="81">
        <v>1.7521260406850443</v>
      </c>
      <c r="L525" s="81">
        <v>9.1857925006921217</v>
      </c>
      <c r="M525" s="81">
        <v>15.575496998450593</v>
      </c>
      <c r="N525" s="81">
        <v>27.113160029845265</v>
      </c>
      <c r="O525" s="81">
        <v>12.057609424551313</v>
      </c>
      <c r="P525" s="81">
        <v>16.121224952594236</v>
      </c>
      <c r="Q525" s="81">
        <v>0.79285864173819665</v>
      </c>
      <c r="R525" s="81">
        <v>0.29504189307079781</v>
      </c>
      <c r="S525" s="81">
        <v>0.6790391400000001</v>
      </c>
      <c r="T525" s="82"/>
      <c r="U525" s="81">
        <v>225733</v>
      </c>
      <c r="V525" s="81">
        <v>551</v>
      </c>
      <c r="W525" s="81">
        <v>109</v>
      </c>
      <c r="X525" s="81">
        <v>3371</v>
      </c>
      <c r="Y525" s="81">
        <v>4805</v>
      </c>
      <c r="Z525" s="81">
        <v>5966</v>
      </c>
      <c r="AA525" s="81">
        <v>3157</v>
      </c>
      <c r="AB525" s="81">
        <v>12746</v>
      </c>
      <c r="AC525" s="81">
        <v>53669</v>
      </c>
      <c r="AD525" s="81">
        <v>0.6790391400000001</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2269</v>
      </c>
      <c r="B526" s="80">
        <v>175</v>
      </c>
      <c r="C526" s="80">
        <v>5</v>
      </c>
      <c r="D526" s="80">
        <v>11</v>
      </c>
      <c r="E526" s="80">
        <v>2008</v>
      </c>
      <c r="F526" s="80" t="s">
        <v>84</v>
      </c>
      <c r="G526" s="80" t="s">
        <v>1641</v>
      </c>
      <c r="H526" s="80" t="s">
        <v>1642</v>
      </c>
      <c r="I526" s="177"/>
      <c r="J526" s="81">
        <v>5.1681895485262022</v>
      </c>
      <c r="K526" s="81">
        <v>1.2631034095299074</v>
      </c>
      <c r="L526" s="81">
        <v>8.1694852823224497</v>
      </c>
      <c r="M526" s="81">
        <v>16.416598799432794</v>
      </c>
      <c r="N526" s="81">
        <v>25.689382317191395</v>
      </c>
      <c r="O526" s="81">
        <v>11.240680894105399</v>
      </c>
      <c r="P526" s="81">
        <v>15.302045388484784</v>
      </c>
      <c r="Q526" s="81">
        <v>0.76259920157890093</v>
      </c>
      <c r="R526" s="81">
        <v>0.15738573572863299</v>
      </c>
      <c r="S526" s="81">
        <v>0.92280443161460735</v>
      </c>
      <c r="T526" s="82"/>
      <c r="U526" s="81">
        <v>219929</v>
      </c>
      <c r="V526" s="81">
        <v>551</v>
      </c>
      <c r="W526" s="81">
        <v>109</v>
      </c>
      <c r="X526" s="81">
        <v>3371</v>
      </c>
      <c r="Y526" s="81">
        <v>4787</v>
      </c>
      <c r="Z526" s="81">
        <v>5757</v>
      </c>
      <c r="AA526" s="81">
        <v>3000</v>
      </c>
      <c r="AB526" s="81">
        <v>12461</v>
      </c>
      <c r="AC526" s="81">
        <v>29728</v>
      </c>
      <c r="AD526" s="81">
        <v>0.92280443161460735</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2270</v>
      </c>
      <c r="B527" s="80">
        <v>176</v>
      </c>
      <c r="C527" s="80">
        <v>6</v>
      </c>
      <c r="D527" s="80">
        <v>11</v>
      </c>
      <c r="E527" s="80">
        <v>2009</v>
      </c>
      <c r="F527" s="80" t="s">
        <v>85</v>
      </c>
      <c r="G527" s="80" t="s">
        <v>1641</v>
      </c>
      <c r="H527" s="80" t="s">
        <v>1642</v>
      </c>
      <c r="I527" s="177"/>
      <c r="J527" s="81">
        <v>5.2530333982611097</v>
      </c>
      <c r="K527" s="81">
        <v>0.8645570364519084</v>
      </c>
      <c r="L527" s="81">
        <v>5.6137919189014971</v>
      </c>
      <c r="M527" s="81">
        <v>15.860604522166934</v>
      </c>
      <c r="N527" s="81">
        <v>26.107662412319396</v>
      </c>
      <c r="O527" s="81">
        <v>11.247725587658495</v>
      </c>
      <c r="P527" s="81">
        <v>14.542673283015253</v>
      </c>
      <c r="Q527" s="81">
        <v>0.71368678056610602</v>
      </c>
      <c r="R527" s="81">
        <v>0.21536989189215047</v>
      </c>
      <c r="S527" s="81">
        <v>0.83697766174249977</v>
      </c>
      <c r="T527" s="82"/>
      <c r="U527" s="81">
        <v>211141</v>
      </c>
      <c r="V527" s="81">
        <v>392</v>
      </c>
      <c r="W527" s="81">
        <v>94</v>
      </c>
      <c r="X527" s="81">
        <v>3331</v>
      </c>
      <c r="Y527" s="81">
        <v>4764</v>
      </c>
      <c r="Z527" s="81">
        <v>5686</v>
      </c>
      <c r="AA527" s="81">
        <v>2927</v>
      </c>
      <c r="AB527" s="81">
        <v>12242</v>
      </c>
      <c r="AC527" s="81">
        <v>39687</v>
      </c>
      <c r="AD527" s="81">
        <v>0.83697766174249977</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2271</v>
      </c>
      <c r="B528" s="80">
        <v>177</v>
      </c>
      <c r="C528" s="80">
        <v>7</v>
      </c>
      <c r="D528" s="80">
        <v>11</v>
      </c>
      <c r="E528" s="80">
        <v>2010</v>
      </c>
      <c r="F528" s="80" t="s">
        <v>86</v>
      </c>
      <c r="G528" s="80" t="s">
        <v>1641</v>
      </c>
      <c r="H528" s="80" t="s">
        <v>1642</v>
      </c>
      <c r="I528" s="177"/>
      <c r="J528" s="81">
        <v>4.7900794527581958</v>
      </c>
      <c r="K528" s="81">
        <v>1.0044095616064181</v>
      </c>
      <c r="L528" s="81">
        <v>5.1821823831984926</v>
      </c>
      <c r="M528" s="81">
        <v>15.071572288200153</v>
      </c>
      <c r="N528" s="81">
        <v>26.49279629738599</v>
      </c>
      <c r="O528" s="81">
        <v>11.044088848954168</v>
      </c>
      <c r="P528" s="81">
        <v>14.482024019634922</v>
      </c>
      <c r="Q528" s="81">
        <v>0.72942602895665021</v>
      </c>
      <c r="R528" s="81">
        <v>0.20246401165432804</v>
      </c>
      <c r="S528" s="81">
        <v>0.8351103184657932</v>
      </c>
      <c r="T528" s="82"/>
      <c r="U528" s="81">
        <v>189819</v>
      </c>
      <c r="V528" s="81">
        <v>392</v>
      </c>
      <c r="W528" s="81">
        <v>94</v>
      </c>
      <c r="X528" s="81">
        <v>3331</v>
      </c>
      <c r="Y528" s="81">
        <v>4738</v>
      </c>
      <c r="Z528" s="81">
        <v>5609</v>
      </c>
      <c r="AA528" s="81">
        <v>2842</v>
      </c>
      <c r="AB528" s="81">
        <v>11989</v>
      </c>
      <c r="AC528" s="81">
        <v>35356</v>
      </c>
      <c r="AD528" s="81">
        <v>0.8351103184657932</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3.3940000000000001</v>
      </c>
      <c r="BL528" s="81">
        <v>0</v>
      </c>
      <c r="BM528" s="82"/>
      <c r="BN528" s="81">
        <v>0</v>
      </c>
      <c r="BO528" s="81">
        <v>0</v>
      </c>
      <c r="BP528" s="81">
        <v>0</v>
      </c>
      <c r="BQ528" s="81">
        <v>0</v>
      </c>
      <c r="BR528" s="81">
        <v>1</v>
      </c>
      <c r="BS528" s="81">
        <v>0</v>
      </c>
      <c r="BT528"/>
      <c r="BU528" s="80">
        <v>3.3940000000000001</v>
      </c>
      <c r="BV528" s="80">
        <v>0</v>
      </c>
      <c r="BW528" s="80">
        <v>0</v>
      </c>
      <c r="BX528" s="80">
        <v>0</v>
      </c>
      <c r="BY528" s="80">
        <v>0</v>
      </c>
      <c r="BZ528" s="80">
        <v>0</v>
      </c>
      <c r="CA528" s="80">
        <v>0</v>
      </c>
      <c r="CB528" s="80">
        <v>0</v>
      </c>
      <c r="CC528" s="80">
        <v>0</v>
      </c>
    </row>
    <row r="529" spans="1:81">
      <c r="A529" s="80" t="s">
        <v>2272</v>
      </c>
      <c r="B529" s="80">
        <v>178</v>
      </c>
      <c r="C529" s="80">
        <v>8</v>
      </c>
      <c r="D529" s="80">
        <v>11</v>
      </c>
      <c r="E529" s="80">
        <v>2011</v>
      </c>
      <c r="F529" s="80" t="s">
        <v>87</v>
      </c>
      <c r="G529" s="80" t="s">
        <v>1641</v>
      </c>
      <c r="H529" s="80" t="s">
        <v>1642</v>
      </c>
      <c r="I529" s="177"/>
      <c r="J529" s="81">
        <v>5.0943198682112385</v>
      </c>
      <c r="K529" s="81">
        <v>1.1679444335498845</v>
      </c>
      <c r="L529" s="81">
        <v>4.6921130022826434</v>
      </c>
      <c r="M529" s="81">
        <v>17.753914011023131</v>
      </c>
      <c r="N529" s="81">
        <v>30.0046383190504</v>
      </c>
      <c r="O529" s="81">
        <v>10.699411421399146</v>
      </c>
      <c r="P529" s="81">
        <v>13.771557176516412</v>
      </c>
      <c r="Q529" s="81">
        <v>0.81968272820636634</v>
      </c>
      <c r="R529" s="81">
        <v>0.27468204737524021</v>
      </c>
      <c r="S529" s="81">
        <v>0.3412036466654994</v>
      </c>
      <c r="T529" s="82"/>
      <c r="U529" s="81">
        <v>191202</v>
      </c>
      <c r="V529" s="81">
        <v>392</v>
      </c>
      <c r="W529" s="81">
        <v>94</v>
      </c>
      <c r="X529" s="81">
        <v>3331</v>
      </c>
      <c r="Y529" s="81">
        <v>4712</v>
      </c>
      <c r="Z529" s="81">
        <v>5552</v>
      </c>
      <c r="AA529" s="81">
        <v>2783</v>
      </c>
      <c r="AB529" s="81">
        <v>11680</v>
      </c>
      <c r="AC529" s="81">
        <v>47888</v>
      </c>
      <c r="AD529" s="81">
        <v>0.3412036466654994</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3.8959999999999999</v>
      </c>
      <c r="BL529" s="81">
        <v>0</v>
      </c>
      <c r="BM529" s="82"/>
      <c r="BN529" s="81">
        <v>0</v>
      </c>
      <c r="BO529" s="81">
        <v>0</v>
      </c>
      <c r="BP529" s="81">
        <v>0</v>
      </c>
      <c r="BQ529" s="81">
        <v>0</v>
      </c>
      <c r="BR529" s="81">
        <v>1</v>
      </c>
      <c r="BS529" s="81">
        <v>0</v>
      </c>
      <c r="BT529"/>
      <c r="BU529" s="80">
        <v>3.8959999999999999</v>
      </c>
      <c r="BV529" s="80">
        <v>0</v>
      </c>
      <c r="BW529" s="80">
        <v>0</v>
      </c>
      <c r="BX529" s="80">
        <v>0</v>
      </c>
      <c r="BY529" s="80">
        <v>0</v>
      </c>
      <c r="BZ529" s="80">
        <v>0</v>
      </c>
      <c r="CA529" s="80">
        <v>0</v>
      </c>
      <c r="CB529" s="80">
        <v>0</v>
      </c>
      <c r="CC529" s="80">
        <v>0</v>
      </c>
    </row>
    <row r="530" spans="1:81">
      <c r="A530" s="80" t="s">
        <v>2273</v>
      </c>
      <c r="B530" s="80">
        <v>179</v>
      </c>
      <c r="C530" s="80">
        <v>9</v>
      </c>
      <c r="D530" s="80">
        <v>11</v>
      </c>
      <c r="E530" s="80">
        <v>2012</v>
      </c>
      <c r="F530" s="80" t="s">
        <v>88</v>
      </c>
      <c r="G530" s="80" t="s">
        <v>1641</v>
      </c>
      <c r="H530" s="80" t="s">
        <v>1642</v>
      </c>
      <c r="I530" s="177"/>
      <c r="J530" s="81">
        <v>5.185261264511059</v>
      </c>
      <c r="K530" s="81">
        <v>1.2844793336906581</v>
      </c>
      <c r="L530" s="81">
        <v>4.5722528592826981</v>
      </c>
      <c r="M530" s="81">
        <v>19.251659045053028</v>
      </c>
      <c r="N530" s="81">
        <v>29.846661587213237</v>
      </c>
      <c r="O530" s="81">
        <v>10.687870271651358</v>
      </c>
      <c r="P530" s="81">
        <v>13.675730738044491</v>
      </c>
      <c r="Q530" s="81">
        <v>0.87302886780069888</v>
      </c>
      <c r="R530" s="81">
        <v>0.2898821058262388</v>
      </c>
      <c r="S530" s="81">
        <v>0.47847370339999995</v>
      </c>
      <c r="T530" s="82"/>
      <c r="U530" s="81">
        <v>172298</v>
      </c>
      <c r="V530" s="81">
        <v>392</v>
      </c>
      <c r="W530" s="81">
        <v>94</v>
      </c>
      <c r="X530" s="81">
        <v>3331</v>
      </c>
      <c r="Y530" s="81">
        <v>4679</v>
      </c>
      <c r="Z530" s="81">
        <v>5590</v>
      </c>
      <c r="AA530" s="81">
        <v>2748</v>
      </c>
      <c r="AB530" s="81">
        <v>11450</v>
      </c>
      <c r="AC530" s="81">
        <v>49229</v>
      </c>
      <c r="AD530" s="81">
        <v>0.47847370339999995</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4.0570000000000004</v>
      </c>
      <c r="BL530" s="81">
        <v>0</v>
      </c>
      <c r="BM530" s="82"/>
      <c r="BN530" s="81">
        <v>0</v>
      </c>
      <c r="BO530" s="81">
        <v>0</v>
      </c>
      <c r="BP530" s="81">
        <v>0</v>
      </c>
      <c r="BQ530" s="81">
        <v>0</v>
      </c>
      <c r="BR530" s="81">
        <v>1</v>
      </c>
      <c r="BS530" s="81">
        <v>0</v>
      </c>
      <c r="BT530"/>
      <c r="BU530" s="80">
        <v>4.0570000000000004</v>
      </c>
      <c r="BV530" s="80">
        <v>0</v>
      </c>
      <c r="BW530" s="80">
        <v>0</v>
      </c>
      <c r="BX530" s="80">
        <v>0</v>
      </c>
      <c r="BY530" s="80">
        <v>0</v>
      </c>
      <c r="BZ530" s="80">
        <v>0</v>
      </c>
      <c r="CA530" s="80">
        <v>0</v>
      </c>
      <c r="CB530" s="80">
        <v>0</v>
      </c>
      <c r="CC530" s="80">
        <v>0</v>
      </c>
    </row>
    <row r="531" spans="1:81">
      <c r="A531" s="80" t="s">
        <v>2274</v>
      </c>
      <c r="B531" s="80">
        <v>180</v>
      </c>
      <c r="C531" s="80">
        <v>10</v>
      </c>
      <c r="D531" s="80">
        <v>11</v>
      </c>
      <c r="E531" s="80">
        <v>2013</v>
      </c>
      <c r="F531" s="80" t="s">
        <v>89</v>
      </c>
      <c r="G531" s="80" t="s">
        <v>1641</v>
      </c>
      <c r="H531" s="80" t="s">
        <v>1642</v>
      </c>
      <c r="I531" s="177"/>
      <c r="J531" s="81">
        <v>5.3579277268208862</v>
      </c>
      <c r="K531" s="81">
        <v>1.1870502862968455</v>
      </c>
      <c r="L531" s="81">
        <v>3.946317881321237</v>
      </c>
      <c r="M531" s="81">
        <v>17.94400078205754</v>
      </c>
      <c r="N531" s="81">
        <v>29.298342306466324</v>
      </c>
      <c r="O531" s="81">
        <v>9.9620256619692338</v>
      </c>
      <c r="P531" s="81">
        <v>13.312644234256664</v>
      </c>
      <c r="Q531" s="81">
        <v>0.87427994905966488</v>
      </c>
      <c r="R531" s="81">
        <v>0.30800773716541391</v>
      </c>
      <c r="S531" s="81">
        <v>1.2326215922999999</v>
      </c>
      <c r="T531" s="82"/>
      <c r="U531" s="81">
        <v>178338</v>
      </c>
      <c r="V531" s="81">
        <v>392</v>
      </c>
      <c r="W531" s="81">
        <v>94</v>
      </c>
      <c r="X531" s="81">
        <v>3331</v>
      </c>
      <c r="Y531" s="81">
        <v>4677</v>
      </c>
      <c r="Z531" s="81">
        <v>5443</v>
      </c>
      <c r="AA531" s="81">
        <v>2665</v>
      </c>
      <c r="AB531" s="81">
        <v>11302</v>
      </c>
      <c r="AC531" s="81">
        <v>51059</v>
      </c>
      <c r="AD531" s="81">
        <v>1.2326215922999999</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4.2640000000000002</v>
      </c>
      <c r="BL531" s="81">
        <v>0</v>
      </c>
      <c r="BM531" s="82"/>
      <c r="BN531" s="81">
        <v>0</v>
      </c>
      <c r="BO531" s="81">
        <v>0</v>
      </c>
      <c r="BP531" s="81">
        <v>0</v>
      </c>
      <c r="BQ531" s="81">
        <v>0</v>
      </c>
      <c r="BR531" s="81">
        <v>1</v>
      </c>
      <c r="BS531" s="81">
        <v>0</v>
      </c>
      <c r="BT531"/>
      <c r="BU531" s="80">
        <v>4.2640000000000002</v>
      </c>
      <c r="BV531" s="80">
        <v>0</v>
      </c>
      <c r="BW531" s="80">
        <v>0</v>
      </c>
      <c r="BX531" s="80">
        <v>0</v>
      </c>
      <c r="BY531" s="80">
        <v>0</v>
      </c>
      <c r="BZ531" s="80">
        <v>0</v>
      </c>
      <c r="CA531" s="80">
        <v>0</v>
      </c>
      <c r="CB531" s="80">
        <v>0</v>
      </c>
      <c r="CC531" s="80">
        <v>0</v>
      </c>
    </row>
    <row r="532" spans="1:81">
      <c r="A532" s="80" t="s">
        <v>2275</v>
      </c>
      <c r="B532" s="80">
        <v>181</v>
      </c>
      <c r="C532" s="80">
        <v>11</v>
      </c>
      <c r="D532" s="80">
        <v>11</v>
      </c>
      <c r="E532" s="80">
        <v>2014</v>
      </c>
      <c r="F532" s="80" t="s">
        <v>90</v>
      </c>
      <c r="G532" s="80" t="s">
        <v>1641</v>
      </c>
      <c r="H532" s="80" t="s">
        <v>1642</v>
      </c>
      <c r="I532" s="177"/>
      <c r="J532" s="81">
        <v>4.7106579826027959</v>
      </c>
      <c r="K532" s="81">
        <v>1.1831852603422532</v>
      </c>
      <c r="L532" s="81">
        <v>6.6607495701932278</v>
      </c>
      <c r="M532" s="81">
        <v>16.275176309270179</v>
      </c>
      <c r="N532" s="81">
        <v>28.010353240531622</v>
      </c>
      <c r="O532" s="81">
        <v>9.5212757866021978</v>
      </c>
      <c r="P532" s="81">
        <v>13.170987936720758</v>
      </c>
      <c r="Q532" s="81">
        <v>0.81782793012422128</v>
      </c>
      <c r="R532" s="81">
        <v>0.33356172843412424</v>
      </c>
      <c r="S532" s="81">
        <v>0.9482084692499998</v>
      </c>
      <c r="T532" s="82"/>
      <c r="U532" s="81">
        <v>184792</v>
      </c>
      <c r="V532" s="81">
        <v>355</v>
      </c>
      <c r="W532" s="81">
        <v>131</v>
      </c>
      <c r="X532" s="81">
        <v>2954</v>
      </c>
      <c r="Y532" s="81">
        <v>4659</v>
      </c>
      <c r="Z532" s="81">
        <v>5479</v>
      </c>
      <c r="AA532" s="81">
        <v>2623</v>
      </c>
      <c r="AB532" s="81">
        <v>11019</v>
      </c>
      <c r="AC532" s="81">
        <v>55469</v>
      </c>
      <c r="AD532" s="81">
        <v>0.9482084692499998</v>
      </c>
      <c r="AE532" s="82"/>
      <c r="AF532" s="81">
        <v>2590767.6737620742</v>
      </c>
      <c r="AG532" s="81">
        <v>960144.71543587721</v>
      </c>
      <c r="AH532" s="81">
        <v>1184620.2692059695</v>
      </c>
      <c r="AI532" s="81">
        <v>19021777.200714227</v>
      </c>
      <c r="AJ532" s="81">
        <v>26413953.533244919</v>
      </c>
      <c r="AK532" s="81">
        <v>0</v>
      </c>
      <c r="AL532" s="81">
        <v>0</v>
      </c>
      <c r="AM532" s="81">
        <v>1512744.0407142728</v>
      </c>
      <c r="AN532" s="81">
        <v>0</v>
      </c>
      <c r="AO532" s="81">
        <v>0</v>
      </c>
      <c r="AP532" s="82"/>
      <c r="AQ532" s="81">
        <v>17</v>
      </c>
      <c r="AR532" s="81">
        <v>1</v>
      </c>
      <c r="AS532" s="81">
        <v>1</v>
      </c>
      <c r="AT532" s="81">
        <v>0</v>
      </c>
      <c r="AU532" s="81">
        <v>0</v>
      </c>
      <c r="AV532" s="81">
        <v>0</v>
      </c>
      <c r="AW532" s="81" t="s">
        <v>564</v>
      </c>
      <c r="AX532" s="82"/>
      <c r="AY532" s="81">
        <v>73.7</v>
      </c>
      <c r="AZ532" s="81">
        <v>421.2</v>
      </c>
      <c r="BA532" s="81">
        <v>1500</v>
      </c>
      <c r="BB532" s="81">
        <v>0</v>
      </c>
      <c r="BC532" s="81">
        <v>0</v>
      </c>
      <c r="BD532" s="81">
        <v>0</v>
      </c>
      <c r="BE532" s="81" t="s">
        <v>564</v>
      </c>
      <c r="BF532" s="82"/>
      <c r="BG532" s="81">
        <v>0</v>
      </c>
      <c r="BH532" s="81">
        <v>0</v>
      </c>
      <c r="BI532" s="81">
        <v>0</v>
      </c>
      <c r="BJ532" s="81">
        <v>0</v>
      </c>
      <c r="BK532" s="81">
        <v>4.0549999999999997</v>
      </c>
      <c r="BL532" s="81">
        <v>0</v>
      </c>
      <c r="BM532" s="82"/>
      <c r="BN532" s="81">
        <v>0</v>
      </c>
      <c r="BO532" s="81">
        <v>0</v>
      </c>
      <c r="BP532" s="81">
        <v>0</v>
      </c>
      <c r="BQ532" s="81">
        <v>0</v>
      </c>
      <c r="BR532" s="81">
        <v>1</v>
      </c>
      <c r="BS532" s="81">
        <v>0</v>
      </c>
      <c r="BT532"/>
      <c r="BU532" s="80">
        <v>4.0549999999999997</v>
      </c>
      <c r="BV532" s="80">
        <v>0</v>
      </c>
      <c r="BW532" s="80">
        <v>0</v>
      </c>
      <c r="BX532" s="80">
        <v>0</v>
      </c>
      <c r="BY532" s="80">
        <v>0</v>
      </c>
      <c r="BZ532" s="80">
        <v>0</v>
      </c>
      <c r="CA532" s="80">
        <v>0</v>
      </c>
      <c r="CB532" s="80">
        <v>0</v>
      </c>
      <c r="CC532" s="80">
        <v>0</v>
      </c>
    </row>
    <row r="533" spans="1:81">
      <c r="A533" s="80" t="s">
        <v>2276</v>
      </c>
      <c r="B533" s="80">
        <v>182</v>
      </c>
      <c r="C533" s="80">
        <v>12</v>
      </c>
      <c r="D533" s="80">
        <v>11</v>
      </c>
      <c r="E533" s="80">
        <v>2015</v>
      </c>
      <c r="F533" s="80" t="s">
        <v>91</v>
      </c>
      <c r="G533" s="80" t="s">
        <v>1641</v>
      </c>
      <c r="H533" s="80" t="s">
        <v>1642</v>
      </c>
      <c r="I533" s="177"/>
      <c r="J533" s="81">
        <v>3.0140415529799935</v>
      </c>
      <c r="K533" s="81">
        <v>1.1399803710374476</v>
      </c>
      <c r="L533" s="81">
        <v>5.8873289977245724</v>
      </c>
      <c r="M533" s="81">
        <v>14.0885032078194</v>
      </c>
      <c r="N533" s="81">
        <v>25.746735708622708</v>
      </c>
      <c r="O533" s="81">
        <v>9.4252524063281786</v>
      </c>
      <c r="P533" s="81">
        <v>12.879833338313643</v>
      </c>
      <c r="Q533" s="81">
        <v>0.78281185737035541</v>
      </c>
      <c r="R533" s="81">
        <v>0.49595221223589175</v>
      </c>
      <c r="S533" s="81">
        <v>1.0381688473145321</v>
      </c>
      <c r="T533" s="82"/>
      <c r="U533" s="81">
        <v>118058</v>
      </c>
      <c r="V533" s="81">
        <v>355</v>
      </c>
      <c r="W533" s="81">
        <v>131</v>
      </c>
      <c r="X533" s="81">
        <v>2954</v>
      </c>
      <c r="Y533" s="81">
        <v>4623</v>
      </c>
      <c r="Z533" s="81">
        <v>5476</v>
      </c>
      <c r="AA533" s="81">
        <v>2563</v>
      </c>
      <c r="AB533" s="81">
        <v>10774</v>
      </c>
      <c r="AC533" s="81">
        <v>84958</v>
      </c>
      <c r="AD533" s="81">
        <v>1.0381688473145321</v>
      </c>
      <c r="AE533" s="82"/>
      <c r="AF533" s="81">
        <v>1650837.621376385</v>
      </c>
      <c r="AG533" s="81">
        <v>889003.53996944032</v>
      </c>
      <c r="AH533" s="81">
        <v>885882.88275438454</v>
      </c>
      <c r="AI533" s="81">
        <v>18038061.744622137</v>
      </c>
      <c r="AJ533" s="81">
        <v>23508346.149109852</v>
      </c>
      <c r="AK533" s="81">
        <v>0</v>
      </c>
      <c r="AL533" s="81">
        <v>0</v>
      </c>
      <c r="AM533" s="81">
        <v>1476531.5047698249</v>
      </c>
      <c r="AN533" s="81">
        <v>0</v>
      </c>
      <c r="AO533" s="81">
        <v>0</v>
      </c>
      <c r="AP533" s="82"/>
      <c r="AQ533" s="81">
        <v>19</v>
      </c>
      <c r="AR533" s="81">
        <v>3</v>
      </c>
      <c r="AS533" s="81">
        <v>1</v>
      </c>
      <c r="AT533" s="81">
        <v>0</v>
      </c>
      <c r="AU533" s="81">
        <v>0</v>
      </c>
      <c r="AV533" s="81">
        <v>0</v>
      </c>
      <c r="AW533" s="81" t="s">
        <v>564</v>
      </c>
      <c r="AX533" s="82"/>
      <c r="AY533" s="81">
        <v>80.099999999999994</v>
      </c>
      <c r="AZ533" s="81">
        <v>452.3</v>
      </c>
      <c r="BA533" s="81">
        <v>1500</v>
      </c>
      <c r="BB533" s="81">
        <v>0</v>
      </c>
      <c r="BC533" s="81">
        <v>0</v>
      </c>
      <c r="BD533" s="81">
        <v>0</v>
      </c>
      <c r="BE533" s="81" t="s">
        <v>564</v>
      </c>
      <c r="BF533" s="82"/>
      <c r="BG533" s="81">
        <v>0</v>
      </c>
      <c r="BH533" s="81">
        <v>0</v>
      </c>
      <c r="BI533" s="81">
        <v>0</v>
      </c>
      <c r="BJ533" s="81">
        <v>0</v>
      </c>
      <c r="BK533" s="81">
        <v>3.7650000000000001</v>
      </c>
      <c r="BL533" s="81">
        <v>0</v>
      </c>
      <c r="BM533" s="82"/>
      <c r="BN533" s="81">
        <v>0</v>
      </c>
      <c r="BO533" s="81">
        <v>0</v>
      </c>
      <c r="BP533" s="81">
        <v>0</v>
      </c>
      <c r="BQ533" s="81">
        <v>0</v>
      </c>
      <c r="BR533" s="81">
        <v>1</v>
      </c>
      <c r="BS533" s="81">
        <v>0</v>
      </c>
      <c r="BT533"/>
      <c r="BU533" s="80">
        <v>3.7650000000000001</v>
      </c>
      <c r="BV533" s="80">
        <v>0</v>
      </c>
      <c r="BW533" s="80">
        <v>0</v>
      </c>
      <c r="BX533" s="80">
        <v>0</v>
      </c>
      <c r="BY533" s="80">
        <v>0</v>
      </c>
      <c r="BZ533" s="80">
        <v>0</v>
      </c>
      <c r="CA533" s="80">
        <v>0</v>
      </c>
      <c r="CB533" s="80">
        <v>0</v>
      </c>
      <c r="CC533" s="80">
        <v>0</v>
      </c>
    </row>
    <row r="534" spans="1:81">
      <c r="A534" s="80" t="s">
        <v>2277</v>
      </c>
      <c r="B534" s="80">
        <v>183</v>
      </c>
      <c r="C534" s="80">
        <v>13</v>
      </c>
      <c r="D534" s="80">
        <v>11</v>
      </c>
      <c r="E534" s="80">
        <v>2016</v>
      </c>
      <c r="F534" s="80" t="s">
        <v>92</v>
      </c>
      <c r="G534" s="80" t="s">
        <v>1641</v>
      </c>
      <c r="H534" s="80" t="s">
        <v>1642</v>
      </c>
      <c r="I534" s="177"/>
      <c r="J534" s="81">
        <v>4.2602738939576161</v>
      </c>
      <c r="K534" s="81">
        <v>1.049298093183701</v>
      </c>
      <c r="L534" s="81">
        <v>7.315381845818969</v>
      </c>
      <c r="M534" s="81">
        <v>13.256681336826277</v>
      </c>
      <c r="N534" s="81">
        <v>27.98181855900263</v>
      </c>
      <c r="O534" s="81">
        <v>9.2988953134148176</v>
      </c>
      <c r="P534" s="81">
        <v>12.919341622667451</v>
      </c>
      <c r="Q534" s="81">
        <v>0.74304893299573993</v>
      </c>
      <c r="R534" s="81">
        <v>0.27953546377828831</v>
      </c>
      <c r="S534" s="81">
        <v>0.95642155375179472</v>
      </c>
      <c r="T534" s="82"/>
      <c r="U534" s="81">
        <v>191011</v>
      </c>
      <c r="V534" s="81">
        <v>355</v>
      </c>
      <c r="W534" s="81">
        <v>131</v>
      </c>
      <c r="X534" s="81">
        <v>2954</v>
      </c>
      <c r="Y534" s="81">
        <v>4632</v>
      </c>
      <c r="Z534" s="81">
        <v>5469</v>
      </c>
      <c r="AA534" s="81">
        <v>2659</v>
      </c>
      <c r="AB534" s="81">
        <v>10520</v>
      </c>
      <c r="AC534" s="81">
        <v>47741.90561157139</v>
      </c>
      <c r="AD534" s="81">
        <v>0.95642155375179472</v>
      </c>
      <c r="AE534" s="82"/>
      <c r="AF534" s="81">
        <v>2335817.4897583942</v>
      </c>
      <c r="AG534" s="81">
        <v>833247.09812691878</v>
      </c>
      <c r="AH534" s="81">
        <v>811604.4079577456</v>
      </c>
      <c r="AI534" s="81">
        <v>18416999.391820241</v>
      </c>
      <c r="AJ534" s="81">
        <v>25586465.40457467</v>
      </c>
      <c r="AK534" s="81">
        <v>0</v>
      </c>
      <c r="AL534" s="81">
        <v>0</v>
      </c>
      <c r="AM534" s="81">
        <v>1442841.9466924609</v>
      </c>
      <c r="AN534" s="81">
        <v>0</v>
      </c>
      <c r="AO534" s="81">
        <v>0</v>
      </c>
      <c r="AP534" s="82"/>
      <c r="AQ534" s="81">
        <v>23</v>
      </c>
      <c r="AR534" s="81">
        <v>4</v>
      </c>
      <c r="AS534" s="81">
        <v>4</v>
      </c>
      <c r="AT534" s="81">
        <v>0</v>
      </c>
      <c r="AU534" s="81">
        <v>0</v>
      </c>
      <c r="AV534" s="81">
        <v>0</v>
      </c>
      <c r="AW534" s="81" t="s">
        <v>564</v>
      </c>
      <c r="AX534" s="82"/>
      <c r="AY534" s="81">
        <v>100.2</v>
      </c>
      <c r="AZ534" s="81">
        <v>470</v>
      </c>
      <c r="BA534" s="81">
        <v>1558.6</v>
      </c>
      <c r="BB534" s="81">
        <v>0</v>
      </c>
      <c r="BC534" s="81">
        <v>0</v>
      </c>
      <c r="BD534" s="81">
        <v>0</v>
      </c>
      <c r="BE534" s="81" t="s">
        <v>564</v>
      </c>
      <c r="BF534" s="82"/>
      <c r="BG534" s="81">
        <v>0</v>
      </c>
      <c r="BH534" s="81">
        <v>0</v>
      </c>
      <c r="BI534" s="81">
        <v>0</v>
      </c>
      <c r="BJ534" s="81">
        <v>0</v>
      </c>
      <c r="BK534" s="81">
        <v>4.0750000000000002</v>
      </c>
      <c r="BL534" s="81">
        <v>0</v>
      </c>
      <c r="BM534" s="82"/>
      <c r="BN534" s="81">
        <v>0</v>
      </c>
      <c r="BO534" s="81">
        <v>0</v>
      </c>
      <c r="BP534" s="81">
        <v>0</v>
      </c>
      <c r="BQ534" s="81">
        <v>0</v>
      </c>
      <c r="BR534" s="81">
        <v>1</v>
      </c>
      <c r="BS534" s="81">
        <v>0</v>
      </c>
      <c r="BT534"/>
      <c r="BU534" s="80">
        <v>4.0750000000000002</v>
      </c>
      <c r="BV534" s="80">
        <v>0</v>
      </c>
      <c r="BW534" s="80">
        <v>0</v>
      </c>
      <c r="BX534" s="80">
        <v>0</v>
      </c>
      <c r="BY534" s="80">
        <v>0</v>
      </c>
      <c r="BZ534" s="80">
        <v>0</v>
      </c>
      <c r="CA534" s="80">
        <v>0</v>
      </c>
      <c r="CB534" s="80">
        <v>0</v>
      </c>
      <c r="CC534" s="80">
        <v>0</v>
      </c>
    </row>
    <row r="535" spans="1:81">
      <c r="A535" s="80" t="s">
        <v>2278</v>
      </c>
      <c r="B535" s="80">
        <v>184</v>
      </c>
      <c r="C535" s="80">
        <v>14</v>
      </c>
      <c r="D535" s="80">
        <v>11</v>
      </c>
      <c r="E535" s="80">
        <v>2017</v>
      </c>
      <c r="F535" s="80" t="s">
        <v>71</v>
      </c>
      <c r="G535" s="80" t="s">
        <v>1641</v>
      </c>
      <c r="H535" s="80" t="s">
        <v>1642</v>
      </c>
      <c r="I535" s="177"/>
      <c r="J535" s="81">
        <v>4.3727584857664983</v>
      </c>
      <c r="K535" s="81">
        <v>1.148264712321597</v>
      </c>
      <c r="L535" s="81">
        <v>7.1399020793092269</v>
      </c>
      <c r="M535" s="81">
        <v>11.821059510129228</v>
      </c>
      <c r="N535" s="81">
        <v>25.260604974511466</v>
      </c>
      <c r="O535" s="81">
        <v>9.0501517732541608</v>
      </c>
      <c r="P535" s="81">
        <v>12.765083051834095</v>
      </c>
      <c r="Q535" s="81">
        <v>0.70390659026732461</v>
      </c>
      <c r="R535" s="81">
        <v>0.31066318825924732</v>
      </c>
      <c r="S535" s="81">
        <v>1.1360467622399999</v>
      </c>
      <c r="T535" s="82"/>
      <c r="U535" s="81">
        <v>200083</v>
      </c>
      <c r="V535" s="81">
        <v>355</v>
      </c>
      <c r="W535" s="81">
        <v>131</v>
      </c>
      <c r="X535" s="81">
        <v>2954</v>
      </c>
      <c r="Y535" s="81">
        <v>4620</v>
      </c>
      <c r="Z535" s="81">
        <v>5411</v>
      </c>
      <c r="AA535" s="81">
        <v>2644</v>
      </c>
      <c r="AB535" s="81">
        <v>10306</v>
      </c>
      <c r="AC535" s="81">
        <v>54110.999999999993</v>
      </c>
      <c r="AD535" s="81">
        <v>1.1360467622399999</v>
      </c>
      <c r="AE535" s="82"/>
      <c r="AF535" s="81">
        <v>2547370.998363391</v>
      </c>
      <c r="AG535" s="81">
        <v>893010.83408990281</v>
      </c>
      <c r="AH535" s="81">
        <v>1097369.8581256219</v>
      </c>
      <c r="AI535" s="81">
        <v>17136820.90492468</v>
      </c>
      <c r="AJ535" s="81">
        <v>24258514.115556441</v>
      </c>
      <c r="AK535" s="81">
        <v>0</v>
      </c>
      <c r="AL535" s="81">
        <v>0</v>
      </c>
      <c r="AM535" s="81">
        <v>1415703.0876999721</v>
      </c>
      <c r="AN535" s="81">
        <v>0</v>
      </c>
      <c r="AO535" s="81">
        <v>0</v>
      </c>
      <c r="AP535" s="82"/>
      <c r="AQ535" s="81">
        <v>23</v>
      </c>
      <c r="AR535" s="81">
        <v>4</v>
      </c>
      <c r="AS535" s="81">
        <v>28</v>
      </c>
      <c r="AT535" s="81">
        <v>0</v>
      </c>
      <c r="AU535" s="81">
        <v>0</v>
      </c>
      <c r="AV535" s="81">
        <v>0</v>
      </c>
      <c r="AW535" s="81" t="s">
        <v>564</v>
      </c>
      <c r="AX535" s="82"/>
      <c r="AY535" s="81">
        <v>100.2</v>
      </c>
      <c r="AZ535" s="81">
        <v>470</v>
      </c>
      <c r="BA535" s="81">
        <v>2026.2</v>
      </c>
      <c r="BB535" s="81">
        <v>0</v>
      </c>
      <c r="BC535" s="81">
        <v>0</v>
      </c>
      <c r="BD535" s="81">
        <v>0</v>
      </c>
      <c r="BE535" s="81" t="s">
        <v>564</v>
      </c>
      <c r="BF535" s="82"/>
      <c r="BG535" s="81">
        <v>0</v>
      </c>
      <c r="BH535" s="81">
        <v>0</v>
      </c>
      <c r="BI535" s="81">
        <v>0</v>
      </c>
      <c r="BJ535" s="81">
        <v>0</v>
      </c>
      <c r="BK535" s="81">
        <v>0</v>
      </c>
      <c r="BL535" s="81">
        <v>0</v>
      </c>
      <c r="BM535" s="82"/>
      <c r="BN535" s="81">
        <v>0</v>
      </c>
      <c r="BO535" s="81">
        <v>0</v>
      </c>
      <c r="BP535" s="81">
        <v>0</v>
      </c>
      <c r="BQ535" s="81">
        <v>0</v>
      </c>
      <c r="BR535" s="81">
        <v>0</v>
      </c>
      <c r="BS535" s="81">
        <v>0</v>
      </c>
      <c r="BT535"/>
      <c r="BU535" s="80">
        <v>0</v>
      </c>
      <c r="BV535" s="80">
        <v>0</v>
      </c>
      <c r="BW535" s="80">
        <v>0</v>
      </c>
      <c r="BX535" s="80">
        <v>0</v>
      </c>
      <c r="BY535" s="80">
        <v>0</v>
      </c>
      <c r="BZ535" s="80">
        <v>0</v>
      </c>
      <c r="CA535" s="80">
        <v>0</v>
      </c>
      <c r="CB535" s="80">
        <v>0</v>
      </c>
      <c r="CC535" s="80">
        <v>0</v>
      </c>
    </row>
    <row r="536" spans="1:81">
      <c r="A536" s="80" t="s">
        <v>2279</v>
      </c>
      <c r="B536" s="80">
        <v>185</v>
      </c>
      <c r="C536" s="80">
        <v>15</v>
      </c>
      <c r="D536" s="80">
        <v>11</v>
      </c>
      <c r="E536" s="80">
        <v>2018</v>
      </c>
      <c r="F536" s="80" t="s">
        <v>93</v>
      </c>
      <c r="G536" s="80" t="s">
        <v>1641</v>
      </c>
      <c r="H536" s="80" t="s">
        <v>1642</v>
      </c>
      <c r="I536" s="177"/>
      <c r="J536" s="81">
        <v>5.2130665968251684</v>
      </c>
      <c r="K536" s="81">
        <v>1.0715255832827766</v>
      </c>
      <c r="L536" s="81">
        <v>6.5889925576263444</v>
      </c>
      <c r="M536" s="81">
        <v>12.815080318554655</v>
      </c>
      <c r="N536" s="81">
        <v>24.457018230220395</v>
      </c>
      <c r="O536" s="81">
        <v>8.7586760350502502</v>
      </c>
      <c r="P536" s="81">
        <v>12.618896844582022</v>
      </c>
      <c r="Q536" s="81">
        <v>0.6360139305024779</v>
      </c>
      <c r="R536" s="81">
        <v>0.46513944900625248</v>
      </c>
      <c r="S536" s="81">
        <v>1.0793160015762104</v>
      </c>
      <c r="T536" s="82"/>
      <c r="U536" s="81">
        <v>221613</v>
      </c>
      <c r="V536" s="81">
        <v>355</v>
      </c>
      <c r="W536" s="81">
        <v>131</v>
      </c>
      <c r="X536" s="81">
        <v>2954</v>
      </c>
      <c r="Y536" s="81">
        <v>4621</v>
      </c>
      <c r="Z536" s="81">
        <v>5337</v>
      </c>
      <c r="AA536" s="81">
        <v>2640</v>
      </c>
      <c r="AB536" s="81">
        <v>10035</v>
      </c>
      <c r="AC536" s="81">
        <v>80700</v>
      </c>
      <c r="AD536" s="81">
        <v>1.07931600157621</v>
      </c>
      <c r="AE536" s="82"/>
      <c r="AF536" s="81">
        <v>3017695.155027051</v>
      </c>
      <c r="AG536" s="81">
        <v>818688.17570920847</v>
      </c>
      <c r="AH536" s="81">
        <v>1044356.3330429361</v>
      </c>
      <c r="AI536" s="81">
        <v>18132527.559869409</v>
      </c>
      <c r="AJ536" s="81">
        <v>22987731.692253429</v>
      </c>
      <c r="AK536" s="81">
        <v>0</v>
      </c>
      <c r="AL536" s="81">
        <v>0</v>
      </c>
      <c r="AM536" s="81">
        <v>1381328.8959913959</v>
      </c>
      <c r="AN536" s="81">
        <v>0</v>
      </c>
      <c r="AO536" s="81">
        <v>0</v>
      </c>
      <c r="AP536" s="82"/>
      <c r="AQ536" s="81">
        <v>23</v>
      </c>
      <c r="AR536" s="81">
        <v>5</v>
      </c>
      <c r="AS536" s="81">
        <v>38</v>
      </c>
      <c r="AT536" s="81">
        <v>0</v>
      </c>
      <c r="AU536" s="81">
        <v>0</v>
      </c>
      <c r="AV536" s="81">
        <v>0</v>
      </c>
      <c r="AW536" s="81" t="s">
        <v>564</v>
      </c>
      <c r="AX536" s="82"/>
      <c r="AY536" s="81">
        <v>100</v>
      </c>
      <c r="AZ536" s="81">
        <v>481</v>
      </c>
      <c r="BA536" s="81">
        <v>2221</v>
      </c>
      <c r="BB536" s="81">
        <v>0</v>
      </c>
      <c r="BC536" s="81">
        <v>0</v>
      </c>
      <c r="BD536" s="81">
        <v>0</v>
      </c>
      <c r="BE536" s="81" t="s">
        <v>564</v>
      </c>
      <c r="BF536" s="82"/>
      <c r="BG536" s="81">
        <v>0</v>
      </c>
      <c r="BH536" s="81">
        <v>0</v>
      </c>
      <c r="BI536" s="81">
        <v>0</v>
      </c>
      <c r="BJ536" s="81">
        <v>0</v>
      </c>
      <c r="BK536" s="81">
        <v>4.4390000000000001</v>
      </c>
      <c r="BL536" s="81">
        <v>0</v>
      </c>
      <c r="BM536" s="82"/>
      <c r="BN536" s="81">
        <v>0</v>
      </c>
      <c r="BO536" s="81">
        <v>0</v>
      </c>
      <c r="BP536" s="81">
        <v>0</v>
      </c>
      <c r="BQ536" s="81">
        <v>0</v>
      </c>
      <c r="BR536" s="81">
        <v>1</v>
      </c>
      <c r="BS536" s="81">
        <v>0</v>
      </c>
      <c r="BT536"/>
      <c r="BU536" s="80">
        <v>4.4390000000000001</v>
      </c>
      <c r="BV536" s="80">
        <v>0</v>
      </c>
      <c r="BW536" s="80">
        <v>0</v>
      </c>
      <c r="BX536" s="80">
        <v>0</v>
      </c>
      <c r="BY536" s="80">
        <v>0</v>
      </c>
      <c r="BZ536" s="80">
        <v>0</v>
      </c>
      <c r="CA536" s="80">
        <v>0</v>
      </c>
      <c r="CB536" s="80">
        <v>0</v>
      </c>
      <c r="CC536" s="80">
        <v>0</v>
      </c>
    </row>
    <row r="537" spans="1:81">
      <c r="A537" s="80" t="s">
        <v>2280</v>
      </c>
      <c r="B537" s="80">
        <v>186</v>
      </c>
      <c r="C537" s="80">
        <v>16</v>
      </c>
      <c r="D537" s="80">
        <v>11</v>
      </c>
      <c r="E537" s="80">
        <v>2019</v>
      </c>
      <c r="F537" s="80" t="s">
        <v>73</v>
      </c>
      <c r="G537" s="80" t="s">
        <v>1641</v>
      </c>
      <c r="H537" s="80" t="s">
        <v>1642</v>
      </c>
      <c r="I537" s="177"/>
      <c r="J537" s="81">
        <v>3.8122175067109674</v>
      </c>
      <c r="K537" s="81">
        <v>0.95085480924475019</v>
      </c>
      <c r="L537" s="81">
        <v>6.6578146185369684</v>
      </c>
      <c r="M537" s="81">
        <v>11.867222818138739</v>
      </c>
      <c r="N537" s="81">
        <v>23.822956530899113</v>
      </c>
      <c r="O537" s="81">
        <v>8.4479570728654441</v>
      </c>
      <c r="P537" s="81">
        <v>11.919426121458304</v>
      </c>
      <c r="Q537" s="81">
        <v>0.60042652592930279</v>
      </c>
      <c r="R537" s="81">
        <v>0.40439378751877719</v>
      </c>
      <c r="S537" s="81">
        <v>0.89964503072000013</v>
      </c>
      <c r="T537" s="82"/>
      <c r="U537" s="81">
        <v>162801</v>
      </c>
      <c r="V537" s="81">
        <v>355</v>
      </c>
      <c r="W537" s="81">
        <v>131</v>
      </c>
      <c r="X537" s="81">
        <v>2954</v>
      </c>
      <c r="Y537" s="81">
        <v>4582</v>
      </c>
      <c r="Z537" s="81">
        <v>5289</v>
      </c>
      <c r="AA537" s="81">
        <v>2475</v>
      </c>
      <c r="AB537" s="81">
        <v>9730</v>
      </c>
      <c r="AC537" s="81">
        <v>71310</v>
      </c>
      <c r="AD537" s="81">
        <v>0.89964503072000013</v>
      </c>
      <c r="AE537" s="82"/>
      <c r="AF537" s="81">
        <v>2149774.0796163771</v>
      </c>
      <c r="AG537" s="81">
        <v>717117.96919971344</v>
      </c>
      <c r="AH537" s="81">
        <v>1108789.0224218171</v>
      </c>
      <c r="AI537" s="81">
        <v>17323240.274823029</v>
      </c>
      <c r="AJ537" s="81">
        <v>22179203.241255589</v>
      </c>
      <c r="AK537" s="81">
        <v>0</v>
      </c>
      <c r="AL537" s="81">
        <v>0</v>
      </c>
      <c r="AM537" s="81">
        <v>1325152.7525992163</v>
      </c>
      <c r="AN537" s="81">
        <v>0</v>
      </c>
      <c r="AO537" s="81">
        <v>0</v>
      </c>
      <c r="AP537" s="82"/>
      <c r="AQ537" s="81">
        <v>25</v>
      </c>
      <c r="AR537" s="81">
        <v>5</v>
      </c>
      <c r="AS537" s="81">
        <v>41</v>
      </c>
      <c r="AT537" s="81">
        <v>0</v>
      </c>
      <c r="AU537" s="81">
        <v>0</v>
      </c>
      <c r="AV537" s="81">
        <v>0</v>
      </c>
      <c r="AW537" s="81" t="s">
        <v>564</v>
      </c>
      <c r="AX537" s="82"/>
      <c r="AY537" s="81">
        <v>112.9</v>
      </c>
      <c r="AZ537" s="81">
        <v>480.9</v>
      </c>
      <c r="BA537" s="81">
        <v>14481.2</v>
      </c>
      <c r="BB537" s="81">
        <v>0</v>
      </c>
      <c r="BC537" s="81">
        <v>0</v>
      </c>
      <c r="BD537" s="81">
        <v>0</v>
      </c>
      <c r="BE537" s="81" t="s">
        <v>564</v>
      </c>
      <c r="BF537" s="82"/>
      <c r="BG537" s="81">
        <v>0</v>
      </c>
      <c r="BH537" s="81">
        <v>0</v>
      </c>
      <c r="BI537" s="81">
        <v>0</v>
      </c>
      <c r="BJ537" s="81">
        <v>0</v>
      </c>
      <c r="BK537" s="81">
        <v>3.6269999999999998</v>
      </c>
      <c r="BL537" s="81">
        <v>0</v>
      </c>
      <c r="BM537" s="82"/>
      <c r="BN537" s="81">
        <v>0</v>
      </c>
      <c r="BO537" s="81">
        <v>0</v>
      </c>
      <c r="BP537" s="81">
        <v>0</v>
      </c>
      <c r="BQ537" s="81">
        <v>0</v>
      </c>
      <c r="BR537" s="81">
        <v>1</v>
      </c>
      <c r="BS537" s="81">
        <v>0</v>
      </c>
      <c r="BT537"/>
      <c r="BU537" s="80">
        <v>3.6269999999999998</v>
      </c>
      <c r="BV537" s="80">
        <v>0</v>
      </c>
      <c r="BW537" s="80">
        <v>0</v>
      </c>
      <c r="BX537" s="80">
        <v>0</v>
      </c>
      <c r="BY537" s="80">
        <v>0</v>
      </c>
      <c r="BZ537" s="80">
        <v>0</v>
      </c>
      <c r="CA537" s="80">
        <v>0</v>
      </c>
      <c r="CB537" s="80">
        <v>0</v>
      </c>
      <c r="CC537" s="80">
        <v>0</v>
      </c>
    </row>
    <row r="538" spans="1:81">
      <c r="A538" s="80" t="s">
        <v>2281</v>
      </c>
      <c r="B538" s="80">
        <v>187</v>
      </c>
      <c r="C538" s="80">
        <v>17</v>
      </c>
      <c r="D538" s="80">
        <v>11</v>
      </c>
      <c r="E538" s="80">
        <v>2020</v>
      </c>
      <c r="F538" s="80" t="s">
        <v>218</v>
      </c>
      <c r="G538" s="80" t="s">
        <v>1641</v>
      </c>
      <c r="H538" s="80" t="s">
        <v>1642</v>
      </c>
      <c r="I538" s="177"/>
      <c r="J538" s="81">
        <v>3.9621556358729588</v>
      </c>
      <c r="K538" s="81">
        <v>0.88485498260080697</v>
      </c>
      <c r="L538" s="81">
        <v>5.1275094840797308</v>
      </c>
      <c r="M538" s="81">
        <v>10.115636403642634</v>
      </c>
      <c r="N538" s="81">
        <v>20.577306370017066</v>
      </c>
      <c r="O538" s="81">
        <v>7.2588635387340092</v>
      </c>
      <c r="P538" s="81">
        <v>11.524723670869667</v>
      </c>
      <c r="Q538" s="81">
        <v>0.55849915620641999</v>
      </c>
      <c r="R538" s="81">
        <v>0.47804340301315984</v>
      </c>
      <c r="S538" s="81">
        <v>1.221679191382222</v>
      </c>
      <c r="T538" s="82"/>
      <c r="U538" s="81">
        <v>199515</v>
      </c>
      <c r="V538" s="81">
        <v>295</v>
      </c>
      <c r="W538" s="81">
        <v>109</v>
      </c>
      <c r="X538" s="81">
        <v>2733</v>
      </c>
      <c r="Y538" s="81">
        <v>4523</v>
      </c>
      <c r="Z538" s="81">
        <v>5187</v>
      </c>
      <c r="AA538" s="81">
        <v>2600</v>
      </c>
      <c r="AB538" s="81">
        <v>9472</v>
      </c>
      <c r="AC538" s="81">
        <v>84737</v>
      </c>
      <c r="AD538" s="81">
        <v>1.221679191382222</v>
      </c>
      <c r="AE538" s="82"/>
      <c r="AF538" s="81">
        <v>2334661.9896678571</v>
      </c>
      <c r="AG538" s="81">
        <v>681701.97420322499</v>
      </c>
      <c r="AH538" s="81">
        <v>894085.15265174978</v>
      </c>
      <c r="AI538" s="81">
        <v>15444855.630892489</v>
      </c>
      <c r="AJ538" s="81">
        <v>20009473.755215567</v>
      </c>
      <c r="AK538" s="81"/>
      <c r="AL538" s="81"/>
      <c r="AM538" s="81">
        <v>1236201.2361149145</v>
      </c>
      <c r="AN538" s="81"/>
      <c r="AO538" s="81"/>
      <c r="AP538" s="82"/>
      <c r="AQ538" s="81">
        <v>31</v>
      </c>
      <c r="AR538" s="81">
        <v>14</v>
      </c>
      <c r="AS538" s="81">
        <v>44</v>
      </c>
      <c r="AT538" s="81">
        <v>0</v>
      </c>
      <c r="AU538" s="81">
        <v>0</v>
      </c>
      <c r="AV538" s="81">
        <v>0</v>
      </c>
      <c r="AW538" s="81">
        <v>44</v>
      </c>
      <c r="AX538" s="82"/>
      <c r="AY538" s="81">
        <v>145.1</v>
      </c>
      <c r="AZ538" s="81">
        <v>924.4</v>
      </c>
      <c r="BA538" s="81">
        <v>16510.2</v>
      </c>
      <c r="BB538" s="81">
        <v>0</v>
      </c>
      <c r="BC538" s="81">
        <v>0</v>
      </c>
      <c r="BD538" s="81">
        <v>0</v>
      </c>
      <c r="BE538" s="81">
        <v>16510.2</v>
      </c>
      <c r="BF538" s="82"/>
      <c r="BG538" s="81">
        <v>0</v>
      </c>
      <c r="BH538" s="81">
        <v>0</v>
      </c>
      <c r="BI538" s="81">
        <v>0</v>
      </c>
      <c r="BJ538" s="81">
        <v>0</v>
      </c>
      <c r="BK538" s="81">
        <v>2.7349999999999999</v>
      </c>
      <c r="BL538" s="81">
        <v>0</v>
      </c>
      <c r="BM538" s="82"/>
      <c r="BN538" s="81">
        <v>0</v>
      </c>
      <c r="BO538" s="81">
        <v>0</v>
      </c>
      <c r="BP538" s="81">
        <v>0</v>
      </c>
      <c r="BQ538" s="81">
        <v>0</v>
      </c>
      <c r="BR538" s="81">
        <v>1</v>
      </c>
      <c r="BS538" s="81">
        <v>0</v>
      </c>
      <c r="BT538"/>
      <c r="BU538" s="80">
        <v>2.7349999999999999</v>
      </c>
      <c r="BV538" s="80">
        <v>0</v>
      </c>
      <c r="BW538" s="80">
        <v>0</v>
      </c>
      <c r="BX538" s="80">
        <v>0</v>
      </c>
      <c r="BY538" s="80">
        <v>0</v>
      </c>
      <c r="BZ538" s="80">
        <v>0</v>
      </c>
      <c r="CA538" s="80">
        <v>0</v>
      </c>
      <c r="CB538" s="80">
        <v>0</v>
      </c>
      <c r="CC538" s="80">
        <v>0</v>
      </c>
    </row>
    <row r="539" spans="1:81">
      <c r="A539" s="80" t="s">
        <v>1643</v>
      </c>
      <c r="B539" s="80">
        <v>187</v>
      </c>
      <c r="C539" s="80">
        <v>18</v>
      </c>
      <c r="D539" s="80">
        <v>11</v>
      </c>
      <c r="E539" s="80">
        <v>2021</v>
      </c>
      <c r="F539" s="80" t="s">
        <v>75</v>
      </c>
      <c r="G539" s="174" t="s">
        <v>1641</v>
      </c>
      <c r="H539" s="80" t="s">
        <v>1642</v>
      </c>
      <c r="I539" s="177"/>
      <c r="J539" s="81">
        <v>4.8390550214799157</v>
      </c>
      <c r="K539" s="81">
        <v>1.0488031137506932</v>
      </c>
      <c r="L539" s="81">
        <v>4.0899671963861621</v>
      </c>
      <c r="M539" s="81">
        <v>11.446351751570967</v>
      </c>
      <c r="N539" s="81">
        <v>19.824181540280311</v>
      </c>
      <c r="O539" s="81">
        <v>6.9748443491762373</v>
      </c>
      <c r="P539" s="81">
        <v>11.6768549213644</v>
      </c>
      <c r="Q539" s="81">
        <v>0.55105962483704074</v>
      </c>
      <c r="R539" s="81">
        <v>0.55739569189918525</v>
      </c>
      <c r="S539" s="81">
        <v>1.009068446465595</v>
      </c>
      <c r="T539" s="82"/>
      <c r="U539" s="81">
        <v>224914</v>
      </c>
      <c r="V539" s="81">
        <v>295</v>
      </c>
      <c r="W539" s="81">
        <v>109</v>
      </c>
      <c r="X539" s="81">
        <v>2733</v>
      </c>
      <c r="Y539" s="81">
        <v>4458</v>
      </c>
      <c r="Z539" s="81">
        <v>5132</v>
      </c>
      <c r="AA539" s="81">
        <v>2569</v>
      </c>
      <c r="AB539" s="81">
        <v>9235</v>
      </c>
      <c r="AC539" s="81">
        <v>95765.999999999985</v>
      </c>
      <c r="AD539" s="81">
        <v>1.009068446465595</v>
      </c>
      <c r="AE539" s="82"/>
      <c r="AF539" s="81">
        <v>2853540.5224219398</v>
      </c>
      <c r="AG539" s="81">
        <v>754793.67318276572</v>
      </c>
      <c r="AH539" s="81">
        <v>686161.77586082381</v>
      </c>
      <c r="AI539" s="81">
        <v>17236344.414127577</v>
      </c>
      <c r="AJ539" s="81">
        <v>20797788.9638866</v>
      </c>
      <c r="AK539" s="81">
        <v>0</v>
      </c>
      <c r="AL539" s="81">
        <v>0</v>
      </c>
      <c r="AM539" s="81">
        <v>1212222.00390506</v>
      </c>
      <c r="AN539" s="81">
        <v>0</v>
      </c>
      <c r="AO539" s="81">
        <v>0</v>
      </c>
      <c r="AP539" s="82"/>
      <c r="AQ539" s="81">
        <v>33</v>
      </c>
      <c r="AR539" s="81">
        <v>16</v>
      </c>
      <c r="AS539" s="81">
        <v>44</v>
      </c>
      <c r="AT539" s="81">
        <v>0</v>
      </c>
      <c r="AU539" s="81">
        <v>0</v>
      </c>
      <c r="AV539" s="81">
        <v>0</v>
      </c>
      <c r="AW539" s="81"/>
      <c r="AX539" s="82"/>
      <c r="AY539" s="81">
        <v>158.69999999999999</v>
      </c>
      <c r="AZ539" s="81">
        <v>1023.4</v>
      </c>
      <c r="BA539" s="81">
        <v>16510.2</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1644</v>
      </c>
      <c r="B540" s="80">
        <v>187</v>
      </c>
      <c r="C540" s="80">
        <v>19</v>
      </c>
      <c r="D540" s="80">
        <v>11</v>
      </c>
      <c r="E540" s="80">
        <v>2022</v>
      </c>
      <c r="F540" s="80" t="s">
        <v>568</v>
      </c>
      <c r="G540" s="174" t="s">
        <v>1641</v>
      </c>
      <c r="H540" s="80" t="s">
        <v>1642</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35</v>
      </c>
      <c r="AR540" s="81">
        <v>16</v>
      </c>
      <c r="AS540" s="81">
        <v>44</v>
      </c>
      <c r="AT540" s="81">
        <v>0</v>
      </c>
      <c r="AU540" s="81">
        <v>0</v>
      </c>
      <c r="AV540" s="81">
        <v>0</v>
      </c>
      <c r="AW540" s="81"/>
      <c r="AX540" s="82"/>
      <c r="AY540" s="81">
        <v>170.30000000000004</v>
      </c>
      <c r="AZ540" s="81">
        <v>1023.4</v>
      </c>
      <c r="BA540" s="81">
        <v>16509.8</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2282</v>
      </c>
      <c r="B541" s="80">
        <v>188</v>
      </c>
      <c r="C541" s="80">
        <v>1</v>
      </c>
      <c r="D541" s="80">
        <v>12</v>
      </c>
      <c r="E541" s="80">
        <v>1990</v>
      </c>
      <c r="F541" s="80" t="s">
        <v>562</v>
      </c>
      <c r="G541" s="80" t="s">
        <v>2283</v>
      </c>
      <c r="H541" s="80" t="s">
        <v>2284</v>
      </c>
      <c r="I541" s="177"/>
      <c r="J541" s="81">
        <v>15.752037323155994</v>
      </c>
      <c r="K541" s="81">
        <v>1.4456208442101623</v>
      </c>
      <c r="L541" s="81">
        <v>0</v>
      </c>
      <c r="M541" s="81">
        <v>4.0554831577579007</v>
      </c>
      <c r="N541" s="81">
        <v>4.6190198615125277</v>
      </c>
      <c r="O541" s="81">
        <v>6.8415268586203037</v>
      </c>
      <c r="P541" s="81">
        <v>9.4312000649671575</v>
      </c>
      <c r="Q541" s="81">
        <v>0.5121760936023898</v>
      </c>
      <c r="R541" s="81">
        <v>0</v>
      </c>
      <c r="S541" s="81">
        <v>0.68294860013986758</v>
      </c>
      <c r="T541" s="82"/>
      <c r="U541" s="81">
        <v>2695905</v>
      </c>
      <c r="V541" s="81">
        <v>570</v>
      </c>
      <c r="W541" s="81">
        <v>0</v>
      </c>
      <c r="X541" s="81">
        <v>1678</v>
      </c>
      <c r="Y541" s="81">
        <v>2058</v>
      </c>
      <c r="Z541" s="81">
        <v>2814</v>
      </c>
      <c r="AA541" s="81">
        <v>2290</v>
      </c>
      <c r="AB541" s="81">
        <v>8316</v>
      </c>
      <c r="AC541" s="81">
        <v>0</v>
      </c>
      <c r="AD541" s="81">
        <v>0.68294860013986758</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2285</v>
      </c>
      <c r="B542" s="80">
        <v>189</v>
      </c>
      <c r="C542" s="80">
        <v>2</v>
      </c>
      <c r="D542" s="80">
        <v>12</v>
      </c>
      <c r="E542" s="80">
        <v>2005</v>
      </c>
      <c r="F542" s="80" t="s">
        <v>565</v>
      </c>
      <c r="G542" s="80" t="s">
        <v>2283</v>
      </c>
      <c r="H542" s="80" t="s">
        <v>2284</v>
      </c>
      <c r="I542" s="177"/>
      <c r="J542" s="81">
        <v>35.949350909964579</v>
      </c>
      <c r="K542" s="81">
        <v>0.73933007364758097</v>
      </c>
      <c r="L542" s="81">
        <v>0</v>
      </c>
      <c r="M542" s="81">
        <v>7.8475905787343025</v>
      </c>
      <c r="N542" s="81">
        <v>9.4147412050071697</v>
      </c>
      <c r="O542" s="81">
        <v>11.704616215426398</v>
      </c>
      <c r="P542" s="81">
        <v>11.299406902552894</v>
      </c>
      <c r="Q542" s="81">
        <v>0.59733718653786039</v>
      </c>
      <c r="R542" s="81">
        <v>0</v>
      </c>
      <c r="S542" s="81">
        <v>0.74140517074385193</v>
      </c>
      <c r="T542" s="82"/>
      <c r="U542" s="81">
        <v>4873721</v>
      </c>
      <c r="V542" s="81">
        <v>327</v>
      </c>
      <c r="W542" s="81">
        <v>0</v>
      </c>
      <c r="X542" s="81">
        <v>1670</v>
      </c>
      <c r="Y542" s="81">
        <v>3160</v>
      </c>
      <c r="Z542" s="81">
        <v>5571</v>
      </c>
      <c r="AA542" s="81">
        <v>2247</v>
      </c>
      <c r="AB542" s="81">
        <v>10139</v>
      </c>
      <c r="AC542" s="81">
        <v>0</v>
      </c>
      <c r="AD542" s="81">
        <v>0.74140517074385193</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2286</v>
      </c>
      <c r="B543" s="80">
        <v>190</v>
      </c>
      <c r="C543" s="80">
        <v>3</v>
      </c>
      <c r="D543" s="80">
        <v>12</v>
      </c>
      <c r="E543" s="80">
        <v>2006</v>
      </c>
      <c r="F543" s="80" t="s">
        <v>566</v>
      </c>
      <c r="G543" s="80" t="s">
        <v>2283</v>
      </c>
      <c r="H543" s="80" t="s">
        <v>2284</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2287</v>
      </c>
      <c r="B544" s="80">
        <v>191</v>
      </c>
      <c r="C544" s="80">
        <v>4</v>
      </c>
      <c r="D544" s="80">
        <v>12</v>
      </c>
      <c r="E544" s="80">
        <v>2007</v>
      </c>
      <c r="F544" s="80" t="s">
        <v>567</v>
      </c>
      <c r="G544" s="80" t="s">
        <v>2283</v>
      </c>
      <c r="H544" s="80" t="s">
        <v>2284</v>
      </c>
      <c r="I544" s="177"/>
      <c r="J544" s="81">
        <v>34.116045380405929</v>
      </c>
      <c r="K544" s="81">
        <v>0.53829197314756627</v>
      </c>
      <c r="L544" s="81">
        <v>3.1179983071183459</v>
      </c>
      <c r="M544" s="81">
        <v>7.5857669875119935</v>
      </c>
      <c r="N544" s="81">
        <v>9.4561635736996497</v>
      </c>
      <c r="O544" s="81">
        <v>11.348219396388807</v>
      </c>
      <c r="P544" s="81">
        <v>11.254729108494676</v>
      </c>
      <c r="Q544" s="81">
        <v>0.6262749729342667</v>
      </c>
      <c r="R544" s="81">
        <v>0</v>
      </c>
      <c r="S544" s="81">
        <v>0.83939039997363196</v>
      </c>
      <c r="T544" s="82"/>
      <c r="U544" s="81">
        <v>6043651</v>
      </c>
      <c r="V544" s="81">
        <v>246</v>
      </c>
      <c r="W544" s="81">
        <v>41</v>
      </c>
      <c r="X544" s="81">
        <v>1971</v>
      </c>
      <c r="Y544" s="81">
        <v>3232</v>
      </c>
      <c r="Z544" s="81">
        <v>5615</v>
      </c>
      <c r="AA544" s="81">
        <v>2204</v>
      </c>
      <c r="AB544" s="81">
        <v>10068</v>
      </c>
      <c r="AC544" s="81">
        <v>0</v>
      </c>
      <c r="AD544" s="81">
        <v>0.83939039997363196</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2288</v>
      </c>
      <c r="B545" s="80">
        <v>192</v>
      </c>
      <c r="C545" s="80">
        <v>5</v>
      </c>
      <c r="D545" s="80">
        <v>12</v>
      </c>
      <c r="E545" s="80">
        <v>2008</v>
      </c>
      <c r="F545" s="80" t="s">
        <v>84</v>
      </c>
      <c r="G545" s="80" t="s">
        <v>2283</v>
      </c>
      <c r="H545" s="80" t="s">
        <v>2284</v>
      </c>
      <c r="I545" s="177"/>
      <c r="J545" s="81">
        <v>25.835847549582706</v>
      </c>
      <c r="K545" s="81">
        <v>0.40652147769436658</v>
      </c>
      <c r="L545" s="81">
        <v>2.6817074913938508</v>
      </c>
      <c r="M545" s="81">
        <v>7.9788488701918991</v>
      </c>
      <c r="N545" s="81">
        <v>9.0209345523775042</v>
      </c>
      <c r="O545" s="81">
        <v>11.121576927709631</v>
      </c>
      <c r="P545" s="81">
        <v>10.910358361989653</v>
      </c>
      <c r="Q545" s="81">
        <v>0.61523230667464013</v>
      </c>
      <c r="R545" s="81">
        <v>0</v>
      </c>
      <c r="S545" s="81">
        <v>0.75927341372381707</v>
      </c>
      <c r="T545" s="82"/>
      <c r="U545" s="81">
        <v>5286699</v>
      </c>
      <c r="V545" s="81">
        <v>246</v>
      </c>
      <c r="W545" s="81">
        <v>41</v>
      </c>
      <c r="X545" s="81">
        <v>1971</v>
      </c>
      <c r="Y545" s="81">
        <v>3291</v>
      </c>
      <c r="Z545" s="81">
        <v>5696</v>
      </c>
      <c r="AA545" s="81">
        <v>2139</v>
      </c>
      <c r="AB545" s="81">
        <v>10053</v>
      </c>
      <c r="AC545" s="81">
        <v>0</v>
      </c>
      <c r="AD545" s="81">
        <v>0.75927341372381707</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2289</v>
      </c>
      <c r="B546" s="80">
        <v>193</v>
      </c>
      <c r="C546" s="80">
        <v>6</v>
      </c>
      <c r="D546" s="80">
        <v>12</v>
      </c>
      <c r="E546" s="80">
        <v>2009</v>
      </c>
      <c r="F546" s="80" t="s">
        <v>85</v>
      </c>
      <c r="G546" s="80" t="s">
        <v>2283</v>
      </c>
      <c r="H546" s="80" t="s">
        <v>2284</v>
      </c>
      <c r="I546" s="177"/>
      <c r="J546" s="81">
        <v>24.52151051877987</v>
      </c>
      <c r="K546" s="81">
        <v>0.46841332207869629</v>
      </c>
      <c r="L546" s="81">
        <v>1.1795406233274992</v>
      </c>
      <c r="M546" s="81">
        <v>8.0935434552971337</v>
      </c>
      <c r="N546" s="81">
        <v>8.7605996662524763</v>
      </c>
      <c r="O546" s="81">
        <v>11.34861092092803</v>
      </c>
      <c r="P546" s="81">
        <v>10.553002409676939</v>
      </c>
      <c r="Q546" s="81">
        <v>0.57960087995329401</v>
      </c>
      <c r="R546" s="81">
        <v>0</v>
      </c>
      <c r="S546" s="81">
        <v>0.82894044642534603</v>
      </c>
      <c r="T546" s="82"/>
      <c r="U546" s="81">
        <v>4545080</v>
      </c>
      <c r="V546" s="81">
        <v>306</v>
      </c>
      <c r="W546" s="81">
        <v>26</v>
      </c>
      <c r="X546" s="81">
        <v>2537</v>
      </c>
      <c r="Y546" s="81">
        <v>3307</v>
      </c>
      <c r="Z546" s="81">
        <v>5737</v>
      </c>
      <c r="AA546" s="81">
        <v>2124</v>
      </c>
      <c r="AB546" s="81">
        <v>9942</v>
      </c>
      <c r="AC546" s="81">
        <v>0</v>
      </c>
      <c r="AD546" s="81">
        <v>0.82894044642534603</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7.8100000000000005</v>
      </c>
      <c r="BJ546" s="81">
        <v>0</v>
      </c>
      <c r="BK546" s="81">
        <v>0</v>
      </c>
      <c r="BL546" s="81">
        <v>0</v>
      </c>
      <c r="BM546" s="82"/>
      <c r="BN546" s="81">
        <v>0</v>
      </c>
      <c r="BO546" s="81">
        <v>0</v>
      </c>
      <c r="BP546" s="81">
        <v>2</v>
      </c>
      <c r="BQ546" s="81">
        <v>0</v>
      </c>
      <c r="BR546" s="81">
        <v>0</v>
      </c>
      <c r="BS546" s="81">
        <v>0</v>
      </c>
      <c r="BT546"/>
      <c r="BU546" s="80"/>
      <c r="BV546" s="80"/>
      <c r="BW546" s="80"/>
      <c r="BX546" s="80"/>
      <c r="BY546" s="80"/>
      <c r="BZ546" s="80"/>
      <c r="CA546" s="80"/>
      <c r="CB546" s="80"/>
      <c r="CC546" s="80"/>
    </row>
    <row r="547" spans="1:81">
      <c r="A547" s="80" t="s">
        <v>2290</v>
      </c>
      <c r="B547" s="80">
        <v>194</v>
      </c>
      <c r="C547" s="80">
        <v>7</v>
      </c>
      <c r="D547" s="80">
        <v>12</v>
      </c>
      <c r="E547" s="80">
        <v>2010</v>
      </c>
      <c r="F547" s="80" t="s">
        <v>86</v>
      </c>
      <c r="G547" s="80" t="s">
        <v>2283</v>
      </c>
      <c r="H547" s="80" t="s">
        <v>2284</v>
      </c>
      <c r="I547" s="177"/>
      <c r="J547" s="81">
        <v>32.766201970551954</v>
      </c>
      <c r="K547" s="81">
        <v>0.50685775970339364</v>
      </c>
      <c r="L547" s="81">
        <v>1.0853950158468402</v>
      </c>
      <c r="M547" s="81">
        <v>8.8910358062447497</v>
      </c>
      <c r="N547" s="81">
        <v>8.9706309545139415</v>
      </c>
      <c r="O547" s="81">
        <v>11.365034914630673</v>
      </c>
      <c r="P547" s="81">
        <v>10.736672980074164</v>
      </c>
      <c r="Q547" s="81">
        <v>0.59977327495659827</v>
      </c>
      <c r="R547" s="81">
        <v>0</v>
      </c>
      <c r="S547" s="81">
        <v>0.82087429744582274</v>
      </c>
      <c r="T547" s="82"/>
      <c r="U547" s="81">
        <v>5283388</v>
      </c>
      <c r="V547" s="81">
        <v>306</v>
      </c>
      <c r="W547" s="81">
        <v>26</v>
      </c>
      <c r="X547" s="81">
        <v>2537</v>
      </c>
      <c r="Y547" s="81">
        <v>3346</v>
      </c>
      <c r="Z547" s="81">
        <v>5772</v>
      </c>
      <c r="AA547" s="81">
        <v>2107</v>
      </c>
      <c r="AB547" s="81">
        <v>9858</v>
      </c>
      <c r="AC547" s="81">
        <v>0</v>
      </c>
      <c r="AD547" s="81">
        <v>0.82087429744582274</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7.8339999999999996</v>
      </c>
      <c r="BJ547" s="81">
        <v>0</v>
      </c>
      <c r="BK547" s="81">
        <v>0</v>
      </c>
      <c r="BL547" s="81">
        <v>0</v>
      </c>
      <c r="BM547" s="82"/>
      <c r="BN547" s="81">
        <v>0</v>
      </c>
      <c r="BO547" s="81">
        <v>0</v>
      </c>
      <c r="BP547" s="81">
        <v>2</v>
      </c>
      <c r="BQ547" s="81">
        <v>0</v>
      </c>
      <c r="BR547" s="81">
        <v>0</v>
      </c>
      <c r="BS547" s="81">
        <v>0</v>
      </c>
      <c r="BT547"/>
      <c r="BU547" s="80">
        <v>7.8339999999999996</v>
      </c>
      <c r="BV547" s="80">
        <v>0</v>
      </c>
      <c r="BW547" s="80">
        <v>0</v>
      </c>
      <c r="BX547" s="80">
        <v>0</v>
      </c>
      <c r="BY547" s="80">
        <v>0</v>
      </c>
      <c r="BZ547" s="80">
        <v>0</v>
      </c>
      <c r="CA547" s="80">
        <v>0</v>
      </c>
      <c r="CB547" s="80">
        <v>0</v>
      </c>
      <c r="CC547" s="80">
        <v>0</v>
      </c>
    </row>
    <row r="548" spans="1:81">
      <c r="A548" s="80" t="s">
        <v>2291</v>
      </c>
      <c r="B548" s="80">
        <v>195</v>
      </c>
      <c r="C548" s="80">
        <v>8</v>
      </c>
      <c r="D548" s="80">
        <v>12</v>
      </c>
      <c r="E548" s="80">
        <v>2011</v>
      </c>
      <c r="F548" s="80" t="s">
        <v>87</v>
      </c>
      <c r="G548" s="80" t="s">
        <v>2283</v>
      </c>
      <c r="H548" s="80" t="s">
        <v>2284</v>
      </c>
      <c r="I548" s="177"/>
      <c r="J548" s="81">
        <v>32.747693152376073</v>
      </c>
      <c r="K548" s="81">
        <v>0.71151285230829375</v>
      </c>
      <c r="L548" s="81">
        <v>1.1198947331284175</v>
      </c>
      <c r="M548" s="81">
        <v>11.735281402241881</v>
      </c>
      <c r="N548" s="81">
        <v>10.727570063666054</v>
      </c>
      <c r="O548" s="81">
        <v>11.264059754697049</v>
      </c>
      <c r="P548" s="81">
        <v>10.287843108148623</v>
      </c>
      <c r="Q548" s="81">
        <v>0.68880016929327781</v>
      </c>
      <c r="R548" s="81">
        <v>0</v>
      </c>
      <c r="S548" s="81">
        <v>0.74322564443860351</v>
      </c>
      <c r="T548" s="82"/>
      <c r="U548" s="81">
        <v>5054600</v>
      </c>
      <c r="V548" s="81">
        <v>306</v>
      </c>
      <c r="W548" s="81">
        <v>26</v>
      </c>
      <c r="X548" s="81">
        <v>2537</v>
      </c>
      <c r="Y548" s="81">
        <v>3387</v>
      </c>
      <c r="Z548" s="81">
        <v>5845</v>
      </c>
      <c r="AA548" s="81">
        <v>2079</v>
      </c>
      <c r="AB548" s="81">
        <v>9815</v>
      </c>
      <c r="AC548" s="81">
        <v>0</v>
      </c>
      <c r="AD548" s="81">
        <v>0.74322564443860351</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9.1449999999999996</v>
      </c>
      <c r="BJ548" s="81">
        <v>0</v>
      </c>
      <c r="BK548" s="81">
        <v>0</v>
      </c>
      <c r="BL548" s="81">
        <v>0</v>
      </c>
      <c r="BM548" s="82"/>
      <c r="BN548" s="81">
        <v>0</v>
      </c>
      <c r="BO548" s="81">
        <v>0</v>
      </c>
      <c r="BP548" s="81">
        <v>2</v>
      </c>
      <c r="BQ548" s="81">
        <v>0</v>
      </c>
      <c r="BR548" s="81">
        <v>0</v>
      </c>
      <c r="BS548" s="81">
        <v>0</v>
      </c>
      <c r="BT548"/>
      <c r="BU548" s="80">
        <v>9.1449999999999996</v>
      </c>
      <c r="BV548" s="80">
        <v>0</v>
      </c>
      <c r="BW548" s="80">
        <v>0</v>
      </c>
      <c r="BX548" s="80">
        <v>0</v>
      </c>
      <c r="BY548" s="80">
        <v>0</v>
      </c>
      <c r="BZ548" s="80">
        <v>0</v>
      </c>
      <c r="CA548" s="80">
        <v>0</v>
      </c>
      <c r="CB548" s="80">
        <v>0</v>
      </c>
      <c r="CC548" s="80">
        <v>0</v>
      </c>
    </row>
    <row r="549" spans="1:81">
      <c r="A549" s="80" t="s">
        <v>2292</v>
      </c>
      <c r="B549" s="80">
        <v>196</v>
      </c>
      <c r="C549" s="80">
        <v>9</v>
      </c>
      <c r="D549" s="80">
        <v>12</v>
      </c>
      <c r="E549" s="80">
        <v>2012</v>
      </c>
      <c r="F549" s="80" t="s">
        <v>88</v>
      </c>
      <c r="G549" s="80" t="s">
        <v>2283</v>
      </c>
      <c r="H549" s="80" t="s">
        <v>2284</v>
      </c>
      <c r="I549" s="177"/>
      <c r="J549" s="81">
        <v>41.719907636766777</v>
      </c>
      <c r="K549" s="81">
        <v>0.68450938864871247</v>
      </c>
      <c r="L549" s="81">
        <v>1.098249950769127</v>
      </c>
      <c r="M549" s="81">
        <v>12.988466384103859</v>
      </c>
      <c r="N549" s="81">
        <v>12.723542926261384</v>
      </c>
      <c r="O549" s="81">
        <v>11.259547053623407</v>
      </c>
      <c r="P549" s="81">
        <v>10.197078705332302</v>
      </c>
      <c r="Q549" s="81">
        <v>0.74851741442790054</v>
      </c>
      <c r="R549" s="81">
        <v>0</v>
      </c>
      <c r="S549" s="81">
        <v>0.71445267139864588</v>
      </c>
      <c r="T549" s="82"/>
      <c r="U549" s="81">
        <v>5883660</v>
      </c>
      <c r="V549" s="81">
        <v>306</v>
      </c>
      <c r="W549" s="81">
        <v>26</v>
      </c>
      <c r="X549" s="81">
        <v>2537</v>
      </c>
      <c r="Y549" s="81">
        <v>3489</v>
      </c>
      <c r="Z549" s="81">
        <v>5889</v>
      </c>
      <c r="AA549" s="81">
        <v>2049</v>
      </c>
      <c r="AB549" s="81">
        <v>9817</v>
      </c>
      <c r="AC549" s="81">
        <v>0</v>
      </c>
      <c r="AD549" s="81">
        <v>0.71445267139864588</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13.423999999999999</v>
      </c>
      <c r="BJ549" s="81">
        <v>0</v>
      </c>
      <c r="BK549" s="81">
        <v>0</v>
      </c>
      <c r="BL549" s="81">
        <v>0</v>
      </c>
      <c r="BM549" s="82"/>
      <c r="BN549" s="81">
        <v>0</v>
      </c>
      <c r="BO549" s="81">
        <v>0</v>
      </c>
      <c r="BP549" s="81">
        <v>2</v>
      </c>
      <c r="BQ549" s="81">
        <v>0</v>
      </c>
      <c r="BR549" s="81">
        <v>0</v>
      </c>
      <c r="BS549" s="81">
        <v>0</v>
      </c>
      <c r="BT549"/>
      <c r="BU549" s="80">
        <v>13.423999999999999</v>
      </c>
      <c r="BV549" s="80">
        <v>0</v>
      </c>
      <c r="BW549" s="80">
        <v>0</v>
      </c>
      <c r="BX549" s="80">
        <v>0</v>
      </c>
      <c r="BY549" s="80">
        <v>0</v>
      </c>
      <c r="BZ549" s="80">
        <v>0</v>
      </c>
      <c r="CA549" s="80">
        <v>0</v>
      </c>
      <c r="CB549" s="80">
        <v>0</v>
      </c>
      <c r="CC549" s="80">
        <v>0</v>
      </c>
    </row>
    <row r="550" spans="1:81">
      <c r="A550" s="80" t="s">
        <v>2293</v>
      </c>
      <c r="B550" s="80">
        <v>197</v>
      </c>
      <c r="C550" s="80">
        <v>10</v>
      </c>
      <c r="D550" s="80">
        <v>12</v>
      </c>
      <c r="E550" s="80">
        <v>2013</v>
      </c>
      <c r="F550" s="80" t="s">
        <v>89</v>
      </c>
      <c r="G550" s="80" t="s">
        <v>2283</v>
      </c>
      <c r="H550" s="80" t="s">
        <v>2284</v>
      </c>
      <c r="I550" s="177"/>
      <c r="J550" s="81">
        <v>47.646613115677795</v>
      </c>
      <c r="K550" s="81">
        <v>0.6189981198802651</v>
      </c>
      <c r="L550" s="81">
        <v>1.0802067163848568</v>
      </c>
      <c r="M550" s="81">
        <v>12.378134572239349</v>
      </c>
      <c r="N550" s="81">
        <v>12.487040907671179</v>
      </c>
      <c r="O550" s="81">
        <v>10.906432283607323</v>
      </c>
      <c r="P550" s="81">
        <v>10.225509473742362</v>
      </c>
      <c r="Q550" s="81">
        <v>0.76157194288554242</v>
      </c>
      <c r="R550" s="81">
        <v>0</v>
      </c>
      <c r="S550" s="81">
        <v>0.75557249328556664</v>
      </c>
      <c r="T550" s="82"/>
      <c r="U550" s="81">
        <v>6276178</v>
      </c>
      <c r="V550" s="81">
        <v>306</v>
      </c>
      <c r="W550" s="81">
        <v>26</v>
      </c>
      <c r="X550" s="81">
        <v>2537</v>
      </c>
      <c r="Y550" s="81">
        <v>3535</v>
      </c>
      <c r="Z550" s="81">
        <v>5959</v>
      </c>
      <c r="AA550" s="81">
        <v>2047</v>
      </c>
      <c r="AB550" s="81">
        <v>9845</v>
      </c>
      <c r="AC550" s="81">
        <v>0</v>
      </c>
      <c r="AD550" s="81">
        <v>0.75557249328556664</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17.024000000000001</v>
      </c>
      <c r="BJ550" s="81">
        <v>0</v>
      </c>
      <c r="BK550" s="81">
        <v>0</v>
      </c>
      <c r="BL550" s="81">
        <v>0</v>
      </c>
      <c r="BM550" s="82"/>
      <c r="BN550" s="81">
        <v>0</v>
      </c>
      <c r="BO550" s="81">
        <v>0</v>
      </c>
      <c r="BP550" s="81">
        <v>2</v>
      </c>
      <c r="BQ550" s="81">
        <v>0</v>
      </c>
      <c r="BR550" s="81">
        <v>0</v>
      </c>
      <c r="BS550" s="81">
        <v>0</v>
      </c>
      <c r="BT550"/>
      <c r="BU550" s="80">
        <v>17.024000000000001</v>
      </c>
      <c r="BV550" s="80">
        <v>0</v>
      </c>
      <c r="BW550" s="80">
        <v>0</v>
      </c>
      <c r="BX550" s="80">
        <v>0</v>
      </c>
      <c r="BY550" s="80">
        <v>0</v>
      </c>
      <c r="BZ550" s="80">
        <v>0</v>
      </c>
      <c r="CA550" s="80">
        <v>0</v>
      </c>
      <c r="CB550" s="80">
        <v>0</v>
      </c>
      <c r="CC550" s="80">
        <v>0</v>
      </c>
    </row>
    <row r="551" spans="1:81">
      <c r="A551" s="80" t="s">
        <v>2294</v>
      </c>
      <c r="B551" s="80">
        <v>198</v>
      </c>
      <c r="C551" s="80">
        <v>11</v>
      </c>
      <c r="D551" s="80">
        <v>12</v>
      </c>
      <c r="E551" s="80">
        <v>2014</v>
      </c>
      <c r="F551" s="80" t="s">
        <v>90</v>
      </c>
      <c r="G551" s="80" t="s">
        <v>2283</v>
      </c>
      <c r="H551" s="80" t="s">
        <v>2284</v>
      </c>
      <c r="I551" s="177"/>
      <c r="J551" s="81">
        <v>50.70003436211735</v>
      </c>
      <c r="K551" s="81">
        <v>0.42515045921333189</v>
      </c>
      <c r="L551" s="81">
        <v>0.944131097946044</v>
      </c>
      <c r="M551" s="81">
        <v>12.742099771549917</v>
      </c>
      <c r="N551" s="81">
        <v>11.95419732128078</v>
      </c>
      <c r="O551" s="81">
        <v>10.34498170426043</v>
      </c>
      <c r="P551" s="81">
        <v>10.248565146338951</v>
      </c>
      <c r="Q551" s="81">
        <v>0.72252971229324758</v>
      </c>
      <c r="R551" s="81">
        <v>0</v>
      </c>
      <c r="S551" s="81">
        <v>0.78852447863690389</v>
      </c>
      <c r="T551" s="82"/>
      <c r="U551" s="81">
        <v>7274453</v>
      </c>
      <c r="V551" s="81">
        <v>168</v>
      </c>
      <c r="W551" s="81">
        <v>29</v>
      </c>
      <c r="X551" s="81">
        <v>2608</v>
      </c>
      <c r="Y551" s="81">
        <v>3572</v>
      </c>
      <c r="Z551" s="81">
        <v>5953</v>
      </c>
      <c r="AA551" s="81">
        <v>2041</v>
      </c>
      <c r="AB551" s="81">
        <v>9735</v>
      </c>
      <c r="AC551" s="81">
        <v>0</v>
      </c>
      <c r="AD551" s="81">
        <v>0.78852447863690389</v>
      </c>
      <c r="AE551" s="82"/>
      <c r="AF551" s="81">
        <v>53417895.734361023</v>
      </c>
      <c r="AG551" s="81">
        <v>359423.08212951542</v>
      </c>
      <c r="AH551" s="81">
        <v>184400.34884890652</v>
      </c>
      <c r="AI551" s="81">
        <v>17113229.968893927</v>
      </c>
      <c r="AJ551" s="81">
        <v>16700639.44273448</v>
      </c>
      <c r="AK551" s="81">
        <v>0</v>
      </c>
      <c r="AL551" s="81">
        <v>0</v>
      </c>
      <c r="AM551" s="81">
        <v>1336470.0278022911</v>
      </c>
      <c r="AN551" s="81">
        <v>0</v>
      </c>
      <c r="AO551" s="81">
        <v>0</v>
      </c>
      <c r="AP551" s="82"/>
      <c r="AQ551" s="81">
        <v>246</v>
      </c>
      <c r="AR551" s="81">
        <v>51</v>
      </c>
      <c r="AS551" s="81">
        <v>0</v>
      </c>
      <c r="AT551" s="81">
        <v>0</v>
      </c>
      <c r="AU551" s="81">
        <v>0</v>
      </c>
      <c r="AV551" s="81">
        <v>0</v>
      </c>
      <c r="AW551" s="81" t="s">
        <v>564</v>
      </c>
      <c r="AX551" s="82"/>
      <c r="AY551" s="81">
        <v>935.4</v>
      </c>
      <c r="AZ551" s="81">
        <v>8920.7000000000007</v>
      </c>
      <c r="BA551" s="81">
        <v>0</v>
      </c>
      <c r="BB551" s="81">
        <v>0</v>
      </c>
      <c r="BC551" s="81">
        <v>0</v>
      </c>
      <c r="BD551" s="81">
        <v>0</v>
      </c>
      <c r="BE551" s="81" t="s">
        <v>564</v>
      </c>
      <c r="BF551" s="82"/>
      <c r="BG551" s="81">
        <v>0</v>
      </c>
      <c r="BH551" s="81">
        <v>0</v>
      </c>
      <c r="BI551" s="81">
        <v>13.435</v>
      </c>
      <c r="BJ551" s="81">
        <v>0</v>
      </c>
      <c r="BK551" s="81">
        <v>0</v>
      </c>
      <c r="BL551" s="81">
        <v>0</v>
      </c>
      <c r="BM551" s="82"/>
      <c r="BN551" s="81">
        <v>0</v>
      </c>
      <c r="BO551" s="81">
        <v>0</v>
      </c>
      <c r="BP551" s="81">
        <v>2</v>
      </c>
      <c r="BQ551" s="81">
        <v>0</v>
      </c>
      <c r="BR551" s="81">
        <v>0</v>
      </c>
      <c r="BS551" s="81">
        <v>0</v>
      </c>
      <c r="BT551"/>
      <c r="BU551" s="80">
        <v>13.435</v>
      </c>
      <c r="BV551" s="80">
        <v>0</v>
      </c>
      <c r="BW551" s="80">
        <v>0</v>
      </c>
      <c r="BX551" s="80">
        <v>0</v>
      </c>
      <c r="BY551" s="80">
        <v>0</v>
      </c>
      <c r="BZ551" s="80">
        <v>0</v>
      </c>
      <c r="CA551" s="80">
        <v>0</v>
      </c>
      <c r="CB551" s="80">
        <v>0</v>
      </c>
      <c r="CC551" s="80">
        <v>0</v>
      </c>
    </row>
    <row r="552" spans="1:81">
      <c r="A552" s="80" t="s">
        <v>2295</v>
      </c>
      <c r="B552" s="80">
        <v>199</v>
      </c>
      <c r="C552" s="80">
        <v>12</v>
      </c>
      <c r="D552" s="80">
        <v>12</v>
      </c>
      <c r="E552" s="80">
        <v>2015</v>
      </c>
      <c r="F552" s="80" t="s">
        <v>91</v>
      </c>
      <c r="G552" s="80" t="s">
        <v>2283</v>
      </c>
      <c r="H552" s="80" t="s">
        <v>2284</v>
      </c>
      <c r="I552" s="177"/>
      <c r="J552" s="81">
        <v>46.200796217309154</v>
      </c>
      <c r="K552" s="81">
        <v>0.40412635113075634</v>
      </c>
      <c r="L552" s="81">
        <v>1.090003712075736</v>
      </c>
      <c r="M552" s="81">
        <v>11.603362688378597</v>
      </c>
      <c r="N552" s="81">
        <v>11.317981875086463</v>
      </c>
      <c r="O552" s="81">
        <v>10.227328305040547</v>
      </c>
      <c r="P552" s="81">
        <v>10.216426522353352</v>
      </c>
      <c r="Q552" s="81">
        <v>0.69860181999405679</v>
      </c>
      <c r="R552" s="81">
        <v>0</v>
      </c>
      <c r="S552" s="81">
        <v>0.85027764201550615</v>
      </c>
      <c r="T552" s="82"/>
      <c r="U552" s="81">
        <v>8020525</v>
      </c>
      <c r="V552" s="81">
        <v>168</v>
      </c>
      <c r="W552" s="81">
        <v>29</v>
      </c>
      <c r="X552" s="81">
        <v>2608</v>
      </c>
      <c r="Y552" s="81">
        <v>3576</v>
      </c>
      <c r="Z552" s="81">
        <v>5942</v>
      </c>
      <c r="AA552" s="81">
        <v>2033</v>
      </c>
      <c r="AB552" s="81">
        <v>9615</v>
      </c>
      <c r="AC552" s="81">
        <v>0</v>
      </c>
      <c r="AD552" s="81">
        <v>0.85027764201550615</v>
      </c>
      <c r="AE552" s="82"/>
      <c r="AF552" s="81">
        <v>51339877.258053564</v>
      </c>
      <c r="AG552" s="81">
        <v>313042.60150978772</v>
      </c>
      <c r="AH552" s="81">
        <v>172757.14274720449</v>
      </c>
      <c r="AI552" s="81">
        <v>16121526.189860918</v>
      </c>
      <c r="AJ552" s="81">
        <v>16279972.618694717</v>
      </c>
      <c r="AK552" s="81">
        <v>0</v>
      </c>
      <c r="AL552" s="81">
        <v>0</v>
      </c>
      <c r="AM552" s="81">
        <v>1317695.4165919686</v>
      </c>
      <c r="AN552" s="81">
        <v>0</v>
      </c>
      <c r="AO552" s="81">
        <v>0</v>
      </c>
      <c r="AP552" s="82"/>
      <c r="AQ552" s="81">
        <v>269</v>
      </c>
      <c r="AR552" s="81">
        <v>71</v>
      </c>
      <c r="AS552" s="81">
        <v>0</v>
      </c>
      <c r="AT552" s="81">
        <v>0</v>
      </c>
      <c r="AU552" s="81">
        <v>0</v>
      </c>
      <c r="AV552" s="81">
        <v>0</v>
      </c>
      <c r="AW552" s="81" t="s">
        <v>564</v>
      </c>
      <c r="AX552" s="82"/>
      <c r="AY552" s="81">
        <v>1051.0999999999999</v>
      </c>
      <c r="AZ552" s="81">
        <v>11915.6</v>
      </c>
      <c r="BA552" s="81">
        <v>0</v>
      </c>
      <c r="BB552" s="81">
        <v>0</v>
      </c>
      <c r="BC552" s="81">
        <v>0</v>
      </c>
      <c r="BD552" s="81">
        <v>0</v>
      </c>
      <c r="BE552" s="81" t="s">
        <v>564</v>
      </c>
      <c r="BF552" s="82"/>
      <c r="BG552" s="81">
        <v>0</v>
      </c>
      <c r="BH552" s="81">
        <v>0</v>
      </c>
      <c r="BI552" s="81">
        <v>12.343999999999999</v>
      </c>
      <c r="BJ552" s="81">
        <v>0</v>
      </c>
      <c r="BK552" s="81">
        <v>0</v>
      </c>
      <c r="BL552" s="81">
        <v>0</v>
      </c>
      <c r="BM552" s="82"/>
      <c r="BN552" s="81">
        <v>0</v>
      </c>
      <c r="BO552" s="81">
        <v>0</v>
      </c>
      <c r="BP552" s="81">
        <v>2</v>
      </c>
      <c r="BQ552" s="81">
        <v>0</v>
      </c>
      <c r="BR552" s="81">
        <v>0</v>
      </c>
      <c r="BS552" s="81">
        <v>0</v>
      </c>
      <c r="BT552"/>
      <c r="BU552" s="80">
        <v>12.343999999999999</v>
      </c>
      <c r="BV552" s="80">
        <v>0</v>
      </c>
      <c r="BW552" s="80">
        <v>0</v>
      </c>
      <c r="BX552" s="80">
        <v>0</v>
      </c>
      <c r="BY552" s="80">
        <v>0</v>
      </c>
      <c r="BZ552" s="80">
        <v>0</v>
      </c>
      <c r="CA552" s="80">
        <v>0</v>
      </c>
      <c r="CB552" s="80">
        <v>0</v>
      </c>
      <c r="CC552" s="80">
        <v>0</v>
      </c>
    </row>
    <row r="553" spans="1:81">
      <c r="A553" s="80" t="s">
        <v>2296</v>
      </c>
      <c r="B553" s="80">
        <v>200</v>
      </c>
      <c r="C553" s="80">
        <v>13</v>
      </c>
      <c r="D553" s="80">
        <v>12</v>
      </c>
      <c r="E553" s="80">
        <v>2016</v>
      </c>
      <c r="F553" s="80" t="s">
        <v>92</v>
      </c>
      <c r="G553" s="80" t="s">
        <v>2283</v>
      </c>
      <c r="H553" s="80" t="s">
        <v>2284</v>
      </c>
      <c r="I553" s="177"/>
      <c r="J553" s="81">
        <v>45.623680608392519</v>
      </c>
      <c r="K553" s="81">
        <v>0.37209530495296628</v>
      </c>
      <c r="L553" s="81">
        <v>1.3143732423585197</v>
      </c>
      <c r="M553" s="81">
        <v>11.339953238482336</v>
      </c>
      <c r="N553" s="81">
        <v>11.284770638482509</v>
      </c>
      <c r="O553" s="81">
        <v>10.152441747376097</v>
      </c>
      <c r="P553" s="81">
        <v>9.8972165796816842</v>
      </c>
      <c r="Q553" s="81">
        <v>0.67171058486592072</v>
      </c>
      <c r="R553" s="81">
        <v>0</v>
      </c>
      <c r="S553" s="81">
        <v>1.3639464121665008</v>
      </c>
      <c r="T553" s="82"/>
      <c r="U553" s="81">
        <v>8453830</v>
      </c>
      <c r="V553" s="81">
        <v>168</v>
      </c>
      <c r="W553" s="81">
        <v>29</v>
      </c>
      <c r="X553" s="81">
        <v>2608</v>
      </c>
      <c r="Y553" s="81">
        <v>3618</v>
      </c>
      <c r="Z553" s="81">
        <v>5971</v>
      </c>
      <c r="AA553" s="81">
        <v>2037</v>
      </c>
      <c r="AB553" s="81">
        <v>9510</v>
      </c>
      <c r="AC553" s="81">
        <v>0</v>
      </c>
      <c r="AD553" s="81">
        <v>1.363946412166501</v>
      </c>
      <c r="AE553" s="82"/>
      <c r="AF553" s="81">
        <v>50361728.630618408</v>
      </c>
      <c r="AG553" s="81">
        <v>278167.18908772361</v>
      </c>
      <c r="AH553" s="81">
        <v>162228.39759529199</v>
      </c>
      <c r="AI553" s="81">
        <v>17046605.735750411</v>
      </c>
      <c r="AJ553" s="81">
        <v>15713581.72248587</v>
      </c>
      <c r="AK553" s="81">
        <v>0</v>
      </c>
      <c r="AL553" s="81">
        <v>0</v>
      </c>
      <c r="AM553" s="81">
        <v>1304318.147627881</v>
      </c>
      <c r="AN553" s="81">
        <v>0</v>
      </c>
      <c r="AO553" s="81">
        <v>0</v>
      </c>
      <c r="AP553" s="82"/>
      <c r="AQ553" s="81">
        <v>292</v>
      </c>
      <c r="AR553" s="81">
        <v>84</v>
      </c>
      <c r="AS553" s="81">
        <v>0</v>
      </c>
      <c r="AT553" s="81">
        <v>0</v>
      </c>
      <c r="AU553" s="81">
        <v>0</v>
      </c>
      <c r="AV553" s="81">
        <v>0</v>
      </c>
      <c r="AW553" s="81" t="s">
        <v>564</v>
      </c>
      <c r="AX553" s="82"/>
      <c r="AY553" s="81">
        <v>1160.3</v>
      </c>
      <c r="AZ553" s="81">
        <v>13844.6</v>
      </c>
      <c r="BA553" s="81">
        <v>0</v>
      </c>
      <c r="BB553" s="81">
        <v>0</v>
      </c>
      <c r="BC553" s="81">
        <v>0</v>
      </c>
      <c r="BD553" s="81">
        <v>0</v>
      </c>
      <c r="BE553" s="81" t="s">
        <v>564</v>
      </c>
      <c r="BF553" s="82"/>
      <c r="BG553" s="81">
        <v>0</v>
      </c>
      <c r="BH553" s="81">
        <v>0</v>
      </c>
      <c r="BI553" s="81">
        <v>12.061999999999999</v>
      </c>
      <c r="BJ553" s="81">
        <v>0</v>
      </c>
      <c r="BK553" s="81">
        <v>0</v>
      </c>
      <c r="BL553" s="81">
        <v>0</v>
      </c>
      <c r="BM553" s="82"/>
      <c r="BN553" s="81">
        <v>0</v>
      </c>
      <c r="BO553" s="81">
        <v>0</v>
      </c>
      <c r="BP553" s="81">
        <v>2</v>
      </c>
      <c r="BQ553" s="81">
        <v>0</v>
      </c>
      <c r="BR553" s="81">
        <v>0</v>
      </c>
      <c r="BS553" s="81">
        <v>0</v>
      </c>
      <c r="BT553"/>
      <c r="BU553" s="80">
        <v>12.061999999999999</v>
      </c>
      <c r="BV553" s="80">
        <v>0</v>
      </c>
      <c r="BW553" s="80">
        <v>0</v>
      </c>
      <c r="BX553" s="80">
        <v>0</v>
      </c>
      <c r="BY553" s="80">
        <v>0</v>
      </c>
      <c r="BZ553" s="80">
        <v>0</v>
      </c>
      <c r="CA553" s="80">
        <v>0</v>
      </c>
      <c r="CB553" s="80">
        <v>0</v>
      </c>
      <c r="CC553" s="80">
        <v>0</v>
      </c>
    </row>
    <row r="554" spans="1:81">
      <c r="A554" s="80" t="s">
        <v>2297</v>
      </c>
      <c r="B554" s="80">
        <v>201</v>
      </c>
      <c r="C554" s="80">
        <v>14</v>
      </c>
      <c r="D554" s="80">
        <v>12</v>
      </c>
      <c r="E554" s="80">
        <v>2017</v>
      </c>
      <c r="F554" s="80" t="s">
        <v>71</v>
      </c>
      <c r="G554" s="80" t="s">
        <v>2283</v>
      </c>
      <c r="H554" s="80" t="s">
        <v>2284</v>
      </c>
      <c r="I554" s="177"/>
      <c r="J554" s="81">
        <v>40.796144792450121</v>
      </c>
      <c r="K554" s="81">
        <v>0.37936834578854928</v>
      </c>
      <c r="L554" s="81">
        <v>1.1622673180948009</v>
      </c>
      <c r="M554" s="81">
        <v>9.9083232494210502</v>
      </c>
      <c r="N554" s="81">
        <v>10.378123243414079</v>
      </c>
      <c r="O554" s="81">
        <v>10.048662327427648</v>
      </c>
      <c r="P554" s="81">
        <v>9.8828006834736737</v>
      </c>
      <c r="Q554" s="81">
        <v>0.64243599728841982</v>
      </c>
      <c r="R554" s="81">
        <v>0</v>
      </c>
      <c r="S554" s="81">
        <v>1.4258020387981463</v>
      </c>
      <c r="T554" s="82"/>
      <c r="U554" s="81">
        <v>8182503.9999999991</v>
      </c>
      <c r="V554" s="81">
        <v>168</v>
      </c>
      <c r="W554" s="81">
        <v>29</v>
      </c>
      <c r="X554" s="81">
        <v>2608</v>
      </c>
      <c r="Y554" s="81">
        <v>3673</v>
      </c>
      <c r="Z554" s="81">
        <v>6008</v>
      </c>
      <c r="AA554" s="81">
        <v>2047</v>
      </c>
      <c r="AB554" s="81">
        <v>9406</v>
      </c>
      <c r="AC554" s="81">
        <v>0</v>
      </c>
      <c r="AD554" s="81">
        <v>1.425802038798146</v>
      </c>
      <c r="AE554" s="82"/>
      <c r="AF554" s="81">
        <v>49246235.424641252</v>
      </c>
      <c r="AG554" s="81">
        <v>305209.5114896177</v>
      </c>
      <c r="AH554" s="81">
        <v>195651.36378028631</v>
      </c>
      <c r="AI554" s="81">
        <v>17143457.596407808</v>
      </c>
      <c r="AJ554" s="81">
        <v>16128485.161748029</v>
      </c>
      <c r="AK554" s="81">
        <v>0</v>
      </c>
      <c r="AL554" s="81">
        <v>0</v>
      </c>
      <c r="AM554" s="81">
        <v>1292072.8937420859</v>
      </c>
      <c r="AN554" s="81">
        <v>0</v>
      </c>
      <c r="AO554" s="81">
        <v>0</v>
      </c>
      <c r="AP554" s="82"/>
      <c r="AQ554" s="81">
        <v>305</v>
      </c>
      <c r="AR554" s="81">
        <v>90</v>
      </c>
      <c r="AS554" s="81">
        <v>0</v>
      </c>
      <c r="AT554" s="81">
        <v>0</v>
      </c>
      <c r="AU554" s="81">
        <v>0</v>
      </c>
      <c r="AV554" s="81">
        <v>0</v>
      </c>
      <c r="AW554" s="81" t="s">
        <v>564</v>
      </c>
      <c r="AX554" s="82"/>
      <c r="AY554" s="81">
        <v>1229.5999999999999</v>
      </c>
      <c r="AZ554" s="81">
        <v>14434.5</v>
      </c>
      <c r="BA554" s="81">
        <v>0</v>
      </c>
      <c r="BB554" s="81">
        <v>0</v>
      </c>
      <c r="BC554" s="81">
        <v>0</v>
      </c>
      <c r="BD554" s="81">
        <v>0</v>
      </c>
      <c r="BE554" s="81" t="s">
        <v>564</v>
      </c>
      <c r="BF554" s="82"/>
      <c r="BG554" s="81">
        <v>0</v>
      </c>
      <c r="BH554" s="81">
        <v>0</v>
      </c>
      <c r="BI554" s="81">
        <v>13.455</v>
      </c>
      <c r="BJ554" s="81">
        <v>0</v>
      </c>
      <c r="BK554" s="81">
        <v>0</v>
      </c>
      <c r="BL554" s="81">
        <v>0</v>
      </c>
      <c r="BM554" s="82"/>
      <c r="BN554" s="81">
        <v>0</v>
      </c>
      <c r="BO554" s="81">
        <v>0</v>
      </c>
      <c r="BP554" s="81">
        <v>2</v>
      </c>
      <c r="BQ554" s="81">
        <v>0</v>
      </c>
      <c r="BR554" s="81">
        <v>0</v>
      </c>
      <c r="BS554" s="81">
        <v>0</v>
      </c>
      <c r="BT554"/>
      <c r="BU554" s="80">
        <v>13.455</v>
      </c>
      <c r="BV554" s="80">
        <v>0</v>
      </c>
      <c r="BW554" s="80">
        <v>0</v>
      </c>
      <c r="BX554" s="80">
        <v>0</v>
      </c>
      <c r="BY554" s="80">
        <v>0</v>
      </c>
      <c r="BZ554" s="80">
        <v>0</v>
      </c>
      <c r="CA554" s="80">
        <v>0</v>
      </c>
      <c r="CB554" s="80">
        <v>0</v>
      </c>
      <c r="CC554" s="80">
        <v>0</v>
      </c>
    </row>
    <row r="555" spans="1:81">
      <c r="A555" s="80" t="s">
        <v>2298</v>
      </c>
      <c r="B555" s="80">
        <v>202</v>
      </c>
      <c r="C555" s="80">
        <v>15</v>
      </c>
      <c r="D555" s="80">
        <v>12</v>
      </c>
      <c r="E555" s="80">
        <v>2018</v>
      </c>
      <c r="F555" s="80" t="s">
        <v>93</v>
      </c>
      <c r="G555" s="80" t="s">
        <v>2283</v>
      </c>
      <c r="H555" s="80" t="s">
        <v>2284</v>
      </c>
      <c r="I555" s="177"/>
      <c r="J555" s="81">
        <v>36.079908071543464</v>
      </c>
      <c r="K555" s="81">
        <v>0.322464748064486</v>
      </c>
      <c r="L555" s="81">
        <v>1.044348555548257</v>
      </c>
      <c r="M555" s="81">
        <v>8.8226062630115081</v>
      </c>
      <c r="N555" s="81">
        <v>8.196861740211304</v>
      </c>
      <c r="O555" s="81">
        <v>9.8401764111225951</v>
      </c>
      <c r="P555" s="81">
        <v>9.8035444803930787</v>
      </c>
      <c r="Q555" s="81">
        <v>0.592091892252531</v>
      </c>
      <c r="R555" s="81">
        <v>0</v>
      </c>
      <c r="S555" s="81">
        <v>1.3598183135842672</v>
      </c>
      <c r="T555" s="82"/>
      <c r="U555" s="81">
        <v>8423385</v>
      </c>
      <c r="V555" s="81">
        <v>168</v>
      </c>
      <c r="W555" s="81">
        <v>29</v>
      </c>
      <c r="X555" s="81">
        <v>2608</v>
      </c>
      <c r="Y555" s="81">
        <v>3711</v>
      </c>
      <c r="Z555" s="81">
        <v>5996</v>
      </c>
      <c r="AA555" s="81">
        <v>2051</v>
      </c>
      <c r="AB555" s="81">
        <v>9342</v>
      </c>
      <c r="AC555" s="81">
        <v>0</v>
      </c>
      <c r="AD555" s="81">
        <v>1.359818313584267</v>
      </c>
      <c r="AE555" s="82"/>
      <c r="AF555" s="81">
        <v>49803370.801804647</v>
      </c>
      <c r="AG555" s="81">
        <v>255235.03372817481</v>
      </c>
      <c r="AH555" s="81">
        <v>184985.1602688425</v>
      </c>
      <c r="AI555" s="81">
        <v>17108349.992654089</v>
      </c>
      <c r="AJ555" s="81">
        <v>15063875.00801714</v>
      </c>
      <c r="AK555" s="81">
        <v>0</v>
      </c>
      <c r="AL555" s="81">
        <v>0</v>
      </c>
      <c r="AM555" s="81">
        <v>1285936.6762682239</v>
      </c>
      <c r="AN555" s="81">
        <v>0</v>
      </c>
      <c r="AO555" s="81">
        <v>0</v>
      </c>
      <c r="AP555" s="82"/>
      <c r="AQ555" s="81">
        <v>321</v>
      </c>
      <c r="AR555" s="81">
        <v>98</v>
      </c>
      <c r="AS555" s="81">
        <v>0</v>
      </c>
      <c r="AT555" s="81">
        <v>0</v>
      </c>
      <c r="AU555" s="81">
        <v>0</v>
      </c>
      <c r="AV555" s="81">
        <v>0</v>
      </c>
      <c r="AW555" s="81" t="s">
        <v>564</v>
      </c>
      <c r="AX555" s="82"/>
      <c r="AY555" s="81">
        <v>1309.8</v>
      </c>
      <c r="AZ555" s="81">
        <v>14636</v>
      </c>
      <c r="BA555" s="81">
        <v>0</v>
      </c>
      <c r="BB555" s="81">
        <v>0</v>
      </c>
      <c r="BC555" s="81">
        <v>0</v>
      </c>
      <c r="BD555" s="81">
        <v>0</v>
      </c>
      <c r="BE555" s="81" t="s">
        <v>564</v>
      </c>
      <c r="BF555" s="82"/>
      <c r="BG555" s="81">
        <v>0</v>
      </c>
      <c r="BH555" s="81">
        <v>0</v>
      </c>
      <c r="BI555" s="81">
        <v>12.382</v>
      </c>
      <c r="BJ555" s="81">
        <v>0</v>
      </c>
      <c r="BK555" s="81">
        <v>0</v>
      </c>
      <c r="BL555" s="81">
        <v>0</v>
      </c>
      <c r="BM555" s="82"/>
      <c r="BN555" s="81">
        <v>0</v>
      </c>
      <c r="BO555" s="81">
        <v>0</v>
      </c>
      <c r="BP555" s="81">
        <v>2</v>
      </c>
      <c r="BQ555" s="81">
        <v>0</v>
      </c>
      <c r="BR555" s="81">
        <v>0</v>
      </c>
      <c r="BS555" s="81">
        <v>0</v>
      </c>
      <c r="BT555"/>
      <c r="BU555" s="80">
        <v>12.382</v>
      </c>
      <c r="BV555" s="80">
        <v>0</v>
      </c>
      <c r="BW555" s="80">
        <v>0</v>
      </c>
      <c r="BX555" s="80">
        <v>0</v>
      </c>
      <c r="BY555" s="80">
        <v>0</v>
      </c>
      <c r="BZ555" s="80">
        <v>0</v>
      </c>
      <c r="CA555" s="80">
        <v>0</v>
      </c>
      <c r="CB555" s="80">
        <v>0</v>
      </c>
      <c r="CC555" s="80">
        <v>0</v>
      </c>
    </row>
    <row r="556" spans="1:81">
      <c r="A556" s="80" t="s">
        <v>2299</v>
      </c>
      <c r="B556" s="80">
        <v>203</v>
      </c>
      <c r="C556" s="80">
        <v>16</v>
      </c>
      <c r="D556" s="80">
        <v>12</v>
      </c>
      <c r="E556" s="80">
        <v>2019</v>
      </c>
      <c r="F556" s="80" t="s">
        <v>73</v>
      </c>
      <c r="G556" s="80" t="s">
        <v>2283</v>
      </c>
      <c r="H556" s="80" t="s">
        <v>2284</v>
      </c>
      <c r="I556" s="177"/>
      <c r="J556" s="81">
        <v>35.341333190416101</v>
      </c>
      <c r="K556" s="81">
        <v>0.30839831258396561</v>
      </c>
      <c r="L556" s="81">
        <v>1.0536260660328711</v>
      </c>
      <c r="M556" s="81">
        <v>8.1613533551383437</v>
      </c>
      <c r="N556" s="81">
        <v>8.1532861530278122</v>
      </c>
      <c r="O556" s="81">
        <v>9.5644482798862303</v>
      </c>
      <c r="P556" s="81">
        <v>9.8822878388817941</v>
      </c>
      <c r="Q556" s="81">
        <v>0.57080630676732269</v>
      </c>
      <c r="R556" s="81">
        <v>0</v>
      </c>
      <c r="S556" s="81">
        <v>1.4692953429948385</v>
      </c>
      <c r="T556" s="82"/>
      <c r="U556" s="81">
        <v>8531084</v>
      </c>
      <c r="V556" s="81">
        <v>168</v>
      </c>
      <c r="W556" s="81">
        <v>29</v>
      </c>
      <c r="X556" s="81">
        <v>2608</v>
      </c>
      <c r="Y556" s="81">
        <v>3771</v>
      </c>
      <c r="Z556" s="81">
        <v>5988</v>
      </c>
      <c r="AA556" s="81">
        <v>2052</v>
      </c>
      <c r="AB556" s="81">
        <v>9250</v>
      </c>
      <c r="AC556" s="81">
        <v>0</v>
      </c>
      <c r="AD556" s="81">
        <v>1.469295342994839</v>
      </c>
      <c r="AE556" s="82"/>
      <c r="AF556" s="81">
        <v>49489112.83081241</v>
      </c>
      <c r="AG556" s="81">
        <v>268211.00734215899</v>
      </c>
      <c r="AH556" s="81">
        <v>196052.86343918869</v>
      </c>
      <c r="AI556" s="81">
        <v>16524021.018043449</v>
      </c>
      <c r="AJ556" s="81">
        <v>14590064.556656085</v>
      </c>
      <c r="AK556" s="81">
        <v>0</v>
      </c>
      <c r="AL556" s="81">
        <v>0</v>
      </c>
      <c r="AM556" s="81">
        <v>1259780.3660372817</v>
      </c>
      <c r="AN556" s="81">
        <v>0</v>
      </c>
      <c r="AO556" s="81">
        <v>0</v>
      </c>
      <c r="AP556" s="82"/>
      <c r="AQ556" s="81">
        <v>330</v>
      </c>
      <c r="AR556" s="81">
        <v>100</v>
      </c>
      <c r="AS556" s="81">
        <v>0</v>
      </c>
      <c r="AT556" s="81">
        <v>0</v>
      </c>
      <c r="AU556" s="81">
        <v>0</v>
      </c>
      <c r="AV556" s="81">
        <v>0</v>
      </c>
      <c r="AW556" s="81" t="s">
        <v>564</v>
      </c>
      <c r="AX556" s="82"/>
      <c r="AY556" s="81">
        <v>1357.7</v>
      </c>
      <c r="AZ556" s="81">
        <v>14696.3</v>
      </c>
      <c r="BA556" s="81">
        <v>0</v>
      </c>
      <c r="BB556" s="81">
        <v>0</v>
      </c>
      <c r="BC556" s="81">
        <v>0</v>
      </c>
      <c r="BD556" s="81">
        <v>0</v>
      </c>
      <c r="BE556" s="81" t="s">
        <v>564</v>
      </c>
      <c r="BF556" s="82"/>
      <c r="BG556" s="81">
        <v>0</v>
      </c>
      <c r="BH556" s="81">
        <v>0</v>
      </c>
      <c r="BI556" s="81">
        <v>10.875999999999999</v>
      </c>
      <c r="BJ556" s="81">
        <v>0</v>
      </c>
      <c r="BK556" s="81">
        <v>0</v>
      </c>
      <c r="BL556" s="81">
        <v>0</v>
      </c>
      <c r="BM556" s="82"/>
      <c r="BN556" s="81">
        <v>0</v>
      </c>
      <c r="BO556" s="81">
        <v>0</v>
      </c>
      <c r="BP556" s="81">
        <v>2</v>
      </c>
      <c r="BQ556" s="81">
        <v>0</v>
      </c>
      <c r="BR556" s="81">
        <v>0</v>
      </c>
      <c r="BS556" s="81">
        <v>0</v>
      </c>
      <c r="BT556"/>
      <c r="BU556" s="80">
        <v>10.875999999999999</v>
      </c>
      <c r="BV556" s="80">
        <v>0</v>
      </c>
      <c r="BW556" s="80">
        <v>0</v>
      </c>
      <c r="BX556" s="80">
        <v>0</v>
      </c>
      <c r="BY556" s="80">
        <v>0</v>
      </c>
      <c r="BZ556" s="80">
        <v>0</v>
      </c>
      <c r="CA556" s="80">
        <v>0</v>
      </c>
      <c r="CB556" s="80">
        <v>0</v>
      </c>
      <c r="CC556" s="80">
        <v>0</v>
      </c>
    </row>
    <row r="557" spans="1:81">
      <c r="A557" s="80" t="s">
        <v>2300</v>
      </c>
      <c r="B557" s="80">
        <v>204</v>
      </c>
      <c r="C557" s="80">
        <v>17</v>
      </c>
      <c r="D557" s="80">
        <v>12</v>
      </c>
      <c r="E557" s="80">
        <v>2020</v>
      </c>
      <c r="F557" s="80" t="s">
        <v>218</v>
      </c>
      <c r="G557" s="80" t="s">
        <v>2283</v>
      </c>
      <c r="H557" s="80" t="s">
        <v>2284</v>
      </c>
      <c r="I557" s="177"/>
      <c r="J557" s="81">
        <v>34.401293644339887</v>
      </c>
      <c r="K557" s="81">
        <v>0.37389076000010124</v>
      </c>
      <c r="L557" s="81">
        <v>4.3205776242483642</v>
      </c>
      <c r="M557" s="81">
        <v>8.0544929041485123</v>
      </c>
      <c r="N557" s="81">
        <v>9.33138574244661</v>
      </c>
      <c r="O557" s="81">
        <v>8.4063993208357797</v>
      </c>
      <c r="P557" s="81">
        <v>9.1976160065594463</v>
      </c>
      <c r="Q557" s="81">
        <v>0.53839271487762042</v>
      </c>
      <c r="R557" s="81">
        <v>0</v>
      </c>
      <c r="S557" s="81">
        <v>1.3343807515751669</v>
      </c>
      <c r="T557" s="82"/>
      <c r="U557" s="81">
        <v>8144616</v>
      </c>
      <c r="V557" s="81">
        <v>193</v>
      </c>
      <c r="W557" s="81">
        <v>144</v>
      </c>
      <c r="X557" s="81">
        <v>2439</v>
      </c>
      <c r="Y557" s="81">
        <v>3796</v>
      </c>
      <c r="Z557" s="81">
        <v>6007</v>
      </c>
      <c r="AA557" s="81">
        <v>2075</v>
      </c>
      <c r="AB557" s="81">
        <v>9131</v>
      </c>
      <c r="AC557" s="81">
        <v>0</v>
      </c>
      <c r="AD557" s="81">
        <v>1.3343807515751669</v>
      </c>
      <c r="AE557" s="82"/>
      <c r="AF557" s="81">
        <v>48001432.526200101</v>
      </c>
      <c r="AG557" s="81">
        <v>287874.06527806708</v>
      </c>
      <c r="AH557" s="81">
        <v>784346.59340237349</v>
      </c>
      <c r="AI557" s="81">
        <v>15788643.783225015</v>
      </c>
      <c r="AJ557" s="81">
        <v>17415617.809536938</v>
      </c>
      <c r="AK557" s="81"/>
      <c r="AL557" s="81"/>
      <c r="AM557" s="81">
        <v>1191696.9475258959</v>
      </c>
      <c r="AN557" s="81"/>
      <c r="AO557" s="81"/>
      <c r="AP557" s="82"/>
      <c r="AQ557" s="81">
        <v>344</v>
      </c>
      <c r="AR557" s="81">
        <v>108</v>
      </c>
      <c r="AS557" s="81">
        <v>0</v>
      </c>
      <c r="AT557" s="81">
        <v>0</v>
      </c>
      <c r="AU557" s="81">
        <v>0</v>
      </c>
      <c r="AV557" s="81">
        <v>0</v>
      </c>
      <c r="AW557" s="81">
        <v>0</v>
      </c>
      <c r="AX557" s="82"/>
      <c r="AY557" s="81">
        <v>1447.799999999999</v>
      </c>
      <c r="AZ557" s="81">
        <v>17922.5</v>
      </c>
      <c r="BA557" s="81">
        <v>0</v>
      </c>
      <c r="BB557" s="81">
        <v>0</v>
      </c>
      <c r="BC557" s="81">
        <v>0</v>
      </c>
      <c r="BD557" s="81">
        <v>0</v>
      </c>
      <c r="BE557" s="81">
        <v>0</v>
      </c>
      <c r="BF557" s="82"/>
      <c r="BG557" s="81">
        <v>0</v>
      </c>
      <c r="BH557" s="81">
        <v>0</v>
      </c>
      <c r="BI557" s="81">
        <v>12.241</v>
      </c>
      <c r="BJ557" s="81">
        <v>0</v>
      </c>
      <c r="BK557" s="81">
        <v>0</v>
      </c>
      <c r="BL557" s="81">
        <v>0</v>
      </c>
      <c r="BM557" s="82"/>
      <c r="BN557" s="81">
        <v>0</v>
      </c>
      <c r="BO557" s="81">
        <v>0</v>
      </c>
      <c r="BP557" s="81">
        <v>3</v>
      </c>
      <c r="BQ557" s="81">
        <v>0</v>
      </c>
      <c r="BR557" s="81">
        <v>0</v>
      </c>
      <c r="BS557" s="81">
        <v>0</v>
      </c>
      <c r="BT557"/>
      <c r="BU557" s="80">
        <v>12.241</v>
      </c>
      <c r="BV557" s="80">
        <v>0</v>
      </c>
      <c r="BW557" s="80">
        <v>0</v>
      </c>
      <c r="BX557" s="80">
        <v>0</v>
      </c>
      <c r="BY557" s="80">
        <v>0</v>
      </c>
      <c r="BZ557" s="80">
        <v>0</v>
      </c>
      <c r="CA557" s="80">
        <v>0</v>
      </c>
      <c r="CB557" s="80">
        <v>0</v>
      </c>
      <c r="CC557" s="80">
        <v>0</v>
      </c>
    </row>
    <row r="558" spans="1:81">
      <c r="A558" s="80" t="s">
        <v>2301</v>
      </c>
      <c r="B558" s="80">
        <v>204</v>
      </c>
      <c r="C558" s="80">
        <v>18</v>
      </c>
      <c r="D558" s="80">
        <v>12</v>
      </c>
      <c r="E558" s="80">
        <v>2021</v>
      </c>
      <c r="F558" s="80" t="s">
        <v>75</v>
      </c>
      <c r="G558" s="174" t="s">
        <v>2283</v>
      </c>
      <c r="H558" s="80" t="s">
        <v>2284</v>
      </c>
      <c r="I558" s="177"/>
      <c r="J558" s="81">
        <v>31.279345213345412</v>
      </c>
      <c r="K558" s="81">
        <v>0.42133381646482793</v>
      </c>
      <c r="L558" s="81">
        <v>4.3670226192488286</v>
      </c>
      <c r="M558" s="81">
        <v>7.5314848725564092</v>
      </c>
      <c r="N558" s="81">
        <v>7.7096041573953995</v>
      </c>
      <c r="O558" s="81">
        <v>8.0729881983840315</v>
      </c>
      <c r="P558" s="81">
        <v>9.513295971356829</v>
      </c>
      <c r="Q558" s="81">
        <v>0.53387444108467819</v>
      </c>
      <c r="R558" s="81">
        <v>0</v>
      </c>
      <c r="S558" s="81">
        <v>1.086044917207015</v>
      </c>
      <c r="T558" s="82"/>
      <c r="U558" s="81">
        <v>9177788</v>
      </c>
      <c r="V558" s="81">
        <v>193</v>
      </c>
      <c r="W558" s="81">
        <v>144</v>
      </c>
      <c r="X558" s="81">
        <v>2439</v>
      </c>
      <c r="Y558" s="81">
        <v>3735</v>
      </c>
      <c r="Z558" s="81">
        <v>5940</v>
      </c>
      <c r="AA558" s="81">
        <v>2093</v>
      </c>
      <c r="AB558" s="81">
        <v>8947</v>
      </c>
      <c r="AC558" s="81">
        <v>0</v>
      </c>
      <c r="AD558" s="81">
        <v>1.086044917207015</v>
      </c>
      <c r="AE558" s="82"/>
      <c r="AF558" s="81">
        <v>48060151.625479937</v>
      </c>
      <c r="AG558" s="81">
        <v>325670.55231047195</v>
      </c>
      <c r="AH558" s="81">
        <v>805393.93302715581</v>
      </c>
      <c r="AI558" s="81">
        <v>16861555.931243349</v>
      </c>
      <c r="AJ558" s="81">
        <v>14909540.979650687</v>
      </c>
      <c r="AK558" s="81">
        <v>0</v>
      </c>
      <c r="AL558" s="81">
        <v>0</v>
      </c>
      <c r="AM558" s="81">
        <v>1174418.0042164128</v>
      </c>
      <c r="AN558" s="81">
        <v>0</v>
      </c>
      <c r="AO558" s="81">
        <v>0</v>
      </c>
      <c r="AP558" s="82"/>
      <c r="AQ558" s="81">
        <v>352</v>
      </c>
      <c r="AR558" s="81">
        <v>109</v>
      </c>
      <c r="AS558" s="81">
        <v>0</v>
      </c>
      <c r="AT558" s="81">
        <v>0</v>
      </c>
      <c r="AU558" s="81">
        <v>0</v>
      </c>
      <c r="AV558" s="81">
        <v>0</v>
      </c>
      <c r="AW558" s="81"/>
      <c r="AX558" s="82"/>
      <c r="AY558" s="81">
        <v>1494</v>
      </c>
      <c r="AZ558" s="81">
        <v>18222.5</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2302</v>
      </c>
      <c r="B559" s="80">
        <v>204</v>
      </c>
      <c r="C559" s="80">
        <v>19</v>
      </c>
      <c r="D559" s="80">
        <v>12</v>
      </c>
      <c r="E559" s="80">
        <v>2022</v>
      </c>
      <c r="F559" s="80" t="s">
        <v>568</v>
      </c>
      <c r="G559" s="174" t="s">
        <v>2283</v>
      </c>
      <c r="H559" s="80" t="s">
        <v>2284</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369</v>
      </c>
      <c r="AR559" s="81">
        <v>110</v>
      </c>
      <c r="AS559" s="81">
        <v>0</v>
      </c>
      <c r="AT559" s="81">
        <v>0</v>
      </c>
      <c r="AU559" s="81">
        <v>0</v>
      </c>
      <c r="AV559" s="81">
        <v>0</v>
      </c>
      <c r="AW559" s="81"/>
      <c r="AX559" s="82"/>
      <c r="AY559" s="81">
        <v>1604.2999999999993</v>
      </c>
      <c r="AZ559" s="81">
        <v>18237.299999999996</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2426</v>
      </c>
      <c r="B560" s="80">
        <v>511</v>
      </c>
      <c r="C560" s="80">
        <v>1</v>
      </c>
      <c r="D560" s="80">
        <v>31</v>
      </c>
      <c r="E560" s="80">
        <v>1990</v>
      </c>
      <c r="F560" s="80" t="s">
        <v>562</v>
      </c>
      <c r="G560" s="80" t="s">
        <v>2427</v>
      </c>
      <c r="H560" s="80" t="s">
        <v>2428</v>
      </c>
      <c r="I560" s="177"/>
      <c r="J560" s="81">
        <v>6730.0414515350622</v>
      </c>
      <c r="K560" s="81">
        <v>308.94192562057123</v>
      </c>
      <c r="L560" s="81">
        <v>350.96098285343186</v>
      </c>
      <c r="M560" s="81">
        <v>1583.4558443304436</v>
      </c>
      <c r="N560" s="81">
        <v>2092.6898418216151</v>
      </c>
      <c r="O560" s="81">
        <v>1821.4094357114413</v>
      </c>
      <c r="P560" s="81">
        <v>1914.356520785366</v>
      </c>
      <c r="Q560" s="81">
        <v>127.41156352743694</v>
      </c>
      <c r="R560" s="81">
        <v>0</v>
      </c>
      <c r="S560" s="81">
        <v>126.12688999999997</v>
      </c>
      <c r="T560" s="82"/>
      <c r="U560" s="81">
        <v>562780872</v>
      </c>
      <c r="V560" s="81">
        <v>82930</v>
      </c>
      <c r="W560" s="81">
        <v>4641</v>
      </c>
      <c r="X560" s="81">
        <v>557180</v>
      </c>
      <c r="Y560" s="81">
        <v>603498</v>
      </c>
      <c r="Z560" s="81">
        <v>749167</v>
      </c>
      <c r="AA560" s="81">
        <v>464827</v>
      </c>
      <c r="AB560" s="81">
        <v>2068731</v>
      </c>
      <c r="AC560" s="81">
        <v>0</v>
      </c>
      <c r="AD560" s="81">
        <v>126.12688999999996</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2429</v>
      </c>
      <c r="B561" s="80">
        <v>512</v>
      </c>
      <c r="C561" s="80">
        <v>2</v>
      </c>
      <c r="D561" s="80">
        <v>31</v>
      </c>
      <c r="E561" s="80">
        <v>2005</v>
      </c>
      <c r="F561" s="80" t="s">
        <v>565</v>
      </c>
      <c r="G561" s="80" t="s">
        <v>2427</v>
      </c>
      <c r="H561" s="80" t="s">
        <v>2428</v>
      </c>
      <c r="I561" s="177"/>
      <c r="J561" s="81">
        <v>5824.4224807737282</v>
      </c>
      <c r="K561" s="81">
        <v>215.24956998929338</v>
      </c>
      <c r="L561" s="81">
        <v>308.81249901354749</v>
      </c>
      <c r="M561" s="81">
        <v>2871.599166124503</v>
      </c>
      <c r="N561" s="81">
        <v>2911.178571126859</v>
      </c>
      <c r="O561" s="81">
        <v>2615.4974459145101</v>
      </c>
      <c r="P561" s="81">
        <v>1927.612439217218</v>
      </c>
      <c r="Q561" s="81">
        <v>124.01630815378715</v>
      </c>
      <c r="R561" s="81">
        <v>0</v>
      </c>
      <c r="S561" s="81">
        <v>266.10980636791999</v>
      </c>
      <c r="T561" s="82"/>
      <c r="U561" s="81">
        <v>508801607</v>
      </c>
      <c r="V561" s="81">
        <v>78290</v>
      </c>
      <c r="W561" s="81">
        <v>4284</v>
      </c>
      <c r="X561" s="81">
        <v>535793</v>
      </c>
      <c r="Y561" s="81">
        <v>717915</v>
      </c>
      <c r="Z561" s="81">
        <v>1244888</v>
      </c>
      <c r="AA561" s="81">
        <v>383325</v>
      </c>
      <c r="AB561" s="81">
        <v>2105011</v>
      </c>
      <c r="AC561" s="81">
        <v>0</v>
      </c>
      <c r="AD561" s="81">
        <v>266.10980636792004</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2430</v>
      </c>
      <c r="B562" s="80">
        <v>513</v>
      </c>
      <c r="C562" s="80">
        <v>3</v>
      </c>
      <c r="D562" s="80">
        <v>31</v>
      </c>
      <c r="E562" s="80">
        <v>2006</v>
      </c>
      <c r="F562" s="80" t="s">
        <v>566</v>
      </c>
      <c r="G562" s="80" t="s">
        <v>2427</v>
      </c>
      <c r="H562" s="80" t="s">
        <v>2428</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2431</v>
      </c>
      <c r="B563" s="80">
        <v>514</v>
      </c>
      <c r="C563" s="80">
        <v>4</v>
      </c>
      <c r="D563" s="80">
        <v>31</v>
      </c>
      <c r="E563" s="80">
        <v>2007</v>
      </c>
      <c r="F563" s="80" t="s">
        <v>567</v>
      </c>
      <c r="G563" s="80" t="s">
        <v>2427</v>
      </c>
      <c r="H563" s="80" t="s">
        <v>2428</v>
      </c>
      <c r="I563" s="177"/>
      <c r="J563" s="81">
        <v>5477.8674215571709</v>
      </c>
      <c r="K563" s="81">
        <v>200.22335229890137</v>
      </c>
      <c r="L563" s="81">
        <v>273.86707218183807</v>
      </c>
      <c r="M563" s="81">
        <v>2853.7238242894887</v>
      </c>
      <c r="N563" s="81">
        <v>3142.1654398360924</v>
      </c>
      <c r="O563" s="81">
        <v>2541.2291020823805</v>
      </c>
      <c r="P563" s="81">
        <v>1921.8369123008531</v>
      </c>
      <c r="Q563" s="81">
        <v>130.34854840923612</v>
      </c>
      <c r="R563" s="81">
        <v>0</v>
      </c>
      <c r="S563" s="81">
        <v>254.45356080954002</v>
      </c>
      <c r="T563" s="82"/>
      <c r="U563" s="81">
        <v>587861720</v>
      </c>
      <c r="V563" s="81">
        <v>71799</v>
      </c>
      <c r="W563" s="81">
        <v>4604</v>
      </c>
      <c r="X563" s="81">
        <v>639299</v>
      </c>
      <c r="Y563" s="81">
        <v>732298</v>
      </c>
      <c r="Z563" s="81">
        <v>1257378</v>
      </c>
      <c r="AA563" s="81">
        <v>376351</v>
      </c>
      <c r="AB563" s="81">
        <v>2095484</v>
      </c>
      <c r="AC563" s="81">
        <v>0</v>
      </c>
      <c r="AD563" s="81">
        <v>254.45356080953997</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2432</v>
      </c>
      <c r="B564" s="80">
        <v>515</v>
      </c>
      <c r="C564" s="80">
        <v>5</v>
      </c>
      <c r="D564" s="80">
        <v>31</v>
      </c>
      <c r="E564" s="80">
        <v>2008</v>
      </c>
      <c r="F564" s="80" t="s">
        <v>84</v>
      </c>
      <c r="G564" s="80" t="s">
        <v>2427</v>
      </c>
      <c r="H564" s="80" t="s">
        <v>2428</v>
      </c>
      <c r="I564" s="177"/>
      <c r="J564" s="81">
        <v>5114.591148102626</v>
      </c>
      <c r="K564" s="81">
        <v>149.00254742071246</v>
      </c>
      <c r="L564" s="81">
        <v>236.97755661051787</v>
      </c>
      <c r="M564" s="81">
        <v>3023.6970286579162</v>
      </c>
      <c r="N564" s="81">
        <v>3276.5209648081427</v>
      </c>
      <c r="O564" s="81">
        <v>2459.5906272264688</v>
      </c>
      <c r="P564" s="81">
        <v>1869.2672605665243</v>
      </c>
      <c r="Q564" s="81">
        <v>127.86972839808809</v>
      </c>
      <c r="R564" s="81">
        <v>0</v>
      </c>
      <c r="S564" s="81">
        <v>283.06788269409395</v>
      </c>
      <c r="T564" s="82"/>
      <c r="U564" s="81">
        <v>595901993</v>
      </c>
      <c r="V564" s="81">
        <v>71799</v>
      </c>
      <c r="W564" s="81">
        <v>4604</v>
      </c>
      <c r="X564" s="81">
        <v>639299</v>
      </c>
      <c r="Y564" s="81">
        <v>738663</v>
      </c>
      <c r="Z564" s="81">
        <v>1259698</v>
      </c>
      <c r="AA564" s="81">
        <v>366474</v>
      </c>
      <c r="AB564" s="81">
        <v>2089413</v>
      </c>
      <c r="AC564" s="81">
        <v>0</v>
      </c>
      <c r="AD564" s="81">
        <v>283.06788269409401</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2433</v>
      </c>
      <c r="B565" s="80">
        <v>516</v>
      </c>
      <c r="C565" s="80">
        <v>6</v>
      </c>
      <c r="D565" s="80">
        <v>31</v>
      </c>
      <c r="E565" s="80">
        <v>2009</v>
      </c>
      <c r="F565" s="80" t="s">
        <v>85</v>
      </c>
      <c r="G565" s="80" t="s">
        <v>2427</v>
      </c>
      <c r="H565" s="80" t="s">
        <v>2428</v>
      </c>
      <c r="I565" s="177"/>
      <c r="J565" s="81">
        <v>4514.8362826381835</v>
      </c>
      <c r="K565" s="81">
        <v>154.38811003695349</v>
      </c>
      <c r="L565" s="81">
        <v>276.51027248189229</v>
      </c>
      <c r="M565" s="81">
        <v>3140.8476293122158</v>
      </c>
      <c r="N565" s="81">
        <v>3042.635390856487</v>
      </c>
      <c r="O565" s="81">
        <v>2500.1996733993356</v>
      </c>
      <c r="P565" s="81">
        <v>1773.0733323595909</v>
      </c>
      <c r="Q565" s="81">
        <v>121.44206657076504</v>
      </c>
      <c r="R565" s="81">
        <v>0</v>
      </c>
      <c r="S565" s="81">
        <v>251.57119151430228</v>
      </c>
      <c r="T565" s="82"/>
      <c r="U565" s="81">
        <v>456908248</v>
      </c>
      <c r="V565" s="81">
        <v>72925</v>
      </c>
      <c r="W565" s="81">
        <v>7130</v>
      </c>
      <c r="X565" s="81">
        <v>680627</v>
      </c>
      <c r="Y565" s="81">
        <v>745569</v>
      </c>
      <c r="Z565" s="81">
        <v>1263912</v>
      </c>
      <c r="AA565" s="81">
        <v>356866</v>
      </c>
      <c r="AB565" s="81">
        <v>2083118</v>
      </c>
      <c r="AC565" s="81">
        <v>0</v>
      </c>
      <c r="AD565" s="81">
        <v>251.57119151430237</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125.235</v>
      </c>
      <c r="BI565" s="81">
        <v>4669.5409999999993</v>
      </c>
      <c r="BJ565" s="81">
        <v>0</v>
      </c>
      <c r="BK565" s="81">
        <v>511.59700000000004</v>
      </c>
      <c r="BL565" s="81">
        <v>0</v>
      </c>
      <c r="BM565" s="82"/>
      <c r="BN565" s="81">
        <v>0</v>
      </c>
      <c r="BO565" s="81">
        <v>1</v>
      </c>
      <c r="BP565" s="81">
        <v>254</v>
      </c>
      <c r="BQ565" s="81">
        <v>0</v>
      </c>
      <c r="BR565" s="81">
        <v>62</v>
      </c>
      <c r="BS565" s="81">
        <v>0</v>
      </c>
      <c r="BT565"/>
      <c r="BU565" s="80"/>
      <c r="BV565" s="80"/>
      <c r="BW565" s="80"/>
      <c r="BX565" s="80"/>
      <c r="BY565" s="80"/>
      <c r="BZ565" s="80"/>
      <c r="CA565" s="80"/>
      <c r="CB565" s="80"/>
      <c r="CC565" s="80"/>
    </row>
    <row r="566" spans="1:81">
      <c r="A566" s="80" t="s">
        <v>2434</v>
      </c>
      <c r="B566" s="80">
        <v>517</v>
      </c>
      <c r="C566" s="80">
        <v>7</v>
      </c>
      <c r="D566" s="80">
        <v>31</v>
      </c>
      <c r="E566" s="80">
        <v>2010</v>
      </c>
      <c r="F566" s="80" t="s">
        <v>86</v>
      </c>
      <c r="G566" s="80" t="s">
        <v>2427</v>
      </c>
      <c r="H566" s="80" t="s">
        <v>2428</v>
      </c>
      <c r="I566" s="177"/>
      <c r="J566" s="81">
        <v>5084.6706511429611</v>
      </c>
      <c r="K566" s="81">
        <v>163.40974268856209</v>
      </c>
      <c r="L566" s="81">
        <v>329.30867871626936</v>
      </c>
      <c r="M566" s="81">
        <v>3211.3326334133726</v>
      </c>
      <c r="N566" s="81">
        <v>3433.4430326583856</v>
      </c>
      <c r="O566" s="81">
        <v>2496.4582974248979</v>
      </c>
      <c r="P566" s="81">
        <v>1777.7729105820385</v>
      </c>
      <c r="Q566" s="81">
        <v>126.34755181279104</v>
      </c>
      <c r="R566" s="81">
        <v>0</v>
      </c>
      <c r="S566" s="81">
        <v>268.19872070021</v>
      </c>
      <c r="T566" s="82"/>
      <c r="U566" s="81">
        <v>482752505</v>
      </c>
      <c r="V566" s="81">
        <v>72925</v>
      </c>
      <c r="W566" s="81">
        <v>7130</v>
      </c>
      <c r="X566" s="81">
        <v>680627</v>
      </c>
      <c r="Y566" s="81">
        <v>751299</v>
      </c>
      <c r="Z566" s="81">
        <v>1267885</v>
      </c>
      <c r="AA566" s="81">
        <v>348876</v>
      </c>
      <c r="AB566" s="81">
        <v>2076675</v>
      </c>
      <c r="AC566" s="81">
        <v>0</v>
      </c>
      <c r="AD566" s="81">
        <v>268.19872070021</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92.686999999999998</v>
      </c>
      <c r="BI566" s="81">
        <v>5007.652</v>
      </c>
      <c r="BJ566" s="81">
        <v>0</v>
      </c>
      <c r="BK566" s="81">
        <v>457.25799999999992</v>
      </c>
      <c r="BL566" s="81">
        <v>0</v>
      </c>
      <c r="BM566" s="82"/>
      <c r="BN566" s="81">
        <v>0</v>
      </c>
      <c r="BO566" s="81">
        <v>1</v>
      </c>
      <c r="BP566" s="81">
        <v>264</v>
      </c>
      <c r="BQ566" s="81">
        <v>0</v>
      </c>
      <c r="BR566" s="81">
        <v>61</v>
      </c>
      <c r="BS566" s="81">
        <v>0</v>
      </c>
      <c r="BT566"/>
      <c r="BU566" s="80">
        <v>4188.1769999999997</v>
      </c>
      <c r="BV566" s="80">
        <v>1080.03</v>
      </c>
      <c r="BW566" s="80">
        <v>272.39100000000002</v>
      </c>
      <c r="BX566" s="80">
        <v>0.64500000000000002</v>
      </c>
      <c r="BY566" s="80">
        <v>1.631</v>
      </c>
      <c r="BZ566" s="80">
        <v>0</v>
      </c>
      <c r="CA566" s="80">
        <v>9.4060000000000006</v>
      </c>
      <c r="CB566" s="80">
        <v>5.3170000000000002</v>
      </c>
      <c r="CC566" s="80">
        <v>0</v>
      </c>
    </row>
    <row r="567" spans="1:81">
      <c r="A567" s="80" t="s">
        <v>2435</v>
      </c>
      <c r="B567" s="80">
        <v>518</v>
      </c>
      <c r="C567" s="80">
        <v>8</v>
      </c>
      <c r="D567" s="80">
        <v>31</v>
      </c>
      <c r="E567" s="80">
        <v>2011</v>
      </c>
      <c r="F567" s="80" t="s">
        <v>87</v>
      </c>
      <c r="G567" s="80" t="s">
        <v>2427</v>
      </c>
      <c r="H567" s="80" t="s">
        <v>2428</v>
      </c>
      <c r="I567" s="177"/>
      <c r="J567" s="81">
        <v>5179.5114149001874</v>
      </c>
      <c r="K567" s="81">
        <v>213.02359063924627</v>
      </c>
      <c r="L567" s="81">
        <v>277.56947563345182</v>
      </c>
      <c r="M567" s="81">
        <v>3676.1099481240262</v>
      </c>
      <c r="N567" s="81">
        <v>3422.7531754615902</v>
      </c>
      <c r="O567" s="81">
        <v>2467.5286335311694</v>
      </c>
      <c r="P567" s="81">
        <v>1708.2768017010185</v>
      </c>
      <c r="Q567" s="81">
        <v>145.19486498807672</v>
      </c>
      <c r="R567" s="81">
        <v>0</v>
      </c>
      <c r="S567" s="81">
        <v>253.62491386571639</v>
      </c>
      <c r="T567" s="82"/>
      <c r="U567" s="81">
        <v>488847308</v>
      </c>
      <c r="V567" s="81">
        <v>72925</v>
      </c>
      <c r="W567" s="81">
        <v>7130</v>
      </c>
      <c r="X567" s="81">
        <v>680627</v>
      </c>
      <c r="Y567" s="81">
        <v>757371</v>
      </c>
      <c r="Z567" s="81">
        <v>1280418</v>
      </c>
      <c r="AA567" s="81">
        <v>345214</v>
      </c>
      <c r="AB567" s="81">
        <v>2068942</v>
      </c>
      <c r="AC567" s="81">
        <v>0</v>
      </c>
      <c r="AD567" s="81">
        <v>253.62491386571642</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106.03</v>
      </c>
      <c r="BI567" s="81">
        <v>5005.0550000000003</v>
      </c>
      <c r="BJ567" s="81">
        <v>0</v>
      </c>
      <c r="BK567" s="81">
        <v>546.34799999999996</v>
      </c>
      <c r="BL567" s="81">
        <v>0</v>
      </c>
      <c r="BM567" s="82"/>
      <c r="BN567" s="81">
        <v>0</v>
      </c>
      <c r="BO567" s="81">
        <v>2</v>
      </c>
      <c r="BP567" s="81">
        <v>266</v>
      </c>
      <c r="BQ567" s="81">
        <v>0</v>
      </c>
      <c r="BR567" s="81">
        <v>70</v>
      </c>
      <c r="BS567" s="81">
        <v>0</v>
      </c>
      <c r="BT567"/>
      <c r="BU567" s="80">
        <v>4117.3559999999998</v>
      </c>
      <c r="BV567" s="80">
        <v>1103.43</v>
      </c>
      <c r="BW567" s="80">
        <v>367.42</v>
      </c>
      <c r="BX567" s="80">
        <v>6.0510000000000002</v>
      </c>
      <c r="BY567" s="80">
        <v>48.686</v>
      </c>
      <c r="BZ567" s="80">
        <v>0</v>
      </c>
      <c r="CA567" s="80">
        <v>9.0739999999999998</v>
      </c>
      <c r="CB567" s="80">
        <v>5.4160000000000004</v>
      </c>
      <c r="CC567" s="80">
        <v>0</v>
      </c>
    </row>
    <row r="568" spans="1:81">
      <c r="A568" s="80" t="s">
        <v>2436</v>
      </c>
      <c r="B568" s="80">
        <v>519</v>
      </c>
      <c r="C568" s="80">
        <v>9</v>
      </c>
      <c r="D568" s="80">
        <v>31</v>
      </c>
      <c r="E568" s="80">
        <v>2012</v>
      </c>
      <c r="F568" s="80" t="s">
        <v>88</v>
      </c>
      <c r="G568" s="80" t="s">
        <v>2427</v>
      </c>
      <c r="H568" s="80" t="s">
        <v>2428</v>
      </c>
      <c r="I568" s="177"/>
      <c r="J568" s="81">
        <v>4907.3342645534567</v>
      </c>
      <c r="K568" s="81">
        <v>192.27587236110855</v>
      </c>
      <c r="L568" s="81">
        <v>269.68042384406044</v>
      </c>
      <c r="M568" s="81">
        <v>3573.2523887137868</v>
      </c>
      <c r="N568" s="81">
        <v>3421.7699864322258</v>
      </c>
      <c r="O568" s="81">
        <v>2468.980247138169</v>
      </c>
      <c r="P568" s="81">
        <v>1686.2305391929963</v>
      </c>
      <c r="Q568" s="81">
        <v>160.33834694252107</v>
      </c>
      <c r="R568" s="81">
        <v>0</v>
      </c>
      <c r="S568" s="81">
        <v>251.88492865881778</v>
      </c>
      <c r="T568" s="82"/>
      <c r="U568" s="81">
        <v>500815819</v>
      </c>
      <c r="V568" s="81">
        <v>72925</v>
      </c>
      <c r="W568" s="81">
        <v>7130</v>
      </c>
      <c r="X568" s="81">
        <v>680627</v>
      </c>
      <c r="Y568" s="81">
        <v>787440</v>
      </c>
      <c r="Z568" s="81">
        <v>1291333</v>
      </c>
      <c r="AA568" s="81">
        <v>338831</v>
      </c>
      <c r="AB568" s="81">
        <v>2102879</v>
      </c>
      <c r="AC568" s="81">
        <v>0</v>
      </c>
      <c r="AD568" s="81">
        <v>251.88492865881784</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147.79300000000001</v>
      </c>
      <c r="BI568" s="81">
        <v>4896.3829999999998</v>
      </c>
      <c r="BJ568" s="81">
        <v>0</v>
      </c>
      <c r="BK568" s="81">
        <v>545.98099999999999</v>
      </c>
      <c r="BL568" s="81">
        <v>0</v>
      </c>
      <c r="BM568" s="82"/>
      <c r="BN568" s="81">
        <v>0</v>
      </c>
      <c r="BO568" s="81">
        <v>2</v>
      </c>
      <c r="BP568" s="81">
        <v>266</v>
      </c>
      <c r="BQ568" s="81">
        <v>0</v>
      </c>
      <c r="BR568" s="81">
        <v>68</v>
      </c>
      <c r="BS568" s="81">
        <v>0</v>
      </c>
      <c r="BT568"/>
      <c r="BU568" s="80">
        <v>4090.384</v>
      </c>
      <c r="BV568" s="80">
        <v>1063.45</v>
      </c>
      <c r="BW568" s="80">
        <v>372.74299999999999</v>
      </c>
      <c r="BX568" s="80">
        <v>12.317</v>
      </c>
      <c r="BY568" s="80">
        <v>51.262999999999998</v>
      </c>
      <c r="BZ568" s="80">
        <v>0</v>
      </c>
      <c r="CA568" s="80">
        <v>0</v>
      </c>
      <c r="CB568" s="80">
        <v>0</v>
      </c>
      <c r="CC568" s="80">
        <v>0</v>
      </c>
    </row>
    <row r="569" spans="1:81">
      <c r="A569" s="80" t="s">
        <v>2437</v>
      </c>
      <c r="B569" s="80">
        <v>520</v>
      </c>
      <c r="C569" s="80">
        <v>10</v>
      </c>
      <c r="D569" s="80">
        <v>31</v>
      </c>
      <c r="E569" s="80">
        <v>2013</v>
      </c>
      <c r="F569" s="80" t="s">
        <v>89</v>
      </c>
      <c r="G569" s="80" t="s">
        <v>2427</v>
      </c>
      <c r="H569" s="80" t="s">
        <v>2428</v>
      </c>
      <c r="I569" s="177"/>
      <c r="J569" s="81">
        <v>5354.8148002401858</v>
      </c>
      <c r="K569" s="81">
        <v>155.23141558609132</v>
      </c>
      <c r="L569" s="81">
        <v>261.44803851212248</v>
      </c>
      <c r="M569" s="81">
        <v>3642.5401172966904</v>
      </c>
      <c r="N569" s="81">
        <v>3224.7036402797885</v>
      </c>
      <c r="O569" s="81">
        <v>2387.0316620796511</v>
      </c>
      <c r="P569" s="81">
        <v>1671.5735748173122</v>
      </c>
      <c r="Q569" s="81">
        <v>162.30695508743682</v>
      </c>
      <c r="R569" s="81">
        <v>0</v>
      </c>
      <c r="S569" s="81">
        <v>283.07507224078404</v>
      </c>
      <c r="T569" s="82"/>
      <c r="U569" s="81">
        <v>479743115</v>
      </c>
      <c r="V569" s="81">
        <v>72925</v>
      </c>
      <c r="W569" s="81">
        <v>7130</v>
      </c>
      <c r="X569" s="81">
        <v>680627</v>
      </c>
      <c r="Y569" s="81">
        <v>792656</v>
      </c>
      <c r="Z569" s="81">
        <v>1304214</v>
      </c>
      <c r="AA569" s="81">
        <v>334625</v>
      </c>
      <c r="AB569" s="81">
        <v>2098176</v>
      </c>
      <c r="AC569" s="81">
        <v>0</v>
      </c>
      <c r="AD569" s="81">
        <v>283.07507224078404</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12.898999999999999</v>
      </c>
      <c r="BH569" s="81">
        <v>126.367</v>
      </c>
      <c r="BI569" s="81">
        <v>5041.5829999999996</v>
      </c>
      <c r="BJ569" s="81">
        <v>0</v>
      </c>
      <c r="BK569" s="81">
        <v>519.41800000000001</v>
      </c>
      <c r="BL569" s="81">
        <v>0</v>
      </c>
      <c r="BM569" s="82"/>
      <c r="BN569" s="81">
        <v>2</v>
      </c>
      <c r="BO569" s="81">
        <v>1</v>
      </c>
      <c r="BP569" s="81">
        <v>265</v>
      </c>
      <c r="BQ569" s="81">
        <v>0</v>
      </c>
      <c r="BR569" s="81">
        <v>65</v>
      </c>
      <c r="BS569" s="81">
        <v>0</v>
      </c>
      <c r="BT569"/>
      <c r="BU569" s="80">
        <v>4124.8810000000003</v>
      </c>
      <c r="BV569" s="80">
        <v>1137.2929999999999</v>
      </c>
      <c r="BW569" s="80">
        <v>362.69400000000002</v>
      </c>
      <c r="BX569" s="80">
        <v>12.384</v>
      </c>
      <c r="BY569" s="80">
        <v>63.012999999999998</v>
      </c>
      <c r="BZ569" s="80">
        <v>0</v>
      </c>
      <c r="CA569" s="80">
        <v>0</v>
      </c>
      <c r="CB569" s="80">
        <v>2E-3</v>
      </c>
      <c r="CC569" s="80">
        <v>0</v>
      </c>
    </row>
    <row r="570" spans="1:81">
      <c r="A570" s="80" t="s">
        <v>2438</v>
      </c>
      <c r="B570" s="80">
        <v>521</v>
      </c>
      <c r="C570" s="80">
        <v>11</v>
      </c>
      <c r="D570" s="80">
        <v>31</v>
      </c>
      <c r="E570" s="80">
        <v>2014</v>
      </c>
      <c r="F570" s="80" t="s">
        <v>90</v>
      </c>
      <c r="G570" s="80" t="s">
        <v>2427</v>
      </c>
      <c r="H570" s="80" t="s">
        <v>2428</v>
      </c>
      <c r="I570" s="177"/>
      <c r="J570" s="81">
        <v>4696.3525818774633</v>
      </c>
      <c r="K570" s="81">
        <v>154.05052871078638</v>
      </c>
      <c r="L570" s="81">
        <v>210.45835593289542</v>
      </c>
      <c r="M570" s="81">
        <v>3329.1176895133876</v>
      </c>
      <c r="N570" s="81">
        <v>3203.38641968408</v>
      </c>
      <c r="O570" s="81">
        <v>2280.10486888786</v>
      </c>
      <c r="P570" s="81">
        <v>1661.3170148120471</v>
      </c>
      <c r="Q570" s="81">
        <v>154.94087465175366</v>
      </c>
      <c r="R570" s="81">
        <v>0</v>
      </c>
      <c r="S570" s="81">
        <v>281.78136880888957</v>
      </c>
      <c r="T570" s="82"/>
      <c r="U570" s="81">
        <v>510117773</v>
      </c>
      <c r="V570" s="81">
        <v>62128</v>
      </c>
      <c r="W570" s="81">
        <v>7233</v>
      </c>
      <c r="X570" s="81">
        <v>665734</v>
      </c>
      <c r="Y570" s="81">
        <v>798069</v>
      </c>
      <c r="Z570" s="81">
        <v>1312082</v>
      </c>
      <c r="AA570" s="81">
        <v>330851</v>
      </c>
      <c r="AB570" s="81">
        <v>2087595</v>
      </c>
      <c r="AC570" s="81">
        <v>0</v>
      </c>
      <c r="AD570" s="81">
        <v>281.78136880888962</v>
      </c>
      <c r="AE570" s="82"/>
      <c r="AF570" s="81">
        <v>5137220385.9583626</v>
      </c>
      <c r="AG570" s="81">
        <v>125859870.17126712</v>
      </c>
      <c r="AH570" s="81">
        <v>50871067.666357495</v>
      </c>
      <c r="AI570" s="81">
        <v>4356323622.2450247</v>
      </c>
      <c r="AJ570" s="81">
        <v>4395462631.1627216</v>
      </c>
      <c r="AK570" s="81">
        <v>0</v>
      </c>
      <c r="AL570" s="81">
        <v>0</v>
      </c>
      <c r="AM570" s="81">
        <v>286595598.11914986</v>
      </c>
      <c r="AN570" s="81">
        <v>0</v>
      </c>
      <c r="AO570" s="81">
        <v>0</v>
      </c>
      <c r="AP570" s="82"/>
      <c r="AQ570" s="81">
        <v>43106</v>
      </c>
      <c r="AR570" s="81">
        <v>10102</v>
      </c>
      <c r="AS570" s="81">
        <v>1</v>
      </c>
      <c r="AT570" s="81">
        <v>11</v>
      </c>
      <c r="AU570" s="81">
        <v>0</v>
      </c>
      <c r="AV570" s="81">
        <v>6</v>
      </c>
      <c r="AW570" s="81" t="s">
        <v>564</v>
      </c>
      <c r="AX570" s="82"/>
      <c r="AY570" s="81">
        <v>183145.21000000002</v>
      </c>
      <c r="AZ570" s="81">
        <v>360536.70000000013</v>
      </c>
      <c r="BA570" s="81">
        <v>9200</v>
      </c>
      <c r="BB570" s="81">
        <v>14039.9</v>
      </c>
      <c r="BC570" s="81">
        <v>0</v>
      </c>
      <c r="BD570" s="81">
        <v>17217.5</v>
      </c>
      <c r="BE570" s="81" t="s">
        <v>564</v>
      </c>
      <c r="BF570" s="82"/>
      <c r="BG570" s="81">
        <v>13.842000000000001</v>
      </c>
      <c r="BH570" s="81">
        <v>138.87200000000001</v>
      </c>
      <c r="BI570" s="81">
        <v>4910.1059999999998</v>
      </c>
      <c r="BJ570" s="81">
        <v>0</v>
      </c>
      <c r="BK570" s="81">
        <v>506.78700000000003</v>
      </c>
      <c r="BL570" s="81">
        <v>0</v>
      </c>
      <c r="BM570" s="82"/>
      <c r="BN570" s="81">
        <v>2</v>
      </c>
      <c r="BO570" s="81">
        <v>2</v>
      </c>
      <c r="BP570" s="81">
        <v>268</v>
      </c>
      <c r="BQ570" s="81">
        <v>0</v>
      </c>
      <c r="BR570" s="81">
        <v>67</v>
      </c>
      <c r="BS570" s="81">
        <v>0</v>
      </c>
      <c r="BT570"/>
      <c r="BU570" s="80">
        <v>4039.8649999999998</v>
      </c>
      <c r="BV570" s="80">
        <v>1103.8209999999999</v>
      </c>
      <c r="BW570" s="80">
        <v>354.435</v>
      </c>
      <c r="BX570" s="80">
        <v>6.3579999999999997</v>
      </c>
      <c r="BY570" s="80">
        <v>65.128</v>
      </c>
      <c r="BZ570" s="80">
        <v>0</v>
      </c>
      <c r="CA570" s="80">
        <v>0</v>
      </c>
      <c r="CB570" s="80">
        <v>0</v>
      </c>
      <c r="CC570" s="80">
        <v>0</v>
      </c>
    </row>
    <row r="571" spans="1:81">
      <c r="A571" s="80" t="s">
        <v>2439</v>
      </c>
      <c r="B571" s="80">
        <v>522</v>
      </c>
      <c r="C571" s="80">
        <v>12</v>
      </c>
      <c r="D571" s="80">
        <v>31</v>
      </c>
      <c r="E571" s="80">
        <v>2015</v>
      </c>
      <c r="F571" s="80" t="s">
        <v>91</v>
      </c>
      <c r="G571" s="80" t="s">
        <v>2427</v>
      </c>
      <c r="H571" s="80" t="s">
        <v>2428</v>
      </c>
      <c r="I571" s="177"/>
      <c r="J571" s="81">
        <v>4573.138463732852</v>
      </c>
      <c r="K571" s="81">
        <v>151.71366424117556</v>
      </c>
      <c r="L571" s="81">
        <v>187.79687392488842</v>
      </c>
      <c r="M571" s="81">
        <v>4342.5794747501004</v>
      </c>
      <c r="N571" s="81">
        <v>3067.6738000310052</v>
      </c>
      <c r="O571" s="81">
        <v>2264.8230921484483</v>
      </c>
      <c r="P571" s="81">
        <v>1644.6738100389973</v>
      </c>
      <c r="Q571" s="81">
        <v>150.8511290340677</v>
      </c>
      <c r="R571" s="81">
        <v>0</v>
      </c>
      <c r="S571" s="81">
        <v>286.03246618827666</v>
      </c>
      <c r="T571" s="82"/>
      <c r="U571" s="81">
        <v>537337117</v>
      </c>
      <c r="V571" s="81">
        <v>62128</v>
      </c>
      <c r="W571" s="81">
        <v>7233</v>
      </c>
      <c r="X571" s="81">
        <v>665734</v>
      </c>
      <c r="Y571" s="81">
        <v>804061</v>
      </c>
      <c r="Z571" s="81">
        <v>1315845</v>
      </c>
      <c r="AA571" s="81">
        <v>327279</v>
      </c>
      <c r="AB571" s="81">
        <v>2076195</v>
      </c>
      <c r="AC571" s="81">
        <v>0</v>
      </c>
      <c r="AD571" s="81">
        <v>286.03246618827666</v>
      </c>
      <c r="AE571" s="82"/>
      <c r="AF571" s="81">
        <v>5149945151.9925766</v>
      </c>
      <c r="AG571" s="81">
        <v>116486719.01398213</v>
      </c>
      <c r="AH571" s="81">
        <v>39041747.293395005</v>
      </c>
      <c r="AI571" s="81">
        <v>4283439610.3821111</v>
      </c>
      <c r="AJ571" s="81">
        <v>4498851707.3356657</v>
      </c>
      <c r="AK571" s="81">
        <v>0</v>
      </c>
      <c r="AL571" s="81">
        <v>0</v>
      </c>
      <c r="AM571" s="81">
        <v>284533815.43953854</v>
      </c>
      <c r="AN571" s="81">
        <v>0</v>
      </c>
      <c r="AO571" s="81">
        <v>0</v>
      </c>
      <c r="AP571" s="82"/>
      <c r="AQ571" s="81">
        <v>47019</v>
      </c>
      <c r="AR571" s="81">
        <v>14781</v>
      </c>
      <c r="AS571" s="81">
        <v>1</v>
      </c>
      <c r="AT571" s="81">
        <v>17</v>
      </c>
      <c r="AU571" s="81">
        <v>0</v>
      </c>
      <c r="AV571" s="81">
        <v>6</v>
      </c>
      <c r="AW571" s="81" t="s">
        <v>564</v>
      </c>
      <c r="AX571" s="82"/>
      <c r="AY571" s="81">
        <v>202939.31000000003</v>
      </c>
      <c r="AZ571" s="81">
        <v>570883.20000000007</v>
      </c>
      <c r="BA571" s="81">
        <v>9200</v>
      </c>
      <c r="BB571" s="81">
        <v>29572</v>
      </c>
      <c r="BC571" s="81">
        <v>0</v>
      </c>
      <c r="BD571" s="81">
        <v>17217.5</v>
      </c>
      <c r="BE571" s="81" t="s">
        <v>564</v>
      </c>
      <c r="BF571" s="82"/>
      <c r="BG571" s="81">
        <v>0</v>
      </c>
      <c r="BH571" s="81">
        <v>150.095</v>
      </c>
      <c r="BI571" s="81">
        <v>4724.1019999999999</v>
      </c>
      <c r="BJ571" s="81">
        <v>0</v>
      </c>
      <c r="BK571" s="81">
        <v>506.80099999999999</v>
      </c>
      <c r="BL571" s="81">
        <v>0</v>
      </c>
      <c r="BM571" s="82"/>
      <c r="BN571" s="81">
        <v>0</v>
      </c>
      <c r="BO571" s="81">
        <v>2</v>
      </c>
      <c r="BP571" s="81">
        <v>264</v>
      </c>
      <c r="BQ571" s="81">
        <v>0</v>
      </c>
      <c r="BR571" s="81">
        <v>67</v>
      </c>
      <c r="BS571" s="81">
        <v>0</v>
      </c>
      <c r="BT571"/>
      <c r="BU571" s="80">
        <v>3904.8809999999999</v>
      </c>
      <c r="BV571" s="80">
        <v>1070.5309999999999</v>
      </c>
      <c r="BW571" s="80">
        <v>348.44900000000001</v>
      </c>
      <c r="BX571" s="80">
        <v>6.1340000000000003</v>
      </c>
      <c r="BY571" s="80">
        <v>51.003</v>
      </c>
      <c r="BZ571" s="80">
        <v>0</v>
      </c>
      <c r="CA571" s="80">
        <v>0</v>
      </c>
      <c r="CB571" s="80">
        <v>0</v>
      </c>
      <c r="CC571" s="80">
        <v>0</v>
      </c>
    </row>
    <row r="572" spans="1:81">
      <c r="A572" s="80" t="s">
        <v>2440</v>
      </c>
      <c r="B572" s="80">
        <v>523</v>
      </c>
      <c r="C572" s="80">
        <v>13</v>
      </c>
      <c r="D572" s="80">
        <v>31</v>
      </c>
      <c r="E572" s="80">
        <v>2016</v>
      </c>
      <c r="F572" s="80" t="s">
        <v>92</v>
      </c>
      <c r="G572" s="80" t="s">
        <v>2427</v>
      </c>
      <c r="H572" s="80" t="s">
        <v>2428</v>
      </c>
      <c r="I572" s="177"/>
      <c r="J572" s="81">
        <v>4657.750529790781</v>
      </c>
      <c r="K572" s="81">
        <v>150.83108154908192</v>
      </c>
      <c r="L572" s="81">
        <v>178.50687425668332</v>
      </c>
      <c r="M572" s="81">
        <v>2889.5991103244055</v>
      </c>
      <c r="N572" s="81">
        <v>3033.1585229565403</v>
      </c>
      <c r="O572" s="81">
        <v>2251.6350892894425</v>
      </c>
      <c r="P572" s="81">
        <v>1610.6857560288647</v>
      </c>
      <c r="Q572" s="81">
        <v>145.94455766020687</v>
      </c>
      <c r="R572" s="81">
        <v>0</v>
      </c>
      <c r="S572" s="81">
        <v>266.85560849976616</v>
      </c>
      <c r="T572" s="82"/>
      <c r="U572" s="81">
        <v>538539043</v>
      </c>
      <c r="V572" s="81">
        <v>62128</v>
      </c>
      <c r="W572" s="81">
        <v>7233</v>
      </c>
      <c r="X572" s="81">
        <v>665734</v>
      </c>
      <c r="Y572" s="81">
        <v>809888</v>
      </c>
      <c r="Z572" s="81">
        <v>1324264</v>
      </c>
      <c r="AA572" s="81">
        <v>331504</v>
      </c>
      <c r="AB572" s="81">
        <v>2066266</v>
      </c>
      <c r="AC572" s="81">
        <v>0</v>
      </c>
      <c r="AD572" s="81">
        <v>266.85560849976622</v>
      </c>
      <c r="AE572" s="82"/>
      <c r="AF572" s="81">
        <v>5373605211.4735699</v>
      </c>
      <c r="AG572" s="81">
        <v>111635192.5033076</v>
      </c>
      <c r="AH572" s="81">
        <v>28490057.32152722</v>
      </c>
      <c r="AI572" s="81">
        <v>4256216748.4642782</v>
      </c>
      <c r="AJ572" s="81">
        <v>4529917763.7101107</v>
      </c>
      <c r="AK572" s="81"/>
      <c r="AL572" s="81"/>
      <c r="AM572" s="81">
        <v>283393085.34452909</v>
      </c>
      <c r="AN572" s="81"/>
      <c r="AO572" s="81"/>
      <c r="AP572" s="82"/>
      <c r="AQ572" s="81">
        <v>50652</v>
      </c>
      <c r="AR572" s="81">
        <v>17817</v>
      </c>
      <c r="AS572" s="81">
        <v>2</v>
      </c>
      <c r="AT572" s="81">
        <v>21</v>
      </c>
      <c r="AU572" s="81">
        <v>0</v>
      </c>
      <c r="AV572" s="81">
        <v>7</v>
      </c>
      <c r="AW572" s="81" t="s">
        <v>564</v>
      </c>
      <c r="AX572" s="82"/>
      <c r="AY572" s="81">
        <v>221545.71000000011</v>
      </c>
      <c r="AZ572" s="81">
        <v>696350.29999999958</v>
      </c>
      <c r="BA572" s="81">
        <v>9203</v>
      </c>
      <c r="BB572" s="81">
        <v>30260.9</v>
      </c>
      <c r="BC572" s="81">
        <v>0</v>
      </c>
      <c r="BD572" s="81">
        <v>17587.5</v>
      </c>
      <c r="BE572" s="81" t="s">
        <v>564</v>
      </c>
      <c r="BF572" s="82"/>
      <c r="BG572" s="81">
        <v>5.8970000000000002</v>
      </c>
      <c r="BH572" s="81">
        <v>284.14299999999997</v>
      </c>
      <c r="BI572" s="81">
        <v>4799.6890000000003</v>
      </c>
      <c r="BJ572" s="81">
        <v>0</v>
      </c>
      <c r="BK572" s="81">
        <v>501.86199999999997</v>
      </c>
      <c r="BL572" s="81">
        <v>0</v>
      </c>
      <c r="BM572" s="82"/>
      <c r="BN572" s="81">
        <v>1</v>
      </c>
      <c r="BO572" s="81">
        <v>2</v>
      </c>
      <c r="BP572" s="81">
        <v>276</v>
      </c>
      <c r="BQ572" s="81">
        <v>0</v>
      </c>
      <c r="BR572" s="81">
        <v>67</v>
      </c>
      <c r="BS572" s="81">
        <v>0</v>
      </c>
      <c r="BT572"/>
      <c r="BU572" s="80">
        <v>4091.3069999999998</v>
      </c>
      <c r="BV572" s="80">
        <v>1060.325</v>
      </c>
      <c r="BW572" s="80">
        <v>386.91699999999997</v>
      </c>
      <c r="BX572" s="80">
        <v>5.57</v>
      </c>
      <c r="BY572" s="80">
        <v>47.47</v>
      </c>
      <c r="BZ572" s="80">
        <v>0</v>
      </c>
      <c r="CA572" s="80">
        <v>0</v>
      </c>
      <c r="CB572" s="80">
        <v>2E-3</v>
      </c>
      <c r="CC572" s="80">
        <v>0</v>
      </c>
    </row>
    <row r="573" spans="1:81">
      <c r="A573" s="80" t="s">
        <v>2441</v>
      </c>
      <c r="B573" s="80">
        <v>524</v>
      </c>
      <c r="C573" s="80">
        <v>14</v>
      </c>
      <c r="D573" s="80">
        <v>31</v>
      </c>
      <c r="E573" s="80">
        <v>2017</v>
      </c>
      <c r="F573" s="80" t="s">
        <v>71</v>
      </c>
      <c r="G573" s="80" t="s">
        <v>2427</v>
      </c>
      <c r="H573" s="80" t="s">
        <v>2428</v>
      </c>
      <c r="I573" s="177"/>
      <c r="J573" s="81">
        <v>4784.0476051414935</v>
      </c>
      <c r="K573" s="81">
        <v>150.14663206022871</v>
      </c>
      <c r="L573" s="81">
        <v>191.63097657378293</v>
      </c>
      <c r="M573" s="81">
        <v>2558.7072376258729</v>
      </c>
      <c r="N573" s="81">
        <v>2953.2728083977358</v>
      </c>
      <c r="O573" s="81">
        <v>2222.5473447368431</v>
      </c>
      <c r="P573" s="81">
        <v>1586.6409224302581</v>
      </c>
      <c r="Q573" s="81">
        <v>140.3133902395777</v>
      </c>
      <c r="R573" s="81">
        <v>0</v>
      </c>
      <c r="S573" s="81">
        <v>276.59424537387451</v>
      </c>
      <c r="T573" s="82"/>
      <c r="U573" s="81">
        <v>562714930</v>
      </c>
      <c r="V573" s="81">
        <v>62128</v>
      </c>
      <c r="W573" s="81">
        <v>7233</v>
      </c>
      <c r="X573" s="81">
        <v>665734</v>
      </c>
      <c r="Y573" s="81">
        <v>816077</v>
      </c>
      <c r="Z573" s="81">
        <v>1328840</v>
      </c>
      <c r="AA573" s="81">
        <v>328637</v>
      </c>
      <c r="AB573" s="81">
        <v>2054349</v>
      </c>
      <c r="AC573" s="81">
        <v>0</v>
      </c>
      <c r="AD573" s="81">
        <v>276.59424537387451</v>
      </c>
      <c r="AE573" s="82"/>
      <c r="AF573" s="81">
        <v>5593934024.3241615</v>
      </c>
      <c r="AG573" s="81">
        <v>112354934.9082903</v>
      </c>
      <c r="AH573" s="81">
        <v>39260269.321689174</v>
      </c>
      <c r="AI573" s="81">
        <v>4018814463.949605</v>
      </c>
      <c r="AJ573" s="81">
        <v>4200325255.0536108</v>
      </c>
      <c r="AK573" s="81"/>
      <c r="AL573" s="81"/>
      <c r="AM573" s="81">
        <v>282199517.03021061</v>
      </c>
      <c r="AN573" s="81"/>
      <c r="AO573" s="81"/>
      <c r="AP573" s="82"/>
      <c r="AQ573" s="81">
        <v>53756</v>
      </c>
      <c r="AR573" s="81">
        <v>20013</v>
      </c>
      <c r="AS573" s="81">
        <v>2</v>
      </c>
      <c r="AT573" s="81">
        <v>27</v>
      </c>
      <c r="AU573" s="81">
        <v>1</v>
      </c>
      <c r="AV573" s="81">
        <v>9</v>
      </c>
      <c r="AW573" s="81" t="s">
        <v>564</v>
      </c>
      <c r="AX573" s="82"/>
      <c r="AY573" s="81">
        <v>237320.6100000001</v>
      </c>
      <c r="AZ573" s="81">
        <v>792459.22</v>
      </c>
      <c r="BA573" s="81">
        <v>9203</v>
      </c>
      <c r="BB573" s="81">
        <v>31746.7</v>
      </c>
      <c r="BC573" s="81">
        <v>78.900000000000006</v>
      </c>
      <c r="BD573" s="81">
        <v>18084</v>
      </c>
      <c r="BE573" s="81" t="s">
        <v>564</v>
      </c>
      <c r="BF573" s="82"/>
      <c r="BG573" s="81">
        <v>6.0629999999999997</v>
      </c>
      <c r="BH573" s="81">
        <v>231.45400000000001</v>
      </c>
      <c r="BI573" s="81">
        <v>5039.0129999999999</v>
      </c>
      <c r="BJ573" s="81">
        <v>0</v>
      </c>
      <c r="BK573" s="81">
        <v>484.17500000000001</v>
      </c>
      <c r="BL573" s="81">
        <v>0</v>
      </c>
      <c r="BM573" s="82"/>
      <c r="BN573" s="81">
        <v>1</v>
      </c>
      <c r="BO573" s="81">
        <v>2</v>
      </c>
      <c r="BP573" s="81">
        <v>274</v>
      </c>
      <c r="BQ573" s="81">
        <v>0</v>
      </c>
      <c r="BR573" s="81">
        <v>63</v>
      </c>
      <c r="BS573" s="81">
        <v>0</v>
      </c>
      <c r="BT573"/>
      <c r="BU573" s="80">
        <v>4123.348</v>
      </c>
      <c r="BV573" s="80">
        <v>1143.482</v>
      </c>
      <c r="BW573" s="80">
        <v>437.726</v>
      </c>
      <c r="BX573" s="80">
        <v>5.6150000000000002</v>
      </c>
      <c r="BY573" s="80">
        <v>50.531999999999996</v>
      </c>
      <c r="BZ573" s="80">
        <v>0</v>
      </c>
      <c r="CA573" s="80">
        <v>0</v>
      </c>
      <c r="CB573" s="80">
        <v>2E-3</v>
      </c>
      <c r="CC573" s="80">
        <v>0</v>
      </c>
    </row>
    <row r="574" spans="1:81">
      <c r="A574" s="80" t="s">
        <v>2442</v>
      </c>
      <c r="B574" s="80">
        <v>525</v>
      </c>
      <c r="C574" s="80">
        <v>15</v>
      </c>
      <c r="D574" s="80">
        <v>31</v>
      </c>
      <c r="E574" s="80">
        <v>2018</v>
      </c>
      <c r="F574" s="80" t="s">
        <v>93</v>
      </c>
      <c r="G574" s="80" t="s">
        <v>2427</v>
      </c>
      <c r="H574" s="80" t="s">
        <v>2428</v>
      </c>
      <c r="I574" s="177"/>
      <c r="J574" s="81">
        <v>4695.2852781164738</v>
      </c>
      <c r="K574" s="81">
        <v>141.43728184099021</v>
      </c>
      <c r="L574" s="81">
        <v>169.76740080458032</v>
      </c>
      <c r="M574" s="81">
        <v>2645.6509068837759</v>
      </c>
      <c r="N574" s="81">
        <v>2678.2093587412023</v>
      </c>
      <c r="O574" s="81">
        <v>2189.7248069610246</v>
      </c>
      <c r="P574" s="81">
        <v>1566.2106334748698</v>
      </c>
      <c r="Q574" s="81">
        <v>129.55505526010384</v>
      </c>
      <c r="R574" s="81">
        <v>0</v>
      </c>
      <c r="S574" s="81">
        <v>285.00176704967168</v>
      </c>
      <c r="T574" s="82"/>
      <c r="U574" s="81">
        <v>588971066</v>
      </c>
      <c r="V574" s="81">
        <v>62128</v>
      </c>
      <c r="W574" s="81">
        <v>7233</v>
      </c>
      <c r="X574" s="81">
        <v>665734</v>
      </c>
      <c r="Y574" s="81">
        <v>824383</v>
      </c>
      <c r="Z574" s="81">
        <v>1334284</v>
      </c>
      <c r="AA574" s="81">
        <v>327667</v>
      </c>
      <c r="AB574" s="81">
        <v>2044114</v>
      </c>
      <c r="AC574" s="81">
        <v>0</v>
      </c>
      <c r="AD574" s="81">
        <v>285.00176704967168</v>
      </c>
      <c r="AE574" s="82"/>
      <c r="AF574" s="81">
        <v>5575709318.2649059</v>
      </c>
      <c r="AG574" s="81">
        <v>100255631.1129531</v>
      </c>
      <c r="AH574" s="81">
        <v>36994776.539312497</v>
      </c>
      <c r="AI574" s="81">
        <v>4092850708.5675669</v>
      </c>
      <c r="AJ574" s="81">
        <v>3910337668.6248889</v>
      </c>
      <c r="AK574" s="81"/>
      <c r="AL574" s="81"/>
      <c r="AM574" s="81">
        <v>281374562.52123147</v>
      </c>
      <c r="AN574" s="81"/>
      <c r="AO574" s="81"/>
      <c r="AP574" s="82"/>
      <c r="AQ574" s="81">
        <v>56853</v>
      </c>
      <c r="AR574" s="81">
        <v>22338</v>
      </c>
      <c r="AS574" s="81">
        <v>2</v>
      </c>
      <c r="AT574" s="81">
        <v>33</v>
      </c>
      <c r="AU574" s="81">
        <v>1</v>
      </c>
      <c r="AV574" s="81">
        <v>9</v>
      </c>
      <c r="AW574" s="81" t="s">
        <v>564</v>
      </c>
      <c r="AX574" s="82"/>
      <c r="AY574" s="81">
        <v>252986.1100000001</v>
      </c>
      <c r="AZ574" s="81">
        <v>881979.79999999993</v>
      </c>
      <c r="BA574" s="81">
        <v>9203</v>
      </c>
      <c r="BB574" s="81">
        <v>33506</v>
      </c>
      <c r="BC574" s="81">
        <v>79</v>
      </c>
      <c r="BD574" s="81">
        <v>18134.5</v>
      </c>
      <c r="BE574" s="81" t="s">
        <v>564</v>
      </c>
      <c r="BF574" s="82"/>
      <c r="BG574" s="81">
        <v>5.625</v>
      </c>
      <c r="BH574" s="81">
        <v>173.929</v>
      </c>
      <c r="BI574" s="81">
        <v>5027.7889999999998</v>
      </c>
      <c r="BJ574" s="81">
        <v>0</v>
      </c>
      <c r="BK574" s="81">
        <v>496.02600000000001</v>
      </c>
      <c r="BL574" s="81">
        <v>0</v>
      </c>
      <c r="BM574" s="82"/>
      <c r="BN574" s="81">
        <v>1</v>
      </c>
      <c r="BO574" s="81">
        <v>2</v>
      </c>
      <c r="BP574" s="81">
        <v>272</v>
      </c>
      <c r="BQ574" s="81">
        <v>0</v>
      </c>
      <c r="BR574" s="81">
        <v>63</v>
      </c>
      <c r="BS574" s="81">
        <v>0</v>
      </c>
      <c r="BT574"/>
      <c r="BU574" s="80">
        <v>4013.5709999999999</v>
      </c>
      <c r="BV574" s="80">
        <v>1173.162</v>
      </c>
      <c r="BW574" s="80">
        <v>462.12200000000001</v>
      </c>
      <c r="BX574" s="80">
        <v>6.2270000000000003</v>
      </c>
      <c r="BY574" s="80">
        <v>48.286999999999999</v>
      </c>
      <c r="BZ574" s="80">
        <v>0</v>
      </c>
      <c r="CA574" s="80">
        <v>0</v>
      </c>
      <c r="CB574" s="80">
        <v>0</v>
      </c>
      <c r="CC574" s="80">
        <v>0</v>
      </c>
    </row>
    <row r="575" spans="1:81">
      <c r="A575" s="80" t="s">
        <v>2443</v>
      </c>
      <c r="B575" s="80">
        <v>526</v>
      </c>
      <c r="C575" s="80">
        <v>16</v>
      </c>
      <c r="D575" s="80">
        <v>31</v>
      </c>
      <c r="E575" s="80">
        <v>2019</v>
      </c>
      <c r="F575" s="80" t="s">
        <v>73</v>
      </c>
      <c r="G575" s="80" t="s">
        <v>2427</v>
      </c>
      <c r="H575" s="80" t="s">
        <v>2428</v>
      </c>
      <c r="I575" s="177"/>
      <c r="J575" s="81">
        <v>4485.6038962585762</v>
      </c>
      <c r="K575" s="81">
        <v>128.59450931438494</v>
      </c>
      <c r="L575" s="81">
        <v>170.540700471658</v>
      </c>
      <c r="M575" s="81">
        <v>2716.4860093749289</v>
      </c>
      <c r="N575" s="81">
        <v>2568.6120975673584</v>
      </c>
      <c r="O575" s="81">
        <v>2130.7683628099844</v>
      </c>
      <c r="P575" s="81">
        <v>1540.4810797265097</v>
      </c>
      <c r="Q575" s="81">
        <v>125.42249842610985</v>
      </c>
      <c r="R575" s="81">
        <v>0</v>
      </c>
      <c r="S575" s="81">
        <v>270.70042539608096</v>
      </c>
      <c r="T575" s="82"/>
      <c r="U575" s="81">
        <v>591428797</v>
      </c>
      <c r="V575" s="81">
        <v>62128</v>
      </c>
      <c r="W575" s="81">
        <v>7233</v>
      </c>
      <c r="X575" s="81">
        <v>665734</v>
      </c>
      <c r="Y575" s="81">
        <v>832257</v>
      </c>
      <c r="Z575" s="81">
        <v>1334007</v>
      </c>
      <c r="AA575" s="81">
        <v>319872</v>
      </c>
      <c r="AB575" s="81">
        <v>2032490</v>
      </c>
      <c r="AC575" s="81">
        <v>0</v>
      </c>
      <c r="AD575" s="81">
        <v>270.70042539608107</v>
      </c>
      <c r="AE575" s="82"/>
      <c r="AF575" s="81">
        <v>5632442506.692524</v>
      </c>
      <c r="AG575" s="81">
        <v>97301989.975157738</v>
      </c>
      <c r="AH575" s="81">
        <v>38996087.48274333</v>
      </c>
      <c r="AI575" s="81">
        <v>4543730558.3088484</v>
      </c>
      <c r="AJ575" s="81">
        <v>3877810490.208406</v>
      </c>
      <c r="AK575" s="81">
        <v>0</v>
      </c>
      <c r="AL575" s="81">
        <v>0</v>
      </c>
      <c r="AM575" s="81">
        <v>276809837.42347181</v>
      </c>
      <c r="AN575" s="81">
        <v>0</v>
      </c>
      <c r="AO575" s="81">
        <v>0</v>
      </c>
      <c r="AP575" s="82"/>
      <c r="AQ575" s="81">
        <v>60618</v>
      </c>
      <c r="AR575" s="81">
        <v>24286</v>
      </c>
      <c r="AS575" s="81">
        <v>2</v>
      </c>
      <c r="AT575" s="81">
        <v>46</v>
      </c>
      <c r="AU575" s="81">
        <v>1</v>
      </c>
      <c r="AV575" s="81">
        <v>9</v>
      </c>
      <c r="AW575" s="81" t="s">
        <v>564</v>
      </c>
      <c r="AX575" s="82"/>
      <c r="AY575" s="81">
        <v>272488.71000000002</v>
      </c>
      <c r="AZ575" s="81">
        <v>1043067.6</v>
      </c>
      <c r="BA575" s="81">
        <v>9203</v>
      </c>
      <c r="BB575" s="81">
        <v>70882.7</v>
      </c>
      <c r="BC575" s="81">
        <v>78.900000000000006</v>
      </c>
      <c r="BD575" s="81">
        <v>18394</v>
      </c>
      <c r="BE575" s="81" t="s">
        <v>564</v>
      </c>
      <c r="BF575" s="82"/>
      <c r="BG575" s="81">
        <v>5.4859999999999998</v>
      </c>
      <c r="BH575" s="81">
        <v>242.40100000000001</v>
      </c>
      <c r="BI575" s="81">
        <v>4828.2190000000001</v>
      </c>
      <c r="BJ575" s="81">
        <v>0</v>
      </c>
      <c r="BK575" s="81">
        <v>488.77300000000002</v>
      </c>
      <c r="BL575" s="81">
        <v>0</v>
      </c>
      <c r="BM575" s="82"/>
      <c r="BN575" s="81">
        <v>1</v>
      </c>
      <c r="BO575" s="81">
        <v>2</v>
      </c>
      <c r="BP575" s="81">
        <v>272</v>
      </c>
      <c r="BQ575" s="81">
        <v>0</v>
      </c>
      <c r="BR575" s="81">
        <v>63</v>
      </c>
      <c r="BS575" s="81">
        <v>0</v>
      </c>
      <c r="BT575"/>
      <c r="BU575" s="80">
        <v>3901.413</v>
      </c>
      <c r="BV575" s="80">
        <v>1142.9280000000001</v>
      </c>
      <c r="BW575" s="80">
        <v>466.83699999999999</v>
      </c>
      <c r="BX575" s="80">
        <v>5.9889999999999999</v>
      </c>
      <c r="BY575" s="80">
        <v>47.66</v>
      </c>
      <c r="BZ575" s="80">
        <v>5.1999999999999998E-2</v>
      </c>
      <c r="CA575" s="80">
        <v>0</v>
      </c>
      <c r="CB575" s="80">
        <v>0</v>
      </c>
      <c r="CC575" s="80">
        <v>0</v>
      </c>
    </row>
    <row r="576" spans="1:81">
      <c r="A576" s="80" t="s">
        <v>2444</v>
      </c>
      <c r="B576" s="80">
        <v>527</v>
      </c>
      <c r="C576" s="80">
        <v>17</v>
      </c>
      <c r="D576" s="80">
        <v>31</v>
      </c>
      <c r="E576" s="80">
        <v>2020</v>
      </c>
      <c r="F576" s="80" t="s">
        <v>218</v>
      </c>
      <c r="G576" s="80" t="s">
        <v>2427</v>
      </c>
      <c r="H576" s="80" t="s">
        <v>2428</v>
      </c>
      <c r="I576" s="177"/>
      <c r="J576" s="81">
        <v>4435.9213367637267</v>
      </c>
      <c r="K576" s="81">
        <v>138.89672142039092</v>
      </c>
      <c r="L576" s="81">
        <v>194.1036566733188</v>
      </c>
      <c r="M576" s="81">
        <v>2402.5361484333926</v>
      </c>
      <c r="N576" s="81">
        <v>2508.6265862252567</v>
      </c>
      <c r="O576" s="81">
        <v>1867.6746610274993</v>
      </c>
      <c r="P576" s="81">
        <v>1450.2667941562117</v>
      </c>
      <c r="Q576" s="81">
        <v>118.92093287370456</v>
      </c>
      <c r="R576" s="81">
        <v>0</v>
      </c>
      <c r="S576" s="81">
        <v>280.70569051218001</v>
      </c>
      <c r="T576" s="82"/>
      <c r="U576" s="81">
        <v>561493320</v>
      </c>
      <c r="V576" s="81">
        <v>60870</v>
      </c>
      <c r="W576" s="81">
        <v>9713</v>
      </c>
      <c r="X576" s="81">
        <v>670016</v>
      </c>
      <c r="Y576" s="81">
        <v>837617</v>
      </c>
      <c r="Z576" s="81">
        <v>1334593</v>
      </c>
      <c r="AA576" s="81">
        <v>327183</v>
      </c>
      <c r="AB576" s="81">
        <v>2016868</v>
      </c>
      <c r="AC576" s="81">
        <v>0</v>
      </c>
      <c r="AD576" s="81">
        <v>280.70569051218001</v>
      </c>
      <c r="AE576" s="82"/>
      <c r="AF576" s="81">
        <v>5569566534.4297457</v>
      </c>
      <c r="AG576" s="81">
        <v>102493025.3508009</v>
      </c>
      <c r="AH576" s="81">
        <v>47116042.440283827</v>
      </c>
      <c r="AI576" s="81">
        <v>4241495039.5067797</v>
      </c>
      <c r="AJ576" s="81">
        <v>4253073983.2884474</v>
      </c>
      <c r="AK576" s="81">
        <v>0</v>
      </c>
      <c r="AL576" s="81">
        <v>0</v>
      </c>
      <c r="AM576" s="81">
        <v>263223681.87084198</v>
      </c>
      <c r="AN576" s="81">
        <v>0</v>
      </c>
      <c r="AO576" s="81">
        <v>0</v>
      </c>
      <c r="AP576" s="82"/>
      <c r="AQ576" s="81">
        <v>64144</v>
      </c>
      <c r="AR576" s="81">
        <v>25302</v>
      </c>
      <c r="AS576" s="81">
        <v>2</v>
      </c>
      <c r="AT576" s="81">
        <v>60</v>
      </c>
      <c r="AU576" s="81">
        <v>3</v>
      </c>
      <c r="AV576" s="81">
        <v>10</v>
      </c>
      <c r="AW576" s="81">
        <v>2</v>
      </c>
      <c r="AX576" s="82"/>
      <c r="AY576" s="81">
        <v>293463.41000000009</v>
      </c>
      <c r="AZ576" s="81">
        <v>1122977.8</v>
      </c>
      <c r="BA576" s="81">
        <v>9203</v>
      </c>
      <c r="BB576" s="81">
        <v>83182.799999999988</v>
      </c>
      <c r="BC576" s="81">
        <v>378.9</v>
      </c>
      <c r="BD576" s="81">
        <v>25194</v>
      </c>
      <c r="BE576" s="81">
        <v>9203</v>
      </c>
      <c r="BF576" s="82"/>
      <c r="BG576" s="81">
        <v>6.2009999999999996</v>
      </c>
      <c r="BH576" s="81">
        <v>221.65100000000001</v>
      </c>
      <c r="BI576" s="81">
        <v>4404.53</v>
      </c>
      <c r="BJ576" s="81">
        <v>0</v>
      </c>
      <c r="BK576" s="81">
        <v>447.95500000000004</v>
      </c>
      <c r="BL576" s="81">
        <v>0</v>
      </c>
      <c r="BM576" s="82"/>
      <c r="BN576" s="81">
        <v>1</v>
      </c>
      <c r="BO576" s="81">
        <v>2</v>
      </c>
      <c r="BP576" s="81">
        <v>278</v>
      </c>
      <c r="BQ576" s="81">
        <v>0</v>
      </c>
      <c r="BR576" s="81">
        <v>62</v>
      </c>
      <c r="BS576" s="81">
        <v>0</v>
      </c>
      <c r="BT576"/>
      <c r="BU576" s="80">
        <v>3563.732</v>
      </c>
      <c r="BV576" s="80">
        <v>1069.6020000000001</v>
      </c>
      <c r="BW576" s="80">
        <v>411.04</v>
      </c>
      <c r="BX576" s="80">
        <v>5.24</v>
      </c>
      <c r="BY576" s="80">
        <v>30.687999999999999</v>
      </c>
      <c r="BZ576" s="80">
        <v>3.5000000000000003E-2</v>
      </c>
      <c r="CA576" s="80">
        <v>0</v>
      </c>
      <c r="CB576" s="80">
        <v>0</v>
      </c>
      <c r="CC576" s="80">
        <v>0</v>
      </c>
    </row>
    <row r="577" spans="1:81">
      <c r="A577" s="80" t="s">
        <v>2445</v>
      </c>
      <c r="B577" s="80">
        <v>527</v>
      </c>
      <c r="C577" s="80">
        <v>18</v>
      </c>
      <c r="D577" s="80">
        <v>31</v>
      </c>
      <c r="E577" s="80">
        <v>2021</v>
      </c>
      <c r="F577" s="80" t="s">
        <v>75</v>
      </c>
      <c r="G577" s="174" t="s">
        <v>2427</v>
      </c>
      <c r="H577" s="80" t="s">
        <v>2428</v>
      </c>
      <c r="I577" s="177"/>
      <c r="J577" s="81">
        <v>4498.9477848489341</v>
      </c>
      <c r="K577" s="81">
        <v>151.43658121100927</v>
      </c>
      <c r="L577" s="81">
        <v>218.56112326770426</v>
      </c>
      <c r="M577" s="81">
        <v>2730.4550008564643</v>
      </c>
      <c r="N577" s="81">
        <v>2472.4919440606632</v>
      </c>
      <c r="O577" s="81">
        <v>1808.7475694922532</v>
      </c>
      <c r="P577" s="81">
        <v>1492.2602422647822</v>
      </c>
      <c r="Q577" s="81">
        <v>119.14356619803706</v>
      </c>
      <c r="R577" s="81">
        <v>0</v>
      </c>
      <c r="S577" s="81">
        <v>255.98238210571296</v>
      </c>
      <c r="T577" s="82"/>
      <c r="U577" s="81">
        <v>611591460</v>
      </c>
      <c r="V577" s="81">
        <v>60870</v>
      </c>
      <c r="W577" s="81">
        <v>9713</v>
      </c>
      <c r="X577" s="81">
        <v>670016</v>
      </c>
      <c r="Y577" s="81">
        <v>838840</v>
      </c>
      <c r="Z577" s="81">
        <v>1330853</v>
      </c>
      <c r="AA577" s="81">
        <v>328309</v>
      </c>
      <c r="AB577" s="81">
        <v>1996682</v>
      </c>
      <c r="AC577" s="81">
        <v>0</v>
      </c>
      <c r="AD577" s="81">
        <v>255.98238210571296</v>
      </c>
      <c r="AE577" s="82"/>
      <c r="AF577" s="81">
        <v>5485316656.4159985</v>
      </c>
      <c r="AG577" s="81">
        <v>104493767.47212151</v>
      </c>
      <c r="AH577" s="81">
        <v>50693146.495546237</v>
      </c>
      <c r="AI577" s="81">
        <v>4189345861.5726085</v>
      </c>
      <c r="AJ577" s="81">
        <v>4089909182.358427</v>
      </c>
      <c r="AK577" s="81">
        <v>0</v>
      </c>
      <c r="AL577" s="81">
        <v>0</v>
      </c>
      <c r="AM577" s="81">
        <v>262092242.03585953</v>
      </c>
      <c r="AN577" s="81">
        <v>0</v>
      </c>
      <c r="AO577" s="81">
        <v>0</v>
      </c>
      <c r="AP577" s="82"/>
      <c r="AQ577" s="81">
        <v>68549</v>
      </c>
      <c r="AR577" s="81">
        <v>25899</v>
      </c>
      <c r="AS577" s="81">
        <v>2</v>
      </c>
      <c r="AT577" s="81">
        <v>64</v>
      </c>
      <c r="AU577" s="81">
        <v>4</v>
      </c>
      <c r="AV577" s="81">
        <v>10</v>
      </c>
      <c r="AW577" s="81"/>
      <c r="AX577" s="82"/>
      <c r="AY577" s="81">
        <v>319798.60999998369</v>
      </c>
      <c r="AZ577" s="81">
        <v>1224536.199999983</v>
      </c>
      <c r="BA577" s="81">
        <v>9203</v>
      </c>
      <c r="BB577" s="81">
        <v>95081.600000000006</v>
      </c>
      <c r="BC577" s="81">
        <v>428.8</v>
      </c>
      <c r="BD577" s="81">
        <v>25194</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2446</v>
      </c>
      <c r="B578" s="80">
        <v>527</v>
      </c>
      <c r="C578" s="80">
        <v>19</v>
      </c>
      <c r="D578" s="80">
        <v>31</v>
      </c>
      <c r="E578" s="80">
        <v>2022</v>
      </c>
      <c r="F578" s="80" t="s">
        <v>568</v>
      </c>
      <c r="G578" s="174" t="s">
        <v>2427</v>
      </c>
      <c r="H578" s="80" t="s">
        <v>2428</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72835</v>
      </c>
      <c r="AR578" s="81">
        <v>26215</v>
      </c>
      <c r="AS578" s="81">
        <v>2</v>
      </c>
      <c r="AT578" s="81">
        <v>67</v>
      </c>
      <c r="AU578" s="81">
        <v>5</v>
      </c>
      <c r="AV578" s="81">
        <v>12</v>
      </c>
      <c r="AW578" s="81"/>
      <c r="AX578" s="82"/>
      <c r="AY578" s="81">
        <v>345457.80999997829</v>
      </c>
      <c r="AZ578" s="81">
        <v>1292325.6999999818</v>
      </c>
      <c r="BA578" s="81">
        <v>9203</v>
      </c>
      <c r="BB578" s="81">
        <v>112151.40000000002</v>
      </c>
      <c r="BC578" s="81">
        <v>2426.8000000000002</v>
      </c>
      <c r="BD578" s="81">
        <v>32594</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1963</v>
      </c>
      <c r="B9" s="80">
        <v>1</v>
      </c>
      <c r="C9" s="80">
        <v>1</v>
      </c>
      <c r="D9" s="80">
        <v>1</v>
      </c>
      <c r="E9" s="80">
        <v>1990</v>
      </c>
      <c r="F9" s="80" t="s">
        <v>562</v>
      </c>
      <c r="G9" s="182" t="s">
        <v>1964</v>
      </c>
      <c r="H9" s="80" t="s">
        <v>1965</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1966</v>
      </c>
      <c r="B10" s="80">
        <v>2</v>
      </c>
      <c r="C10" s="80">
        <v>2</v>
      </c>
      <c r="D10" s="80">
        <v>1</v>
      </c>
      <c r="E10" s="80">
        <v>2005</v>
      </c>
      <c r="F10" s="80" t="s">
        <v>565</v>
      </c>
      <c r="G10" s="182" t="s">
        <v>1964</v>
      </c>
      <c r="H10" s="80" t="s">
        <v>1965</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1967</v>
      </c>
      <c r="B11" s="80">
        <v>3</v>
      </c>
      <c r="C11" s="80">
        <v>3</v>
      </c>
      <c r="D11" s="80">
        <v>1</v>
      </c>
      <c r="E11" s="80">
        <v>2006</v>
      </c>
      <c r="F11" s="80" t="s">
        <v>566</v>
      </c>
      <c r="G11" s="182" t="s">
        <v>1964</v>
      </c>
      <c r="H11" s="80" t="s">
        <v>1965</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1968</v>
      </c>
      <c r="B12" s="80">
        <v>4</v>
      </c>
      <c r="C12" s="80">
        <v>4</v>
      </c>
      <c r="D12" s="80">
        <v>1</v>
      </c>
      <c r="E12" s="80">
        <v>2007</v>
      </c>
      <c r="F12" s="80" t="s">
        <v>567</v>
      </c>
      <c r="G12" s="182" t="s">
        <v>1964</v>
      </c>
      <c r="H12" s="80" t="s">
        <v>1965</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1969</v>
      </c>
      <c r="B13" s="80">
        <v>5</v>
      </c>
      <c r="C13" s="80">
        <v>5</v>
      </c>
      <c r="D13" s="80">
        <v>1</v>
      </c>
      <c r="E13" s="80">
        <v>2008</v>
      </c>
      <c r="F13" s="80" t="s">
        <v>84</v>
      </c>
      <c r="G13" s="182" t="s">
        <v>1964</v>
      </c>
      <c r="H13" s="80" t="s">
        <v>1965</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1970</v>
      </c>
      <c r="B14" s="80">
        <v>6</v>
      </c>
      <c r="C14" s="80">
        <v>6</v>
      </c>
      <c r="D14" s="80">
        <v>1</v>
      </c>
      <c r="E14" s="80">
        <v>2009</v>
      </c>
      <c r="F14" s="80" t="s">
        <v>85</v>
      </c>
      <c r="G14" s="182" t="s">
        <v>1964</v>
      </c>
      <c r="H14" s="80" t="s">
        <v>1965</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7.15</v>
      </c>
      <c r="Z14" s="83">
        <v>0</v>
      </c>
      <c r="AA14" s="83">
        <v>6.22</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7.15</v>
      </c>
      <c r="EA14" s="83">
        <v>0</v>
      </c>
      <c r="EB14" s="83">
        <v>6.22</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13.370000000000001</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13.370000000000001</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1</v>
      </c>
      <c r="JM14" s="81">
        <v>0</v>
      </c>
      <c r="JN14" s="81">
        <v>1</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1</v>
      </c>
      <c r="NN14" s="81">
        <v>0</v>
      </c>
      <c r="NO14" s="81">
        <v>1</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2</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2</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1971</v>
      </c>
      <c r="B15" s="80">
        <v>7</v>
      </c>
      <c r="C15" s="80">
        <v>7</v>
      </c>
      <c r="D15" s="80">
        <v>1</v>
      </c>
      <c r="E15" s="80">
        <v>2010</v>
      </c>
      <c r="F15" s="80" t="s">
        <v>86</v>
      </c>
      <c r="G15" s="182" t="s">
        <v>1964</v>
      </c>
      <c r="H15" s="80" t="s">
        <v>1965</v>
      </c>
      <c r="I15" s="173"/>
      <c r="J15" s="83">
        <v>0</v>
      </c>
      <c r="K15" s="83">
        <v>0</v>
      </c>
      <c r="L15" s="83">
        <v>0</v>
      </c>
      <c r="M15" s="83">
        <v>0</v>
      </c>
      <c r="N15" s="83">
        <v>0</v>
      </c>
      <c r="O15" s="83">
        <v>0</v>
      </c>
      <c r="P15" s="83">
        <v>0</v>
      </c>
      <c r="Q15" s="83">
        <v>0</v>
      </c>
      <c r="R15" s="83">
        <v>5.2679999999999998</v>
      </c>
      <c r="S15" s="83">
        <v>0</v>
      </c>
      <c r="T15" s="83">
        <v>0</v>
      </c>
      <c r="U15" s="83">
        <v>0</v>
      </c>
      <c r="V15" s="83">
        <v>0</v>
      </c>
      <c r="W15" s="83">
        <v>0</v>
      </c>
      <c r="X15" s="83">
        <v>0</v>
      </c>
      <c r="Y15" s="83">
        <v>8.0079999999999991</v>
      </c>
      <c r="Z15" s="83">
        <v>0</v>
      </c>
      <c r="AA15" s="83">
        <v>6.5949999999999998</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5.2679999999999998</v>
      </c>
      <c r="DT15" s="83">
        <v>0</v>
      </c>
      <c r="DU15" s="83">
        <v>0</v>
      </c>
      <c r="DV15" s="83">
        <v>0</v>
      </c>
      <c r="DW15" s="83">
        <v>0</v>
      </c>
      <c r="DX15" s="83">
        <v>0</v>
      </c>
      <c r="DY15" s="83">
        <v>0</v>
      </c>
      <c r="DZ15" s="83">
        <v>8.0079999999999991</v>
      </c>
      <c r="EA15" s="83">
        <v>0</v>
      </c>
      <c r="EB15" s="83">
        <v>6.5949999999999998</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19.870999999999999</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19.870999999999999</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1</v>
      </c>
      <c r="JF15" s="81">
        <v>0</v>
      </c>
      <c r="JG15" s="81">
        <v>0</v>
      </c>
      <c r="JH15" s="81">
        <v>0</v>
      </c>
      <c r="JI15" s="81">
        <v>0</v>
      </c>
      <c r="JJ15" s="81">
        <v>0</v>
      </c>
      <c r="JK15" s="81">
        <v>0</v>
      </c>
      <c r="JL15" s="81">
        <v>1</v>
      </c>
      <c r="JM15" s="81">
        <v>0</v>
      </c>
      <c r="JN15" s="81">
        <v>1</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1</v>
      </c>
      <c r="NG15" s="81">
        <v>0</v>
      </c>
      <c r="NH15" s="81">
        <v>0</v>
      </c>
      <c r="NI15" s="81">
        <v>0</v>
      </c>
      <c r="NJ15" s="81">
        <v>0</v>
      </c>
      <c r="NK15" s="81">
        <v>0</v>
      </c>
      <c r="NL15" s="81">
        <v>0</v>
      </c>
      <c r="NM15" s="81">
        <v>1</v>
      </c>
      <c r="NN15" s="81">
        <v>0</v>
      </c>
      <c r="NO15" s="81">
        <v>1</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3</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3</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1972</v>
      </c>
      <c r="B16" s="80">
        <v>8</v>
      </c>
      <c r="C16" s="80">
        <v>8</v>
      </c>
      <c r="D16" s="80">
        <v>1</v>
      </c>
      <c r="E16" s="80">
        <v>2011</v>
      </c>
      <c r="F16" s="80" t="s">
        <v>87</v>
      </c>
      <c r="G16" s="182" t="s">
        <v>1964</v>
      </c>
      <c r="H16" s="80" t="s">
        <v>1965</v>
      </c>
      <c r="I16" s="173"/>
      <c r="J16" s="83">
        <v>0</v>
      </c>
      <c r="K16" s="83">
        <v>0</v>
      </c>
      <c r="L16" s="83">
        <v>0</v>
      </c>
      <c r="M16" s="83">
        <v>0</v>
      </c>
      <c r="N16" s="83">
        <v>0</v>
      </c>
      <c r="O16" s="83">
        <v>0</v>
      </c>
      <c r="P16" s="83">
        <v>0</v>
      </c>
      <c r="Q16" s="83">
        <v>0</v>
      </c>
      <c r="R16" s="83">
        <v>5.4939999999999998</v>
      </c>
      <c r="S16" s="83">
        <v>0</v>
      </c>
      <c r="T16" s="83">
        <v>0</v>
      </c>
      <c r="U16" s="83">
        <v>0</v>
      </c>
      <c r="V16" s="83">
        <v>0</v>
      </c>
      <c r="W16" s="83">
        <v>0</v>
      </c>
      <c r="X16" s="83">
        <v>0</v>
      </c>
      <c r="Y16" s="83">
        <v>8.6</v>
      </c>
      <c r="Z16" s="83">
        <v>0</v>
      </c>
      <c r="AA16" s="83">
        <v>6.6479999999999997</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5.4939999999999998</v>
      </c>
      <c r="DT16" s="83">
        <v>0</v>
      </c>
      <c r="DU16" s="83">
        <v>0</v>
      </c>
      <c r="DV16" s="83">
        <v>0</v>
      </c>
      <c r="DW16" s="83">
        <v>0</v>
      </c>
      <c r="DX16" s="83">
        <v>0</v>
      </c>
      <c r="DY16" s="83">
        <v>0</v>
      </c>
      <c r="DZ16" s="83">
        <v>8.6</v>
      </c>
      <c r="EA16" s="83">
        <v>0</v>
      </c>
      <c r="EB16" s="83">
        <v>6.6479999999999997</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20.742000000000001</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20.742000000000001</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1</v>
      </c>
      <c r="JF16" s="81">
        <v>0</v>
      </c>
      <c r="JG16" s="81">
        <v>0</v>
      </c>
      <c r="JH16" s="81">
        <v>0</v>
      </c>
      <c r="JI16" s="81">
        <v>0</v>
      </c>
      <c r="JJ16" s="81">
        <v>0</v>
      </c>
      <c r="JK16" s="81">
        <v>0</v>
      </c>
      <c r="JL16" s="81">
        <v>1</v>
      </c>
      <c r="JM16" s="81">
        <v>0</v>
      </c>
      <c r="JN16" s="81">
        <v>1</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1</v>
      </c>
      <c r="NG16" s="81">
        <v>0</v>
      </c>
      <c r="NH16" s="81">
        <v>0</v>
      </c>
      <c r="NI16" s="81">
        <v>0</v>
      </c>
      <c r="NJ16" s="81">
        <v>0</v>
      </c>
      <c r="NK16" s="81">
        <v>0</v>
      </c>
      <c r="NL16" s="81">
        <v>0</v>
      </c>
      <c r="NM16" s="81">
        <v>1</v>
      </c>
      <c r="NN16" s="81">
        <v>0</v>
      </c>
      <c r="NO16" s="81">
        <v>1</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3</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3</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1973</v>
      </c>
      <c r="B17" s="80">
        <v>9</v>
      </c>
      <c r="C17" s="80">
        <v>9</v>
      </c>
      <c r="D17" s="80">
        <v>1</v>
      </c>
      <c r="E17" s="80">
        <v>2012</v>
      </c>
      <c r="F17" s="80" t="s">
        <v>88</v>
      </c>
      <c r="G17" s="182" t="s">
        <v>1964</v>
      </c>
      <c r="H17" s="80" t="s">
        <v>1965</v>
      </c>
      <c r="I17" s="173"/>
      <c r="J17" s="83">
        <v>0</v>
      </c>
      <c r="K17" s="83">
        <v>0</v>
      </c>
      <c r="L17" s="83">
        <v>0</v>
      </c>
      <c r="M17" s="83">
        <v>0</v>
      </c>
      <c r="N17" s="83">
        <v>0</v>
      </c>
      <c r="O17" s="83">
        <v>0</v>
      </c>
      <c r="P17" s="83">
        <v>0</v>
      </c>
      <c r="Q17" s="83">
        <v>0</v>
      </c>
      <c r="R17" s="83">
        <v>5.5679999999999996</v>
      </c>
      <c r="S17" s="83">
        <v>0</v>
      </c>
      <c r="T17" s="83">
        <v>0</v>
      </c>
      <c r="U17" s="83">
        <v>0</v>
      </c>
      <c r="V17" s="83">
        <v>0</v>
      </c>
      <c r="W17" s="83">
        <v>0</v>
      </c>
      <c r="X17" s="83">
        <v>0</v>
      </c>
      <c r="Y17" s="83">
        <v>8.1389999999999993</v>
      </c>
      <c r="Z17" s="83">
        <v>0</v>
      </c>
      <c r="AA17" s="83">
        <v>7.3760000000000003</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5.5679999999999996</v>
      </c>
      <c r="DT17" s="83">
        <v>0</v>
      </c>
      <c r="DU17" s="83">
        <v>0</v>
      </c>
      <c r="DV17" s="83">
        <v>0</v>
      </c>
      <c r="DW17" s="83">
        <v>0</v>
      </c>
      <c r="DX17" s="83">
        <v>0</v>
      </c>
      <c r="DY17" s="83">
        <v>0</v>
      </c>
      <c r="DZ17" s="83">
        <v>8.1389999999999993</v>
      </c>
      <c r="EA17" s="83">
        <v>0</v>
      </c>
      <c r="EB17" s="83">
        <v>7.3760000000000003</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21.082999999999998</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21.082999999999998</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2</v>
      </c>
      <c r="JF17" s="81">
        <v>0</v>
      </c>
      <c r="JG17" s="81">
        <v>0</v>
      </c>
      <c r="JH17" s="81">
        <v>0</v>
      </c>
      <c r="JI17" s="81">
        <v>0</v>
      </c>
      <c r="JJ17" s="81">
        <v>0</v>
      </c>
      <c r="JK17" s="81">
        <v>0</v>
      </c>
      <c r="JL17" s="81">
        <v>1</v>
      </c>
      <c r="JM17" s="81">
        <v>0</v>
      </c>
      <c r="JN17" s="81">
        <v>1</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2</v>
      </c>
      <c r="NG17" s="81">
        <v>0</v>
      </c>
      <c r="NH17" s="81">
        <v>0</v>
      </c>
      <c r="NI17" s="81">
        <v>0</v>
      </c>
      <c r="NJ17" s="81">
        <v>0</v>
      </c>
      <c r="NK17" s="81">
        <v>0</v>
      </c>
      <c r="NL17" s="81">
        <v>0</v>
      </c>
      <c r="NM17" s="81">
        <v>1</v>
      </c>
      <c r="NN17" s="81">
        <v>0</v>
      </c>
      <c r="NO17" s="81">
        <v>1</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4</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4</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1974</v>
      </c>
      <c r="B18" s="80">
        <v>10</v>
      </c>
      <c r="C18" s="80">
        <v>10</v>
      </c>
      <c r="D18" s="80">
        <v>1</v>
      </c>
      <c r="E18" s="80">
        <v>2013</v>
      </c>
      <c r="F18" s="80" t="s">
        <v>89</v>
      </c>
      <c r="G18" s="182" t="s">
        <v>1964</v>
      </c>
      <c r="H18" s="80" t="s">
        <v>1965</v>
      </c>
      <c r="I18" s="173"/>
      <c r="J18" s="83">
        <v>0</v>
      </c>
      <c r="K18" s="83">
        <v>0</v>
      </c>
      <c r="L18" s="83">
        <v>0</v>
      </c>
      <c r="M18" s="83">
        <v>0</v>
      </c>
      <c r="N18" s="83">
        <v>0</v>
      </c>
      <c r="O18" s="83">
        <v>0</v>
      </c>
      <c r="P18" s="83">
        <v>0</v>
      </c>
      <c r="Q18" s="83">
        <v>0</v>
      </c>
      <c r="R18" s="83">
        <v>5.4930000000000003</v>
      </c>
      <c r="S18" s="83">
        <v>0</v>
      </c>
      <c r="T18" s="83">
        <v>0</v>
      </c>
      <c r="U18" s="83">
        <v>0</v>
      </c>
      <c r="V18" s="83">
        <v>0</v>
      </c>
      <c r="W18" s="83">
        <v>0</v>
      </c>
      <c r="X18" s="83">
        <v>0</v>
      </c>
      <c r="Y18" s="83">
        <v>8.7750000000000004</v>
      </c>
      <c r="Z18" s="83">
        <v>0</v>
      </c>
      <c r="AA18" s="83">
        <v>12.474</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5.4930000000000003</v>
      </c>
      <c r="DT18" s="83">
        <v>0</v>
      </c>
      <c r="DU18" s="83">
        <v>0</v>
      </c>
      <c r="DV18" s="83">
        <v>0</v>
      </c>
      <c r="DW18" s="83">
        <v>0</v>
      </c>
      <c r="DX18" s="83">
        <v>0</v>
      </c>
      <c r="DY18" s="83">
        <v>0</v>
      </c>
      <c r="DZ18" s="83">
        <v>8.7750000000000004</v>
      </c>
      <c r="EA18" s="83">
        <v>0</v>
      </c>
      <c r="EB18" s="83">
        <v>12.474</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26.742000000000001</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26.742000000000001</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1</v>
      </c>
      <c r="JF18" s="81">
        <v>0</v>
      </c>
      <c r="JG18" s="81">
        <v>0</v>
      </c>
      <c r="JH18" s="81">
        <v>0</v>
      </c>
      <c r="JI18" s="81">
        <v>0</v>
      </c>
      <c r="JJ18" s="81">
        <v>0</v>
      </c>
      <c r="JK18" s="81">
        <v>0</v>
      </c>
      <c r="JL18" s="81">
        <v>1</v>
      </c>
      <c r="JM18" s="81">
        <v>0</v>
      </c>
      <c r="JN18" s="81">
        <v>2</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1</v>
      </c>
      <c r="NG18" s="81">
        <v>0</v>
      </c>
      <c r="NH18" s="81">
        <v>0</v>
      </c>
      <c r="NI18" s="81">
        <v>0</v>
      </c>
      <c r="NJ18" s="81">
        <v>0</v>
      </c>
      <c r="NK18" s="81">
        <v>0</v>
      </c>
      <c r="NL18" s="81">
        <v>0</v>
      </c>
      <c r="NM18" s="81">
        <v>1</v>
      </c>
      <c r="NN18" s="81">
        <v>0</v>
      </c>
      <c r="NO18" s="81">
        <v>2</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4</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4</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1975</v>
      </c>
      <c r="B19" s="80">
        <v>11</v>
      </c>
      <c r="C19" s="80">
        <v>11</v>
      </c>
      <c r="D19" s="80">
        <v>1</v>
      </c>
      <c r="E19" s="80">
        <v>2014</v>
      </c>
      <c r="F19" s="80" t="s">
        <v>90</v>
      </c>
      <c r="G19" s="182" t="s">
        <v>1964</v>
      </c>
      <c r="H19" s="80" t="s">
        <v>1965</v>
      </c>
      <c r="I19" s="173"/>
      <c r="J19" s="83">
        <v>0</v>
      </c>
      <c r="K19" s="83">
        <v>0</v>
      </c>
      <c r="L19" s="83">
        <v>0</v>
      </c>
      <c r="M19" s="83">
        <v>0</v>
      </c>
      <c r="N19" s="83">
        <v>0</v>
      </c>
      <c r="O19" s="83">
        <v>0</v>
      </c>
      <c r="P19" s="83">
        <v>0</v>
      </c>
      <c r="Q19" s="83">
        <v>0</v>
      </c>
      <c r="R19" s="83">
        <v>5.6989999999999998</v>
      </c>
      <c r="S19" s="83">
        <v>0</v>
      </c>
      <c r="T19" s="83">
        <v>0</v>
      </c>
      <c r="U19" s="83">
        <v>0</v>
      </c>
      <c r="V19" s="83">
        <v>0</v>
      </c>
      <c r="W19" s="83">
        <v>0</v>
      </c>
      <c r="X19" s="83">
        <v>0</v>
      </c>
      <c r="Y19" s="83">
        <v>8.8780000000000001</v>
      </c>
      <c r="Z19" s="83">
        <v>0</v>
      </c>
      <c r="AA19" s="83">
        <v>12.115</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5.6989999999999998</v>
      </c>
      <c r="DT19" s="83">
        <v>0</v>
      </c>
      <c r="DU19" s="83">
        <v>0</v>
      </c>
      <c r="DV19" s="83">
        <v>0</v>
      </c>
      <c r="DW19" s="83">
        <v>0</v>
      </c>
      <c r="DX19" s="83">
        <v>0</v>
      </c>
      <c r="DY19" s="83">
        <v>0</v>
      </c>
      <c r="DZ19" s="83">
        <v>8.8780000000000001</v>
      </c>
      <c r="EA19" s="83">
        <v>0</v>
      </c>
      <c r="EB19" s="83">
        <v>12.115</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26.692</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26.692</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1</v>
      </c>
      <c r="JF19" s="81">
        <v>0</v>
      </c>
      <c r="JG19" s="81">
        <v>0</v>
      </c>
      <c r="JH19" s="81">
        <v>0</v>
      </c>
      <c r="JI19" s="81">
        <v>0</v>
      </c>
      <c r="JJ19" s="81">
        <v>0</v>
      </c>
      <c r="JK19" s="81">
        <v>0</v>
      </c>
      <c r="JL19" s="81">
        <v>1</v>
      </c>
      <c r="JM19" s="81">
        <v>0</v>
      </c>
      <c r="JN19" s="81">
        <v>2</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1</v>
      </c>
      <c r="NG19" s="81">
        <v>0</v>
      </c>
      <c r="NH19" s="81">
        <v>0</v>
      </c>
      <c r="NI19" s="81">
        <v>0</v>
      </c>
      <c r="NJ19" s="81">
        <v>0</v>
      </c>
      <c r="NK19" s="81">
        <v>0</v>
      </c>
      <c r="NL19" s="81">
        <v>0</v>
      </c>
      <c r="NM19" s="81">
        <v>1</v>
      </c>
      <c r="NN19" s="81">
        <v>0</v>
      </c>
      <c r="NO19" s="81">
        <v>2</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4</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4</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1976</v>
      </c>
      <c r="B20" s="80">
        <v>12</v>
      </c>
      <c r="C20" s="80">
        <v>12</v>
      </c>
      <c r="D20" s="80">
        <v>1</v>
      </c>
      <c r="E20" s="80">
        <v>2015</v>
      </c>
      <c r="F20" s="80" t="s">
        <v>91</v>
      </c>
      <c r="G20" s="182" t="s">
        <v>1964</v>
      </c>
      <c r="H20" s="80" t="s">
        <v>1965</v>
      </c>
      <c r="I20" s="173"/>
      <c r="J20" s="83">
        <v>0</v>
      </c>
      <c r="K20" s="83">
        <v>0</v>
      </c>
      <c r="L20" s="83">
        <v>0</v>
      </c>
      <c r="M20" s="83">
        <v>0</v>
      </c>
      <c r="N20" s="83">
        <v>0</v>
      </c>
      <c r="O20" s="83">
        <v>0</v>
      </c>
      <c r="P20" s="83">
        <v>0</v>
      </c>
      <c r="Q20" s="83">
        <v>0</v>
      </c>
      <c r="R20" s="83">
        <v>7.7510000000000003</v>
      </c>
      <c r="S20" s="83">
        <v>0</v>
      </c>
      <c r="T20" s="83">
        <v>0</v>
      </c>
      <c r="U20" s="83">
        <v>0</v>
      </c>
      <c r="V20" s="83">
        <v>0</v>
      </c>
      <c r="W20" s="83">
        <v>0</v>
      </c>
      <c r="X20" s="83">
        <v>0</v>
      </c>
      <c r="Y20" s="83">
        <v>8.0280000000000005</v>
      </c>
      <c r="Z20" s="83">
        <v>0</v>
      </c>
      <c r="AA20" s="83">
        <v>14.342000000000001</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7.7510000000000003</v>
      </c>
      <c r="DT20" s="83">
        <v>0</v>
      </c>
      <c r="DU20" s="83">
        <v>0</v>
      </c>
      <c r="DV20" s="83">
        <v>0</v>
      </c>
      <c r="DW20" s="83">
        <v>0</v>
      </c>
      <c r="DX20" s="83">
        <v>0</v>
      </c>
      <c r="DY20" s="83">
        <v>0</v>
      </c>
      <c r="DZ20" s="83">
        <v>8.0280000000000005</v>
      </c>
      <c r="EA20" s="83">
        <v>0</v>
      </c>
      <c r="EB20" s="83">
        <v>14.342000000000001</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30.120999999999999</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30.120999999999999</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1</v>
      </c>
      <c r="JF20" s="81">
        <v>0</v>
      </c>
      <c r="JG20" s="81">
        <v>0</v>
      </c>
      <c r="JH20" s="81">
        <v>0</v>
      </c>
      <c r="JI20" s="81">
        <v>0</v>
      </c>
      <c r="JJ20" s="81">
        <v>0</v>
      </c>
      <c r="JK20" s="81">
        <v>0</v>
      </c>
      <c r="JL20" s="81">
        <v>1</v>
      </c>
      <c r="JM20" s="81">
        <v>0</v>
      </c>
      <c r="JN20" s="81">
        <v>2</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1</v>
      </c>
      <c r="NG20" s="81">
        <v>0</v>
      </c>
      <c r="NH20" s="81">
        <v>0</v>
      </c>
      <c r="NI20" s="81">
        <v>0</v>
      </c>
      <c r="NJ20" s="81">
        <v>0</v>
      </c>
      <c r="NK20" s="81">
        <v>0</v>
      </c>
      <c r="NL20" s="81">
        <v>0</v>
      </c>
      <c r="NM20" s="81">
        <v>1</v>
      </c>
      <c r="NN20" s="81">
        <v>0</v>
      </c>
      <c r="NO20" s="81">
        <v>2</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4</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4</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1977</v>
      </c>
      <c r="B21" s="80">
        <v>13</v>
      </c>
      <c r="C21" s="80">
        <v>13</v>
      </c>
      <c r="D21" s="80">
        <v>1</v>
      </c>
      <c r="E21" s="80">
        <v>2016</v>
      </c>
      <c r="F21" s="80" t="s">
        <v>92</v>
      </c>
      <c r="G21" s="182" t="s">
        <v>1964</v>
      </c>
      <c r="H21" s="80" t="s">
        <v>1965</v>
      </c>
      <c r="I21" s="173"/>
      <c r="J21" s="83">
        <v>0</v>
      </c>
      <c r="K21" s="83">
        <v>0</v>
      </c>
      <c r="L21" s="83">
        <v>0</v>
      </c>
      <c r="M21" s="83">
        <v>0</v>
      </c>
      <c r="N21" s="83">
        <v>0</v>
      </c>
      <c r="O21" s="83">
        <v>0</v>
      </c>
      <c r="P21" s="83">
        <v>0</v>
      </c>
      <c r="Q21" s="83">
        <v>0</v>
      </c>
      <c r="R21" s="83">
        <v>5.5979999999999999</v>
      </c>
      <c r="S21" s="83">
        <v>0</v>
      </c>
      <c r="T21" s="83">
        <v>0</v>
      </c>
      <c r="U21" s="83">
        <v>0</v>
      </c>
      <c r="V21" s="83">
        <v>0</v>
      </c>
      <c r="W21" s="83">
        <v>0</v>
      </c>
      <c r="X21" s="83">
        <v>0</v>
      </c>
      <c r="Y21" s="83">
        <v>6.43</v>
      </c>
      <c r="Z21" s="83">
        <v>0</v>
      </c>
      <c r="AA21" s="83">
        <v>27.071000000000002</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5.5979999999999999</v>
      </c>
      <c r="DT21" s="83">
        <v>0</v>
      </c>
      <c r="DU21" s="83">
        <v>0</v>
      </c>
      <c r="DV21" s="83">
        <v>0</v>
      </c>
      <c r="DW21" s="83">
        <v>0</v>
      </c>
      <c r="DX21" s="83">
        <v>0</v>
      </c>
      <c r="DY21" s="83">
        <v>0</v>
      </c>
      <c r="DZ21" s="83">
        <v>6.43</v>
      </c>
      <c r="EA21" s="83">
        <v>0</v>
      </c>
      <c r="EB21" s="83">
        <v>27.071000000000002</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39.098999999999997</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39.098999999999997</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1</v>
      </c>
      <c r="JF21" s="81">
        <v>0</v>
      </c>
      <c r="JG21" s="81">
        <v>0</v>
      </c>
      <c r="JH21" s="81">
        <v>0</v>
      </c>
      <c r="JI21" s="81">
        <v>0</v>
      </c>
      <c r="JJ21" s="81">
        <v>0</v>
      </c>
      <c r="JK21" s="81">
        <v>0</v>
      </c>
      <c r="JL21" s="81">
        <v>1</v>
      </c>
      <c r="JM21" s="81">
        <v>0</v>
      </c>
      <c r="JN21" s="81">
        <v>3</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1</v>
      </c>
      <c r="NG21" s="81">
        <v>0</v>
      </c>
      <c r="NH21" s="81">
        <v>0</v>
      </c>
      <c r="NI21" s="81">
        <v>0</v>
      </c>
      <c r="NJ21" s="81">
        <v>0</v>
      </c>
      <c r="NK21" s="81">
        <v>0</v>
      </c>
      <c r="NL21" s="81">
        <v>0</v>
      </c>
      <c r="NM21" s="81">
        <v>1</v>
      </c>
      <c r="NN21" s="81">
        <v>0</v>
      </c>
      <c r="NO21" s="81">
        <v>3</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5</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5</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1978</v>
      </c>
      <c r="B22" s="80">
        <v>14</v>
      </c>
      <c r="C22" s="80">
        <v>14</v>
      </c>
      <c r="D22" s="80">
        <v>1</v>
      </c>
      <c r="E22" s="80">
        <v>2017</v>
      </c>
      <c r="F22" s="80" t="s">
        <v>71</v>
      </c>
      <c r="G22" s="182" t="s">
        <v>1964</v>
      </c>
      <c r="H22" s="80" t="s">
        <v>1965</v>
      </c>
      <c r="I22" s="173"/>
      <c r="J22" s="83">
        <v>0</v>
      </c>
      <c r="K22" s="83">
        <v>0</v>
      </c>
      <c r="L22" s="83">
        <v>0</v>
      </c>
      <c r="M22" s="83">
        <v>0</v>
      </c>
      <c r="N22" s="83">
        <v>0</v>
      </c>
      <c r="O22" s="83">
        <v>0</v>
      </c>
      <c r="P22" s="83">
        <v>0</v>
      </c>
      <c r="Q22" s="83">
        <v>0</v>
      </c>
      <c r="R22" s="83">
        <v>6.133</v>
      </c>
      <c r="S22" s="83">
        <v>0</v>
      </c>
      <c r="T22" s="83">
        <v>0</v>
      </c>
      <c r="U22" s="83">
        <v>0</v>
      </c>
      <c r="V22" s="83">
        <v>0</v>
      </c>
      <c r="W22" s="83">
        <v>0</v>
      </c>
      <c r="X22" s="83">
        <v>0</v>
      </c>
      <c r="Y22" s="83">
        <v>0</v>
      </c>
      <c r="Z22" s="83">
        <v>0</v>
      </c>
      <c r="AA22" s="83">
        <v>29.591000000000001</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6.133</v>
      </c>
      <c r="DT22" s="83">
        <v>0</v>
      </c>
      <c r="DU22" s="83">
        <v>0</v>
      </c>
      <c r="DV22" s="83">
        <v>0</v>
      </c>
      <c r="DW22" s="83">
        <v>0</v>
      </c>
      <c r="DX22" s="83">
        <v>0</v>
      </c>
      <c r="DY22" s="83">
        <v>0</v>
      </c>
      <c r="DZ22" s="83">
        <v>0</v>
      </c>
      <c r="EA22" s="83">
        <v>0</v>
      </c>
      <c r="EB22" s="83">
        <v>29.591000000000001</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35.723999999999997</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35.723999999999997</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1</v>
      </c>
      <c r="JF22" s="81">
        <v>0</v>
      </c>
      <c r="JG22" s="81">
        <v>0</v>
      </c>
      <c r="JH22" s="81">
        <v>0</v>
      </c>
      <c r="JI22" s="81">
        <v>0</v>
      </c>
      <c r="JJ22" s="81">
        <v>0</v>
      </c>
      <c r="JK22" s="81">
        <v>0</v>
      </c>
      <c r="JL22" s="81">
        <v>0</v>
      </c>
      <c r="JM22" s="81">
        <v>0</v>
      </c>
      <c r="JN22" s="81">
        <v>3</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1</v>
      </c>
      <c r="NG22" s="81">
        <v>0</v>
      </c>
      <c r="NH22" s="81">
        <v>0</v>
      </c>
      <c r="NI22" s="81">
        <v>0</v>
      </c>
      <c r="NJ22" s="81">
        <v>0</v>
      </c>
      <c r="NK22" s="81">
        <v>0</v>
      </c>
      <c r="NL22" s="81">
        <v>0</v>
      </c>
      <c r="NM22" s="81">
        <v>0</v>
      </c>
      <c r="NN22" s="81">
        <v>0</v>
      </c>
      <c r="NO22" s="81">
        <v>3</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4</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4</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1979</v>
      </c>
      <c r="B23" s="80">
        <v>15</v>
      </c>
      <c r="C23" s="80">
        <v>15</v>
      </c>
      <c r="D23" s="80">
        <v>1</v>
      </c>
      <c r="E23" s="80">
        <v>2018</v>
      </c>
      <c r="F23" s="80" t="s">
        <v>93</v>
      </c>
      <c r="G23" s="182" t="s">
        <v>1964</v>
      </c>
      <c r="H23" s="80" t="s">
        <v>1965</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5.73</v>
      </c>
      <c r="Z23" s="83">
        <v>0</v>
      </c>
      <c r="AA23" s="83">
        <v>28.968</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5.73</v>
      </c>
      <c r="EA23" s="83">
        <v>0</v>
      </c>
      <c r="EB23" s="83">
        <v>28.968</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34.698</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34.698</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1</v>
      </c>
      <c r="JM23" s="81">
        <v>0</v>
      </c>
      <c r="JN23" s="81">
        <v>3</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1</v>
      </c>
      <c r="NN23" s="81">
        <v>0</v>
      </c>
      <c r="NO23" s="81">
        <v>3</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4</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4</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1980</v>
      </c>
      <c r="B24" s="80">
        <v>16</v>
      </c>
      <c r="C24" s="80">
        <v>16</v>
      </c>
      <c r="D24" s="80">
        <v>1</v>
      </c>
      <c r="E24" s="80">
        <v>2019</v>
      </c>
      <c r="F24" s="80" t="s">
        <v>73</v>
      </c>
      <c r="G24" s="182" t="s">
        <v>1964</v>
      </c>
      <c r="H24" s="80" t="s">
        <v>1965</v>
      </c>
      <c r="I24" s="173"/>
      <c r="J24" s="83">
        <v>0</v>
      </c>
      <c r="K24" s="83">
        <v>0</v>
      </c>
      <c r="L24" s="83">
        <v>0</v>
      </c>
      <c r="M24" s="83">
        <v>0</v>
      </c>
      <c r="N24" s="83">
        <v>0</v>
      </c>
      <c r="O24" s="83">
        <v>0</v>
      </c>
      <c r="P24" s="83">
        <v>0</v>
      </c>
      <c r="Q24" s="83">
        <v>0</v>
      </c>
      <c r="R24" s="83">
        <v>4.47</v>
      </c>
      <c r="S24" s="83">
        <v>0</v>
      </c>
      <c r="T24" s="83">
        <v>0</v>
      </c>
      <c r="U24" s="83">
        <v>0</v>
      </c>
      <c r="V24" s="83">
        <v>0</v>
      </c>
      <c r="W24" s="83">
        <v>0</v>
      </c>
      <c r="X24" s="83">
        <v>0</v>
      </c>
      <c r="Y24" s="83">
        <v>6.1829999999999998</v>
      </c>
      <c r="Z24" s="83">
        <v>0</v>
      </c>
      <c r="AA24" s="83">
        <v>31.841000000000001</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4.47</v>
      </c>
      <c r="DT24" s="83">
        <v>0</v>
      </c>
      <c r="DU24" s="83">
        <v>0</v>
      </c>
      <c r="DV24" s="83">
        <v>0</v>
      </c>
      <c r="DW24" s="83">
        <v>0</v>
      </c>
      <c r="DX24" s="83">
        <v>0</v>
      </c>
      <c r="DY24" s="83">
        <v>0</v>
      </c>
      <c r="DZ24" s="83">
        <v>6.1829999999999998</v>
      </c>
      <c r="EA24" s="83">
        <v>0</v>
      </c>
      <c r="EB24" s="83">
        <v>31.841000000000001</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42.494</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42.494</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1</v>
      </c>
      <c r="JF24" s="81">
        <v>0</v>
      </c>
      <c r="JG24" s="81">
        <v>0</v>
      </c>
      <c r="JH24" s="81">
        <v>0</v>
      </c>
      <c r="JI24" s="81">
        <v>0</v>
      </c>
      <c r="JJ24" s="81">
        <v>0</v>
      </c>
      <c r="JK24" s="81">
        <v>0</v>
      </c>
      <c r="JL24" s="81">
        <v>1</v>
      </c>
      <c r="JM24" s="81">
        <v>0</v>
      </c>
      <c r="JN24" s="81">
        <v>3</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1</v>
      </c>
      <c r="NG24" s="81">
        <v>0</v>
      </c>
      <c r="NH24" s="81">
        <v>0</v>
      </c>
      <c r="NI24" s="81">
        <v>0</v>
      </c>
      <c r="NJ24" s="81">
        <v>0</v>
      </c>
      <c r="NK24" s="81">
        <v>0</v>
      </c>
      <c r="NL24" s="81">
        <v>0</v>
      </c>
      <c r="NM24" s="81">
        <v>1</v>
      </c>
      <c r="NN24" s="81">
        <v>0</v>
      </c>
      <c r="NO24" s="81">
        <v>3</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5</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5</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1981</v>
      </c>
      <c r="B25" s="80">
        <v>17</v>
      </c>
      <c r="C25" s="80">
        <v>17</v>
      </c>
      <c r="D25" s="80">
        <v>1</v>
      </c>
      <c r="E25" s="80">
        <v>2020</v>
      </c>
      <c r="F25" s="80" t="s">
        <v>218</v>
      </c>
      <c r="G25" s="182" t="s">
        <v>1964</v>
      </c>
      <c r="H25" s="80" t="s">
        <v>1965</v>
      </c>
      <c r="I25" s="173"/>
      <c r="J25" s="83">
        <v>0</v>
      </c>
      <c r="K25" s="83">
        <v>0</v>
      </c>
      <c r="L25" s="83">
        <v>0</v>
      </c>
      <c r="M25" s="83">
        <v>0</v>
      </c>
      <c r="N25" s="83">
        <v>0</v>
      </c>
      <c r="O25" s="83">
        <v>0</v>
      </c>
      <c r="P25" s="83">
        <v>0</v>
      </c>
      <c r="Q25" s="83">
        <v>0</v>
      </c>
      <c r="R25" s="83">
        <v>3.8879999999999999</v>
      </c>
      <c r="S25" s="83">
        <v>0</v>
      </c>
      <c r="T25" s="83">
        <v>0</v>
      </c>
      <c r="U25" s="83">
        <v>0</v>
      </c>
      <c r="V25" s="83">
        <v>0</v>
      </c>
      <c r="W25" s="83">
        <v>0</v>
      </c>
      <c r="X25" s="83">
        <v>0</v>
      </c>
      <c r="Y25" s="83">
        <v>6.7320000000000002</v>
      </c>
      <c r="Z25" s="83">
        <v>0</v>
      </c>
      <c r="AA25" s="83">
        <v>30.396999999999998</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3.8879999999999999</v>
      </c>
      <c r="DT25" s="83">
        <v>0</v>
      </c>
      <c r="DU25" s="83">
        <v>0</v>
      </c>
      <c r="DV25" s="83">
        <v>0</v>
      </c>
      <c r="DW25" s="83">
        <v>0</v>
      </c>
      <c r="DX25" s="83">
        <v>0</v>
      </c>
      <c r="DY25" s="83">
        <v>0</v>
      </c>
      <c r="DZ25" s="83">
        <v>6.7320000000000002</v>
      </c>
      <c r="EA25" s="83">
        <v>0</v>
      </c>
      <c r="EB25" s="83">
        <v>30.396999999999998</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41.017000000000003</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41.017000000000003</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1</v>
      </c>
      <c r="JF25" s="81">
        <v>0</v>
      </c>
      <c r="JG25" s="81">
        <v>0</v>
      </c>
      <c r="JH25" s="81">
        <v>0</v>
      </c>
      <c r="JI25" s="81">
        <v>0</v>
      </c>
      <c r="JJ25" s="81">
        <v>0</v>
      </c>
      <c r="JK25" s="81">
        <v>0</v>
      </c>
      <c r="JL25" s="81">
        <v>1</v>
      </c>
      <c r="JM25" s="81">
        <v>0</v>
      </c>
      <c r="JN25" s="81">
        <v>3</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1</v>
      </c>
      <c r="NG25" s="81">
        <v>0</v>
      </c>
      <c r="NH25" s="81">
        <v>0</v>
      </c>
      <c r="NI25" s="81">
        <v>0</v>
      </c>
      <c r="NJ25" s="81">
        <v>0</v>
      </c>
      <c r="NK25" s="81">
        <v>0</v>
      </c>
      <c r="NL25" s="81">
        <v>0</v>
      </c>
      <c r="NM25" s="81">
        <v>1</v>
      </c>
      <c r="NN25" s="81">
        <v>0</v>
      </c>
      <c r="NO25" s="81">
        <v>3</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5</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5</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2382</v>
      </c>
      <c r="B10" s="80">
        <v>2</v>
      </c>
      <c r="C10" s="80">
        <v>18</v>
      </c>
      <c r="D10" s="80">
        <v>2</v>
      </c>
      <c r="E10" s="80">
        <v>2022</v>
      </c>
      <c r="F10" s="80" t="s">
        <v>568</v>
      </c>
      <c r="G10" s="182" t="s">
        <v>2379</v>
      </c>
      <c r="H10" s="80" t="s">
        <v>2380</v>
      </c>
      <c r="I10" s="173"/>
      <c r="J10" s="83">
        <v>79425</v>
      </c>
      <c r="K10" s="81">
        <v>110324895</v>
      </c>
      <c r="L10" s="81">
        <v>22893</v>
      </c>
      <c r="M10" s="81">
        <v>31679044</v>
      </c>
      <c r="N10" s="81">
        <v>0</v>
      </c>
      <c r="O10" s="81">
        <v>0</v>
      </c>
      <c r="P10" s="81">
        <v>0</v>
      </c>
      <c r="Q10" s="81">
        <v>0</v>
      </c>
      <c r="R10" s="81">
        <v>0</v>
      </c>
      <c r="S10" s="81">
        <v>0</v>
      </c>
      <c r="T10" s="81">
        <v>0</v>
      </c>
      <c r="U10" s="81">
        <v>0</v>
      </c>
      <c r="V10" s="81">
        <v>0</v>
      </c>
      <c r="W10" s="81">
        <v>0</v>
      </c>
      <c r="X10" s="81">
        <v>0</v>
      </c>
      <c r="Y10" s="81">
        <v>0</v>
      </c>
      <c r="Z10" s="81">
        <v>142003939</v>
      </c>
      <c r="AA10" s="81">
        <v>237470545</v>
      </c>
      <c r="AB10" s="81">
        <v>1418397119</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2385</v>
      </c>
      <c r="B11" s="80">
        <v>3</v>
      </c>
      <c r="C11" s="80">
        <v>18</v>
      </c>
      <c r="D11" s="80">
        <v>3</v>
      </c>
      <c r="E11" s="80">
        <v>2022</v>
      </c>
      <c r="F11" s="80" t="s">
        <v>568</v>
      </c>
      <c r="G11" s="182" t="s">
        <v>2383</v>
      </c>
      <c r="H11" s="80" t="s">
        <v>1686</v>
      </c>
      <c r="I11" s="173"/>
      <c r="J11" s="83">
        <v>122472</v>
      </c>
      <c r="K11" s="81">
        <v>166325020</v>
      </c>
      <c r="L11" s="81">
        <v>173396</v>
      </c>
      <c r="M11" s="81">
        <v>232135451</v>
      </c>
      <c r="N11" s="81">
        <v>21100</v>
      </c>
      <c r="O11" s="81">
        <v>55937049</v>
      </c>
      <c r="P11" s="81">
        <v>502</v>
      </c>
      <c r="Q11" s="81">
        <v>2941535</v>
      </c>
      <c r="R11" s="81">
        <v>0</v>
      </c>
      <c r="S11" s="81">
        <v>0</v>
      </c>
      <c r="T11" s="81">
        <v>0</v>
      </c>
      <c r="U11" s="81">
        <v>0</v>
      </c>
      <c r="V11" s="81">
        <v>0</v>
      </c>
      <c r="W11" s="81">
        <v>0</v>
      </c>
      <c r="X11" s="81">
        <v>0</v>
      </c>
      <c r="Y11" s="81">
        <v>0</v>
      </c>
      <c r="Z11" s="81">
        <v>457339055</v>
      </c>
      <c r="AA11" s="81">
        <v>194515196</v>
      </c>
      <c r="AB11" s="81">
        <v>1658829920.0000002</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1703</v>
      </c>
      <c r="B12" s="80">
        <v>4</v>
      </c>
      <c r="C12" s="80">
        <v>18</v>
      </c>
      <c r="D12" s="80">
        <v>4</v>
      </c>
      <c r="E12" s="80">
        <v>2022</v>
      </c>
      <c r="F12" s="80" t="s">
        <v>568</v>
      </c>
      <c r="G12" s="182" t="s">
        <v>1700</v>
      </c>
      <c r="H12" s="80" t="s">
        <v>1701</v>
      </c>
      <c r="I12" s="173"/>
      <c r="J12" s="83">
        <v>156909</v>
      </c>
      <c r="K12" s="81">
        <v>208236277</v>
      </c>
      <c r="L12" s="81">
        <v>225037</v>
      </c>
      <c r="M12" s="81">
        <v>297635349.99999994</v>
      </c>
      <c r="N12" s="81">
        <v>821300</v>
      </c>
      <c r="O12" s="81">
        <v>2447453502</v>
      </c>
      <c r="P12" s="81">
        <v>44910</v>
      </c>
      <c r="Q12" s="81">
        <v>262994911</v>
      </c>
      <c r="R12" s="81">
        <v>0</v>
      </c>
      <c r="S12" s="81">
        <v>0</v>
      </c>
      <c r="T12" s="81">
        <v>0</v>
      </c>
      <c r="U12" s="81">
        <v>0</v>
      </c>
      <c r="V12" s="81">
        <v>0</v>
      </c>
      <c r="W12" s="81">
        <v>0</v>
      </c>
      <c r="X12" s="81">
        <v>0</v>
      </c>
      <c r="Y12" s="81">
        <v>0</v>
      </c>
      <c r="Z12" s="81">
        <v>3216320039.9999995</v>
      </c>
      <c r="AA12" s="81">
        <v>162299372</v>
      </c>
      <c r="AB12" s="81">
        <v>1574552406</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2334</v>
      </c>
      <c r="B13" s="80">
        <v>5</v>
      </c>
      <c r="C13" s="80">
        <v>18</v>
      </c>
      <c r="D13" s="80">
        <v>5</v>
      </c>
      <c r="E13" s="80">
        <v>2022</v>
      </c>
      <c r="F13" s="80" t="s">
        <v>568</v>
      </c>
      <c r="G13" s="182" t="s">
        <v>2331</v>
      </c>
      <c r="H13" s="80" t="s">
        <v>2332</v>
      </c>
      <c r="I13" s="173"/>
      <c r="J13" s="83">
        <v>345610</v>
      </c>
      <c r="K13" s="81">
        <v>472639527</v>
      </c>
      <c r="L13" s="81">
        <v>478593</v>
      </c>
      <c r="M13" s="81">
        <v>649281714.00000012</v>
      </c>
      <c r="N13" s="81">
        <v>116400</v>
      </c>
      <c r="O13" s="81">
        <v>221086641.99999997</v>
      </c>
      <c r="P13" s="81">
        <v>17736</v>
      </c>
      <c r="Q13" s="81">
        <v>108378507</v>
      </c>
      <c r="R13" s="81">
        <v>0</v>
      </c>
      <c r="S13" s="81">
        <v>0</v>
      </c>
      <c r="T13" s="81">
        <v>0</v>
      </c>
      <c r="U13" s="81">
        <v>0</v>
      </c>
      <c r="V13" s="81">
        <v>0</v>
      </c>
      <c r="W13" s="81">
        <v>0</v>
      </c>
      <c r="X13" s="81">
        <v>0</v>
      </c>
      <c r="Y13" s="81">
        <v>0</v>
      </c>
      <c r="Z13" s="81">
        <v>1451386390</v>
      </c>
      <c r="AA13" s="81">
        <v>794936582</v>
      </c>
      <c r="AB13" s="81">
        <v>4374030938</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1685</v>
      </c>
      <c r="B14" s="80">
        <v>6</v>
      </c>
      <c r="C14" s="80">
        <v>18</v>
      </c>
      <c r="D14" s="80">
        <v>6</v>
      </c>
      <c r="E14" s="80">
        <v>2022</v>
      </c>
      <c r="F14" s="80" t="s">
        <v>568</v>
      </c>
      <c r="G14" s="182" t="s">
        <v>1682</v>
      </c>
      <c r="H14" s="80" t="s">
        <v>1683</v>
      </c>
      <c r="I14" s="173"/>
      <c r="J14" s="83">
        <v>672815</v>
      </c>
      <c r="K14" s="81">
        <v>916666917.99999988</v>
      </c>
      <c r="L14" s="81">
        <v>229819</v>
      </c>
      <c r="M14" s="81">
        <v>312029900</v>
      </c>
      <c r="N14" s="81">
        <v>121600</v>
      </c>
      <c r="O14" s="81">
        <v>382674427.00000006</v>
      </c>
      <c r="P14" s="81">
        <v>3589</v>
      </c>
      <c r="Q14" s="81">
        <v>21027560</v>
      </c>
      <c r="R14" s="81">
        <v>0</v>
      </c>
      <c r="S14" s="81">
        <v>0</v>
      </c>
      <c r="T14" s="81">
        <v>0</v>
      </c>
      <c r="U14" s="81">
        <v>0</v>
      </c>
      <c r="V14" s="81">
        <v>0</v>
      </c>
      <c r="W14" s="81">
        <v>0</v>
      </c>
      <c r="X14" s="81">
        <v>0</v>
      </c>
      <c r="Y14" s="81">
        <v>0</v>
      </c>
      <c r="Z14" s="81">
        <v>1632398804.9999998</v>
      </c>
      <c r="AA14" s="81">
        <v>2055203081.0000002</v>
      </c>
      <c r="AB14" s="81">
        <v>10510881332</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2393</v>
      </c>
      <c r="B15" s="80">
        <v>7</v>
      </c>
      <c r="C15" s="80">
        <v>18</v>
      </c>
      <c r="D15" s="80">
        <v>7</v>
      </c>
      <c r="E15" s="80">
        <v>2022</v>
      </c>
      <c r="F15" s="80" t="s">
        <v>568</v>
      </c>
      <c r="G15" s="182" t="s">
        <v>2390</v>
      </c>
      <c r="H15" s="80" t="s">
        <v>2391</v>
      </c>
      <c r="I15" s="173"/>
      <c r="J15" s="83">
        <v>120634</v>
      </c>
      <c r="K15" s="81">
        <v>162402579</v>
      </c>
      <c r="L15" s="81">
        <v>197262</v>
      </c>
      <c r="M15" s="81">
        <v>264676253.00000003</v>
      </c>
      <c r="N15" s="81">
        <v>1800</v>
      </c>
      <c r="O15" s="81">
        <v>3401057</v>
      </c>
      <c r="P15" s="81">
        <v>0</v>
      </c>
      <c r="Q15" s="81">
        <v>0</v>
      </c>
      <c r="R15" s="81">
        <v>0</v>
      </c>
      <c r="S15" s="81">
        <v>0</v>
      </c>
      <c r="T15" s="81">
        <v>0</v>
      </c>
      <c r="U15" s="81">
        <v>0</v>
      </c>
      <c r="V15" s="81">
        <v>0</v>
      </c>
      <c r="W15" s="81">
        <v>0</v>
      </c>
      <c r="X15" s="81">
        <v>0</v>
      </c>
      <c r="Y15" s="81">
        <v>0</v>
      </c>
      <c r="Z15" s="81">
        <v>430479889</v>
      </c>
      <c r="AA15" s="81">
        <v>163549289</v>
      </c>
      <c r="AB15" s="81">
        <v>1394859726</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1699</v>
      </c>
      <c r="B16" s="80">
        <v>8</v>
      </c>
      <c r="C16" s="80">
        <v>18</v>
      </c>
      <c r="D16" s="80">
        <v>8</v>
      </c>
      <c r="E16" s="80">
        <v>2022</v>
      </c>
      <c r="F16" s="80" t="s">
        <v>568</v>
      </c>
      <c r="G16" s="182" t="s">
        <v>1696</v>
      </c>
      <c r="H16" s="80" t="s">
        <v>1697</v>
      </c>
      <c r="I16" s="173"/>
      <c r="J16" s="83">
        <v>226458</v>
      </c>
      <c r="K16" s="81">
        <v>317039070</v>
      </c>
      <c r="L16" s="81">
        <v>126278</v>
      </c>
      <c r="M16" s="81">
        <v>176240249</v>
      </c>
      <c r="N16" s="81">
        <v>61600</v>
      </c>
      <c r="O16" s="81">
        <v>188081889</v>
      </c>
      <c r="P16" s="81">
        <v>506</v>
      </c>
      <c r="Q16" s="81">
        <v>2966402.9999999995</v>
      </c>
      <c r="R16" s="81">
        <v>0</v>
      </c>
      <c r="S16" s="81">
        <v>0</v>
      </c>
      <c r="T16" s="81">
        <v>0</v>
      </c>
      <c r="U16" s="81">
        <v>0</v>
      </c>
      <c r="V16" s="81">
        <v>0</v>
      </c>
      <c r="W16" s="81">
        <v>0</v>
      </c>
      <c r="X16" s="81">
        <v>0</v>
      </c>
      <c r="Y16" s="81">
        <v>0</v>
      </c>
      <c r="Z16" s="81">
        <v>684327611</v>
      </c>
      <c r="AA16" s="81">
        <v>723301930</v>
      </c>
      <c r="AB16" s="81">
        <v>3418130465</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2421</v>
      </c>
      <c r="B17" s="80">
        <v>9</v>
      </c>
      <c r="C17" s="80">
        <v>18</v>
      </c>
      <c r="D17" s="80">
        <v>9</v>
      </c>
      <c r="E17" s="80">
        <v>2022</v>
      </c>
      <c r="F17" s="80" t="s">
        <v>568</v>
      </c>
      <c r="G17" s="182" t="s">
        <v>2418</v>
      </c>
      <c r="H17" s="80" t="s">
        <v>2419</v>
      </c>
      <c r="I17" s="173"/>
      <c r="J17" s="83">
        <v>572040</v>
      </c>
      <c r="K17" s="81">
        <v>789463949.00000012</v>
      </c>
      <c r="L17" s="81">
        <v>176638</v>
      </c>
      <c r="M17" s="81">
        <v>242310875</v>
      </c>
      <c r="N17" s="81">
        <v>0</v>
      </c>
      <c r="O17" s="81">
        <v>0</v>
      </c>
      <c r="P17" s="81">
        <v>0</v>
      </c>
      <c r="Q17" s="81">
        <v>0</v>
      </c>
      <c r="R17" s="81">
        <v>32.503300000000003</v>
      </c>
      <c r="S17" s="81">
        <v>270687.50773999997</v>
      </c>
      <c r="T17" s="81">
        <v>0</v>
      </c>
      <c r="U17" s="81">
        <v>0</v>
      </c>
      <c r="V17" s="81">
        <v>0</v>
      </c>
      <c r="W17" s="81">
        <v>0</v>
      </c>
      <c r="X17" s="81">
        <v>0</v>
      </c>
      <c r="Y17" s="81">
        <v>0</v>
      </c>
      <c r="Z17" s="81">
        <v>1032045511.50774</v>
      </c>
      <c r="AA17" s="81">
        <v>1668811489.0000002</v>
      </c>
      <c r="AB17" s="81">
        <v>8516668226</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2397</v>
      </c>
      <c r="B18" s="80">
        <v>10</v>
      </c>
      <c r="C18" s="80">
        <v>18</v>
      </c>
      <c r="D18" s="80">
        <v>10</v>
      </c>
      <c r="E18" s="80">
        <v>2022</v>
      </c>
      <c r="F18" s="80" t="s">
        <v>568</v>
      </c>
      <c r="G18" s="182" t="s">
        <v>2394</v>
      </c>
      <c r="H18" s="80" t="s">
        <v>2395</v>
      </c>
      <c r="I18" s="173"/>
      <c r="J18" s="83">
        <v>80549</v>
      </c>
      <c r="K18" s="81">
        <v>110878503</v>
      </c>
      <c r="L18" s="81">
        <v>5762</v>
      </c>
      <c r="M18" s="81">
        <v>7892190.9999999991</v>
      </c>
      <c r="N18" s="81">
        <v>0</v>
      </c>
      <c r="O18" s="81">
        <v>0</v>
      </c>
      <c r="P18" s="81">
        <v>0</v>
      </c>
      <c r="Q18" s="81">
        <v>0</v>
      </c>
      <c r="R18" s="81">
        <v>0</v>
      </c>
      <c r="S18" s="81">
        <v>0</v>
      </c>
      <c r="T18" s="81">
        <v>0</v>
      </c>
      <c r="U18" s="81">
        <v>0</v>
      </c>
      <c r="V18" s="81">
        <v>0</v>
      </c>
      <c r="W18" s="81">
        <v>0</v>
      </c>
      <c r="X18" s="81">
        <v>0</v>
      </c>
      <c r="Y18" s="81">
        <v>0</v>
      </c>
      <c r="Z18" s="81">
        <v>118770693.99999999</v>
      </c>
      <c r="AA18" s="81">
        <v>274375603</v>
      </c>
      <c r="AB18" s="81">
        <v>2155894965</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1673</v>
      </c>
      <c r="B19" s="80">
        <v>11</v>
      </c>
      <c r="C19" s="80">
        <v>18</v>
      </c>
      <c r="D19" s="80">
        <v>11</v>
      </c>
      <c r="E19" s="80">
        <v>2022</v>
      </c>
      <c r="F19" s="80" t="s">
        <v>568</v>
      </c>
      <c r="G19" s="182" t="s">
        <v>1670</v>
      </c>
      <c r="H19" s="80" t="s">
        <v>1671</v>
      </c>
      <c r="I19" s="173"/>
      <c r="J19" s="83">
        <v>403100</v>
      </c>
      <c r="K19" s="81">
        <v>553892361.99999988</v>
      </c>
      <c r="L19" s="81">
        <v>157566</v>
      </c>
      <c r="M19" s="81">
        <v>215553813</v>
      </c>
      <c r="N19" s="81">
        <v>0</v>
      </c>
      <c r="O19" s="81">
        <v>0</v>
      </c>
      <c r="P19" s="81">
        <v>0</v>
      </c>
      <c r="Q19" s="81">
        <v>0</v>
      </c>
      <c r="R19" s="81">
        <v>330.50234999999998</v>
      </c>
      <c r="S19" s="81">
        <v>2752423.6089699995</v>
      </c>
      <c r="T19" s="81">
        <v>0</v>
      </c>
      <c r="U19" s="81">
        <v>0</v>
      </c>
      <c r="V19" s="81">
        <v>0</v>
      </c>
      <c r="W19" s="81">
        <v>0</v>
      </c>
      <c r="X19" s="81">
        <v>0</v>
      </c>
      <c r="Y19" s="81">
        <v>0</v>
      </c>
      <c r="Z19" s="81">
        <v>772198598.60896993</v>
      </c>
      <c r="AA19" s="81">
        <v>1072525668.0000001</v>
      </c>
      <c r="AB19" s="81">
        <v>6201803765</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2374</v>
      </c>
      <c r="B20" s="80">
        <v>12</v>
      </c>
      <c r="C20" s="80">
        <v>18</v>
      </c>
      <c r="D20" s="80">
        <v>12</v>
      </c>
      <c r="E20" s="80">
        <v>2022</v>
      </c>
      <c r="F20" s="80" t="s">
        <v>568</v>
      </c>
      <c r="G20" s="182" t="s">
        <v>2371</v>
      </c>
      <c r="H20" s="80" t="s">
        <v>2372</v>
      </c>
      <c r="I20" s="173"/>
      <c r="J20" s="83">
        <v>61155</v>
      </c>
      <c r="K20" s="81">
        <v>84022845</v>
      </c>
      <c r="L20" s="81">
        <v>43519</v>
      </c>
      <c r="M20" s="81">
        <v>59618508</v>
      </c>
      <c r="N20" s="81">
        <v>3000</v>
      </c>
      <c r="O20" s="81">
        <v>5183555</v>
      </c>
      <c r="P20" s="81">
        <v>54</v>
      </c>
      <c r="Q20" s="81">
        <v>316461.99999999994</v>
      </c>
      <c r="R20" s="81">
        <v>12391.9668</v>
      </c>
      <c r="S20" s="81">
        <v>103200299.4553</v>
      </c>
      <c r="T20" s="81">
        <v>0</v>
      </c>
      <c r="U20" s="81">
        <v>0</v>
      </c>
      <c r="V20" s="81">
        <v>0</v>
      </c>
      <c r="W20" s="81">
        <v>0</v>
      </c>
      <c r="X20" s="81">
        <v>0</v>
      </c>
      <c r="Y20" s="81">
        <v>0</v>
      </c>
      <c r="Z20" s="81">
        <v>252341669.4553</v>
      </c>
      <c r="AA20" s="81">
        <v>136391689</v>
      </c>
      <c r="AB20" s="81">
        <v>808383089</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1711</v>
      </c>
      <c r="B21" s="80">
        <v>13</v>
      </c>
      <c r="C21" s="80">
        <v>18</v>
      </c>
      <c r="D21" s="80">
        <v>13</v>
      </c>
      <c r="E21" s="80">
        <v>2022</v>
      </c>
      <c r="F21" s="80" t="s">
        <v>568</v>
      </c>
      <c r="G21" s="182" t="s">
        <v>1708</v>
      </c>
      <c r="H21" s="80" t="s">
        <v>1709</v>
      </c>
      <c r="I21" s="173"/>
      <c r="J21" s="83">
        <v>55081</v>
      </c>
      <c r="K21" s="81">
        <v>74973448</v>
      </c>
      <c r="L21" s="81">
        <v>8567</v>
      </c>
      <c r="M21" s="81">
        <v>11606994</v>
      </c>
      <c r="N21" s="81">
        <v>0</v>
      </c>
      <c r="O21" s="81">
        <v>0</v>
      </c>
      <c r="P21" s="81">
        <v>0</v>
      </c>
      <c r="Q21" s="81">
        <v>0</v>
      </c>
      <c r="R21" s="81">
        <v>0</v>
      </c>
      <c r="S21" s="81">
        <v>0</v>
      </c>
      <c r="T21" s="81">
        <v>0</v>
      </c>
      <c r="U21" s="81">
        <v>0</v>
      </c>
      <c r="V21" s="81">
        <v>0</v>
      </c>
      <c r="W21" s="81">
        <v>0</v>
      </c>
      <c r="X21" s="81">
        <v>0</v>
      </c>
      <c r="Y21" s="81">
        <v>0</v>
      </c>
      <c r="Z21" s="81">
        <v>86580442.000000015</v>
      </c>
      <c r="AA21" s="81">
        <v>155139909</v>
      </c>
      <c r="AB21" s="81">
        <v>1414531842</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2318</v>
      </c>
      <c r="B22" s="80">
        <v>14</v>
      </c>
      <c r="C22" s="80">
        <v>18</v>
      </c>
      <c r="D22" s="80">
        <v>14</v>
      </c>
      <c r="E22" s="80">
        <v>2022</v>
      </c>
      <c r="F22" s="80" t="s">
        <v>568</v>
      </c>
      <c r="G22" s="182" t="s">
        <v>2315</v>
      </c>
      <c r="H22" s="80" t="s">
        <v>2316</v>
      </c>
      <c r="I22" s="173"/>
      <c r="J22" s="83">
        <v>90525</v>
      </c>
      <c r="K22" s="81">
        <v>124211724</v>
      </c>
      <c r="L22" s="81">
        <v>5330</v>
      </c>
      <c r="M22" s="81">
        <v>7280520</v>
      </c>
      <c r="N22" s="81">
        <v>0</v>
      </c>
      <c r="O22" s="81">
        <v>0</v>
      </c>
      <c r="P22" s="81">
        <v>0</v>
      </c>
      <c r="Q22" s="81">
        <v>0</v>
      </c>
      <c r="R22" s="81">
        <v>0</v>
      </c>
      <c r="S22" s="81">
        <v>0</v>
      </c>
      <c r="T22" s="81">
        <v>0</v>
      </c>
      <c r="U22" s="81">
        <v>0</v>
      </c>
      <c r="V22" s="81">
        <v>0</v>
      </c>
      <c r="W22" s="81">
        <v>0</v>
      </c>
      <c r="X22" s="81">
        <v>0</v>
      </c>
      <c r="Y22" s="81">
        <v>0</v>
      </c>
      <c r="Z22" s="81">
        <v>131492244</v>
      </c>
      <c r="AA22" s="81">
        <v>345633474</v>
      </c>
      <c r="AB22" s="81">
        <v>3562769018</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2425</v>
      </c>
      <c r="B23" s="80">
        <v>15</v>
      </c>
      <c r="C23" s="80">
        <v>18</v>
      </c>
      <c r="D23" s="80">
        <v>15</v>
      </c>
      <c r="E23" s="80">
        <v>2022</v>
      </c>
      <c r="F23" s="80" t="s">
        <v>568</v>
      </c>
      <c r="G23" s="182" t="s">
        <v>2422</v>
      </c>
      <c r="H23" s="80" t="s">
        <v>2423</v>
      </c>
      <c r="I23" s="173"/>
      <c r="J23" s="83">
        <v>1354443</v>
      </c>
      <c r="K23" s="81">
        <v>1838897215.0000002</v>
      </c>
      <c r="L23" s="81">
        <v>283891</v>
      </c>
      <c r="M23" s="81">
        <v>383459159</v>
      </c>
      <c r="N23" s="81">
        <v>2100</v>
      </c>
      <c r="O23" s="81">
        <v>3433440</v>
      </c>
      <c r="P23" s="81">
        <v>0</v>
      </c>
      <c r="Q23" s="81">
        <v>0</v>
      </c>
      <c r="R23" s="81">
        <v>0</v>
      </c>
      <c r="S23" s="81">
        <v>0</v>
      </c>
      <c r="T23" s="81">
        <v>0</v>
      </c>
      <c r="U23" s="81">
        <v>0</v>
      </c>
      <c r="V23" s="81">
        <v>0</v>
      </c>
      <c r="W23" s="81">
        <v>0</v>
      </c>
      <c r="X23" s="81">
        <v>0</v>
      </c>
      <c r="Y23" s="81">
        <v>0</v>
      </c>
      <c r="Z23" s="81">
        <v>2225789814</v>
      </c>
      <c r="AA23" s="81">
        <v>4666748186</v>
      </c>
      <c r="AB23" s="81">
        <v>25583403596</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2417</v>
      </c>
      <c r="B24" s="80">
        <v>16</v>
      </c>
      <c r="C24" s="80">
        <v>18</v>
      </c>
      <c r="D24" s="80">
        <v>16</v>
      </c>
      <c r="E24" s="80">
        <v>2022</v>
      </c>
      <c r="F24" s="80" t="s">
        <v>568</v>
      </c>
      <c r="G24" s="182" t="s">
        <v>2414</v>
      </c>
      <c r="H24" s="80" t="s">
        <v>2415</v>
      </c>
      <c r="I24" s="173"/>
      <c r="J24" s="83">
        <v>327310</v>
      </c>
      <c r="K24" s="81">
        <v>419408587</v>
      </c>
      <c r="L24" s="81">
        <v>342094</v>
      </c>
      <c r="M24" s="81">
        <v>437856978.99999994</v>
      </c>
      <c r="N24" s="81">
        <v>805100</v>
      </c>
      <c r="O24" s="81">
        <v>1885526623</v>
      </c>
      <c r="P24" s="81">
        <v>74476</v>
      </c>
      <c r="Q24" s="81">
        <v>428643290</v>
      </c>
      <c r="R24" s="81">
        <v>0</v>
      </c>
      <c r="S24" s="81">
        <v>0</v>
      </c>
      <c r="T24" s="81">
        <v>0</v>
      </c>
      <c r="U24" s="81">
        <v>0</v>
      </c>
      <c r="V24" s="81">
        <v>11</v>
      </c>
      <c r="W24" s="81">
        <v>0</v>
      </c>
      <c r="X24" s="81">
        <v>0</v>
      </c>
      <c r="Y24" s="81">
        <v>66961</v>
      </c>
      <c r="Z24" s="81">
        <v>3171502440</v>
      </c>
      <c r="AA24" s="81">
        <v>745431164</v>
      </c>
      <c r="AB24" s="81">
        <v>3689470844</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2401</v>
      </c>
      <c r="B25" s="80">
        <v>17</v>
      </c>
      <c r="C25" s="80">
        <v>18</v>
      </c>
      <c r="D25" s="80">
        <v>17</v>
      </c>
      <c r="E25" s="80">
        <v>2022</v>
      </c>
      <c r="F25" s="80" t="s">
        <v>568</v>
      </c>
      <c r="G25" s="182" t="s">
        <v>2398</v>
      </c>
      <c r="H25" s="80" t="s">
        <v>2399</v>
      </c>
      <c r="I25" s="173"/>
      <c r="J25" s="83">
        <v>233305</v>
      </c>
      <c r="K25" s="81">
        <v>302159298.00000006</v>
      </c>
      <c r="L25" s="81">
        <v>91312</v>
      </c>
      <c r="M25" s="81">
        <v>118103078</v>
      </c>
      <c r="N25" s="81">
        <v>433500</v>
      </c>
      <c r="O25" s="81">
        <v>994329027</v>
      </c>
      <c r="P25" s="81">
        <v>41955</v>
      </c>
      <c r="Q25" s="81">
        <v>236015761</v>
      </c>
      <c r="R25" s="81">
        <v>0</v>
      </c>
      <c r="S25" s="81">
        <v>0</v>
      </c>
      <c r="T25" s="81">
        <v>0</v>
      </c>
      <c r="U25" s="81">
        <v>16</v>
      </c>
      <c r="V25" s="81">
        <v>1228</v>
      </c>
      <c r="W25" s="81">
        <v>0</v>
      </c>
      <c r="X25" s="81">
        <v>99584</v>
      </c>
      <c r="Y25" s="81">
        <v>7532794</v>
      </c>
      <c r="Z25" s="81">
        <v>1658239542.0000002</v>
      </c>
      <c r="AA25" s="81">
        <v>537396694</v>
      </c>
      <c r="AB25" s="81">
        <v>2963901126</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1715</v>
      </c>
      <c r="B26" s="80">
        <v>18</v>
      </c>
      <c r="C26" s="80">
        <v>18</v>
      </c>
      <c r="D26" s="80">
        <v>18</v>
      </c>
      <c r="E26" s="80">
        <v>2022</v>
      </c>
      <c r="F26" s="80" t="s">
        <v>568</v>
      </c>
      <c r="G26" s="182" t="s">
        <v>1712</v>
      </c>
      <c r="H26" s="80" t="s">
        <v>1713</v>
      </c>
      <c r="I26" s="173"/>
      <c r="J26" s="83">
        <v>103506</v>
      </c>
      <c r="K26" s="81">
        <v>139669867.99999997</v>
      </c>
      <c r="L26" s="81">
        <v>73151</v>
      </c>
      <c r="M26" s="81">
        <v>98445479</v>
      </c>
      <c r="N26" s="81">
        <v>0</v>
      </c>
      <c r="O26" s="81">
        <v>0</v>
      </c>
      <c r="P26" s="81">
        <v>0</v>
      </c>
      <c r="Q26" s="81">
        <v>0</v>
      </c>
      <c r="R26" s="81">
        <v>0</v>
      </c>
      <c r="S26" s="81">
        <v>0</v>
      </c>
      <c r="T26" s="81">
        <v>0</v>
      </c>
      <c r="U26" s="81">
        <v>0</v>
      </c>
      <c r="V26" s="81">
        <v>0</v>
      </c>
      <c r="W26" s="81">
        <v>0</v>
      </c>
      <c r="X26" s="81">
        <v>0</v>
      </c>
      <c r="Y26" s="81">
        <v>0</v>
      </c>
      <c r="Z26" s="81">
        <v>238115346.99999997</v>
      </c>
      <c r="AA26" s="81">
        <v>307095114</v>
      </c>
      <c r="AB26" s="81">
        <v>2300035602</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2326</v>
      </c>
      <c r="B27" s="80">
        <v>19</v>
      </c>
      <c r="C27" s="80">
        <v>18</v>
      </c>
      <c r="D27" s="80">
        <v>19</v>
      </c>
      <c r="E27" s="80">
        <v>2022</v>
      </c>
      <c r="F27" s="80" t="s">
        <v>568</v>
      </c>
      <c r="G27" s="182" t="s">
        <v>2323</v>
      </c>
      <c r="H27" s="80" t="s">
        <v>2324</v>
      </c>
      <c r="I27" s="173"/>
      <c r="J27" s="83">
        <v>46808</v>
      </c>
      <c r="K27" s="81">
        <v>65283660.999999993</v>
      </c>
      <c r="L27" s="81">
        <v>25403</v>
      </c>
      <c r="M27" s="81">
        <v>35321913</v>
      </c>
      <c r="N27" s="81">
        <v>0</v>
      </c>
      <c r="O27" s="81">
        <v>0</v>
      </c>
      <c r="P27" s="81">
        <v>0</v>
      </c>
      <c r="Q27" s="81">
        <v>0</v>
      </c>
      <c r="R27" s="81">
        <v>0</v>
      </c>
      <c r="S27" s="81">
        <v>0</v>
      </c>
      <c r="T27" s="81">
        <v>0</v>
      </c>
      <c r="U27" s="81">
        <v>0</v>
      </c>
      <c r="V27" s="81">
        <v>0</v>
      </c>
      <c r="W27" s="81">
        <v>0</v>
      </c>
      <c r="X27" s="81">
        <v>0</v>
      </c>
      <c r="Y27" s="81">
        <v>0</v>
      </c>
      <c r="Z27" s="81">
        <v>100605574</v>
      </c>
      <c r="AA27" s="81">
        <v>142493702</v>
      </c>
      <c r="AB27" s="81">
        <v>943533973.00000012</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2362</v>
      </c>
      <c r="B28" s="80">
        <v>20</v>
      </c>
      <c r="C28" s="80">
        <v>18</v>
      </c>
      <c r="D28" s="80">
        <v>20</v>
      </c>
      <c r="E28" s="80">
        <v>2022</v>
      </c>
      <c r="F28" s="80" t="s">
        <v>568</v>
      </c>
      <c r="G28" s="182" t="s">
        <v>2359</v>
      </c>
      <c r="H28" s="80" t="s">
        <v>2360</v>
      </c>
      <c r="I28" s="173"/>
      <c r="J28" s="83">
        <v>87032</v>
      </c>
      <c r="K28" s="81">
        <v>118050187.00000001</v>
      </c>
      <c r="L28" s="81">
        <v>68665</v>
      </c>
      <c r="M28" s="81">
        <v>92843145.999999985</v>
      </c>
      <c r="N28" s="81">
        <v>118400</v>
      </c>
      <c r="O28" s="81">
        <v>231541601</v>
      </c>
      <c r="P28" s="81">
        <v>10082</v>
      </c>
      <c r="Q28" s="81">
        <v>57094674</v>
      </c>
      <c r="R28" s="81">
        <v>0</v>
      </c>
      <c r="S28" s="81">
        <v>0</v>
      </c>
      <c r="T28" s="81">
        <v>0</v>
      </c>
      <c r="U28" s="81">
        <v>0</v>
      </c>
      <c r="V28" s="81">
        <v>0</v>
      </c>
      <c r="W28" s="81">
        <v>0</v>
      </c>
      <c r="X28" s="81">
        <v>0</v>
      </c>
      <c r="Y28" s="81">
        <v>0</v>
      </c>
      <c r="Z28" s="81">
        <v>499529608</v>
      </c>
      <c r="AA28" s="81">
        <v>34268463</v>
      </c>
      <c r="AB28" s="81">
        <v>610040572</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2366</v>
      </c>
      <c r="B29" s="80">
        <v>21</v>
      </c>
      <c r="C29" s="80">
        <v>18</v>
      </c>
      <c r="D29" s="80">
        <v>21</v>
      </c>
      <c r="E29" s="80">
        <v>2022</v>
      </c>
      <c r="F29" s="80" t="s">
        <v>568</v>
      </c>
      <c r="G29" s="182" t="s">
        <v>2363</v>
      </c>
      <c r="H29" s="80" t="s">
        <v>2364</v>
      </c>
      <c r="I29" s="173"/>
      <c r="J29" s="83">
        <v>16311</v>
      </c>
      <c r="K29" s="81">
        <v>19965736</v>
      </c>
      <c r="L29" s="81">
        <v>8614</v>
      </c>
      <c r="M29" s="81">
        <v>10555295</v>
      </c>
      <c r="N29" s="81">
        <v>26600</v>
      </c>
      <c r="O29" s="81">
        <v>56830482</v>
      </c>
      <c r="P29" s="81">
        <v>49608</v>
      </c>
      <c r="Q29" s="81">
        <v>293426128</v>
      </c>
      <c r="R29" s="81">
        <v>0</v>
      </c>
      <c r="S29" s="81">
        <v>0</v>
      </c>
      <c r="T29" s="81">
        <v>0</v>
      </c>
      <c r="U29" s="81">
        <v>0</v>
      </c>
      <c r="V29" s="81">
        <v>87</v>
      </c>
      <c r="W29" s="81">
        <v>0</v>
      </c>
      <c r="X29" s="81">
        <v>0</v>
      </c>
      <c r="Y29" s="81">
        <v>530541</v>
      </c>
      <c r="Z29" s="81">
        <v>381308182</v>
      </c>
      <c r="AA29" s="81">
        <v>6417589</v>
      </c>
      <c r="AB29" s="81">
        <v>121380041</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2350</v>
      </c>
      <c r="B30" s="80">
        <v>22</v>
      </c>
      <c r="C30" s="80">
        <v>18</v>
      </c>
      <c r="D30" s="80">
        <v>22</v>
      </c>
      <c r="E30" s="80">
        <v>2022</v>
      </c>
      <c r="F30" s="80" t="s">
        <v>568</v>
      </c>
      <c r="G30" s="182" t="s">
        <v>2347</v>
      </c>
      <c r="H30" s="80" t="s">
        <v>2348</v>
      </c>
      <c r="I30" s="173"/>
      <c r="J30" s="83">
        <v>54022</v>
      </c>
      <c r="K30" s="81">
        <v>71112673</v>
      </c>
      <c r="L30" s="81">
        <v>42932</v>
      </c>
      <c r="M30" s="81">
        <v>56322376</v>
      </c>
      <c r="N30" s="81">
        <v>68900</v>
      </c>
      <c r="O30" s="81">
        <v>191227074</v>
      </c>
      <c r="P30" s="81">
        <v>378</v>
      </c>
      <c r="Q30" s="81">
        <v>2212287</v>
      </c>
      <c r="R30" s="81">
        <v>0</v>
      </c>
      <c r="S30" s="81">
        <v>0</v>
      </c>
      <c r="T30" s="81">
        <v>0</v>
      </c>
      <c r="U30" s="81">
        <v>0</v>
      </c>
      <c r="V30" s="81">
        <v>0</v>
      </c>
      <c r="W30" s="81">
        <v>0</v>
      </c>
      <c r="X30" s="81">
        <v>0</v>
      </c>
      <c r="Y30" s="81">
        <v>0</v>
      </c>
      <c r="Z30" s="81">
        <v>320874410</v>
      </c>
      <c r="AA30" s="81">
        <v>144425763</v>
      </c>
      <c r="AB30" s="81">
        <v>819639878.00000012</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2405</v>
      </c>
      <c r="B31" s="80">
        <v>23</v>
      </c>
      <c r="C31" s="80">
        <v>18</v>
      </c>
      <c r="D31" s="80">
        <v>23</v>
      </c>
      <c r="E31" s="80">
        <v>2022</v>
      </c>
      <c r="F31" s="80" t="s">
        <v>568</v>
      </c>
      <c r="G31" s="182" t="s">
        <v>2402</v>
      </c>
      <c r="H31" s="80" t="s">
        <v>2403</v>
      </c>
      <c r="I31" s="173"/>
      <c r="J31" s="83">
        <v>461751</v>
      </c>
      <c r="K31" s="81">
        <v>632410887</v>
      </c>
      <c r="L31" s="81">
        <v>281450</v>
      </c>
      <c r="M31" s="81">
        <v>383934874.00000006</v>
      </c>
      <c r="N31" s="81">
        <v>149700</v>
      </c>
      <c r="O31" s="81">
        <v>408866553</v>
      </c>
      <c r="P31" s="81">
        <v>11597</v>
      </c>
      <c r="Q31" s="81">
        <v>70583588</v>
      </c>
      <c r="R31" s="81">
        <v>0</v>
      </c>
      <c r="S31" s="81">
        <v>0</v>
      </c>
      <c r="T31" s="81">
        <v>0</v>
      </c>
      <c r="U31" s="81">
        <v>0</v>
      </c>
      <c r="V31" s="81">
        <v>0</v>
      </c>
      <c r="W31" s="81">
        <v>0</v>
      </c>
      <c r="X31" s="81">
        <v>0</v>
      </c>
      <c r="Y31" s="81">
        <v>0</v>
      </c>
      <c r="Z31" s="81">
        <v>1495795902</v>
      </c>
      <c r="AA31" s="81">
        <v>1324692020</v>
      </c>
      <c r="AB31" s="81">
        <v>6680082510</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2409</v>
      </c>
      <c r="B32" s="80">
        <v>24</v>
      </c>
      <c r="C32" s="80">
        <v>18</v>
      </c>
      <c r="D32" s="80">
        <v>24</v>
      </c>
      <c r="E32" s="80">
        <v>2022</v>
      </c>
      <c r="F32" s="80" t="s">
        <v>568</v>
      </c>
      <c r="G32" s="182" t="s">
        <v>2406</v>
      </c>
      <c r="H32" s="80" t="s">
        <v>2407</v>
      </c>
      <c r="I32" s="173"/>
      <c r="J32" s="83">
        <v>548254</v>
      </c>
      <c r="K32" s="81">
        <v>698867404</v>
      </c>
      <c r="L32" s="81">
        <v>690274</v>
      </c>
      <c r="M32" s="81">
        <v>879489640</v>
      </c>
      <c r="N32" s="81">
        <v>1451300</v>
      </c>
      <c r="O32" s="81">
        <v>3111069069</v>
      </c>
      <c r="P32" s="81">
        <v>301449</v>
      </c>
      <c r="Q32" s="81">
        <v>1780297168</v>
      </c>
      <c r="R32" s="81">
        <v>185.55136999999999</v>
      </c>
      <c r="S32" s="81">
        <v>1545271.6876599998</v>
      </c>
      <c r="T32" s="81">
        <v>104584</v>
      </c>
      <c r="U32" s="81">
        <v>5790</v>
      </c>
      <c r="V32" s="81">
        <v>2153</v>
      </c>
      <c r="W32" s="81">
        <v>725822655</v>
      </c>
      <c r="X32" s="81">
        <v>35501827</v>
      </c>
      <c r="Y32" s="81">
        <v>13200479</v>
      </c>
      <c r="Z32" s="81">
        <v>7245793513.6876593</v>
      </c>
      <c r="AA32" s="81">
        <v>1510966190</v>
      </c>
      <c r="AB32" s="81">
        <v>7126513783</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1669</v>
      </c>
      <c r="B33" s="80">
        <v>25</v>
      </c>
      <c r="C33" s="80">
        <v>18</v>
      </c>
      <c r="D33" s="80">
        <v>25</v>
      </c>
      <c r="E33" s="80">
        <v>2022</v>
      </c>
      <c r="F33" s="80" t="s">
        <v>568</v>
      </c>
      <c r="G33" s="182" t="s">
        <v>1666</v>
      </c>
      <c r="H33" s="80" t="s">
        <v>1667</v>
      </c>
      <c r="I33" s="173"/>
      <c r="J33" s="83">
        <v>448375</v>
      </c>
      <c r="K33" s="81">
        <v>618541110</v>
      </c>
      <c r="L33" s="81">
        <v>43733</v>
      </c>
      <c r="M33" s="81">
        <v>60089324.999999993</v>
      </c>
      <c r="N33" s="81">
        <v>7100</v>
      </c>
      <c r="O33" s="81">
        <v>11938476.000000002</v>
      </c>
      <c r="P33" s="81">
        <v>591</v>
      </c>
      <c r="Q33" s="81">
        <v>1818480</v>
      </c>
      <c r="R33" s="81">
        <v>0</v>
      </c>
      <c r="S33" s="81">
        <v>0</v>
      </c>
      <c r="T33" s="81">
        <v>0</v>
      </c>
      <c r="U33" s="81">
        <v>0</v>
      </c>
      <c r="V33" s="81">
        <v>0</v>
      </c>
      <c r="W33" s="81">
        <v>0</v>
      </c>
      <c r="X33" s="81">
        <v>0</v>
      </c>
      <c r="Y33" s="81">
        <v>0</v>
      </c>
      <c r="Z33" s="81">
        <v>692387391.00000012</v>
      </c>
      <c r="AA33" s="81">
        <v>1275996362</v>
      </c>
      <c r="AB33" s="81">
        <v>7443517833</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2314</v>
      </c>
      <c r="B34" s="80">
        <v>26</v>
      </c>
      <c r="C34" s="80">
        <v>18</v>
      </c>
      <c r="D34" s="80">
        <v>26</v>
      </c>
      <c r="E34" s="80">
        <v>2022</v>
      </c>
      <c r="F34" s="80" t="s">
        <v>568</v>
      </c>
      <c r="G34" s="182" t="s">
        <v>2311</v>
      </c>
      <c r="H34" s="80" t="s">
        <v>2312</v>
      </c>
      <c r="I34" s="173"/>
      <c r="J34" s="83">
        <v>148942</v>
      </c>
      <c r="K34" s="81">
        <v>200639182</v>
      </c>
      <c r="L34" s="81">
        <v>158955</v>
      </c>
      <c r="M34" s="81">
        <v>213593252</v>
      </c>
      <c r="N34" s="81">
        <v>17200</v>
      </c>
      <c r="O34" s="81">
        <v>37574108</v>
      </c>
      <c r="P34" s="81">
        <v>378</v>
      </c>
      <c r="Q34" s="81">
        <v>2214784.0000000005</v>
      </c>
      <c r="R34" s="81">
        <v>0</v>
      </c>
      <c r="S34" s="81">
        <v>0</v>
      </c>
      <c r="T34" s="81">
        <v>0</v>
      </c>
      <c r="U34" s="81">
        <v>0</v>
      </c>
      <c r="V34" s="81">
        <v>0</v>
      </c>
      <c r="W34" s="81">
        <v>0</v>
      </c>
      <c r="X34" s="81">
        <v>0</v>
      </c>
      <c r="Y34" s="81">
        <v>0</v>
      </c>
      <c r="Z34" s="81">
        <v>454021326.00000006</v>
      </c>
      <c r="AA34" s="81">
        <v>207800820.00000003</v>
      </c>
      <c r="AB34" s="81">
        <v>1859265430</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2346</v>
      </c>
      <c r="B35" s="80">
        <v>27</v>
      </c>
      <c r="C35" s="80">
        <v>18</v>
      </c>
      <c r="D35" s="80">
        <v>27</v>
      </c>
      <c r="E35" s="80">
        <v>2022</v>
      </c>
      <c r="F35" s="80" t="s">
        <v>568</v>
      </c>
      <c r="G35" s="182" t="s">
        <v>2343</v>
      </c>
      <c r="H35" s="80" t="s">
        <v>2344</v>
      </c>
      <c r="I35" s="173"/>
      <c r="J35" s="83">
        <v>340636</v>
      </c>
      <c r="K35" s="81">
        <v>468197226</v>
      </c>
      <c r="L35" s="81">
        <v>34876</v>
      </c>
      <c r="M35" s="81">
        <v>47811795</v>
      </c>
      <c r="N35" s="81">
        <v>4200</v>
      </c>
      <c r="O35" s="81">
        <v>6938957.9999999991</v>
      </c>
      <c r="P35" s="81">
        <v>808</v>
      </c>
      <c r="Q35" s="81">
        <v>2483853</v>
      </c>
      <c r="R35" s="81">
        <v>0</v>
      </c>
      <c r="S35" s="81">
        <v>0</v>
      </c>
      <c r="T35" s="81">
        <v>0</v>
      </c>
      <c r="U35" s="81">
        <v>0</v>
      </c>
      <c r="V35" s="81">
        <v>0</v>
      </c>
      <c r="W35" s="81">
        <v>0</v>
      </c>
      <c r="X35" s="81">
        <v>0</v>
      </c>
      <c r="Y35" s="81">
        <v>0</v>
      </c>
      <c r="Z35" s="81">
        <v>525431831.99999982</v>
      </c>
      <c r="AA35" s="81">
        <v>967696459.00000012</v>
      </c>
      <c r="AB35" s="81">
        <v>4956932011</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2378</v>
      </c>
      <c r="B36" s="80">
        <v>28</v>
      </c>
      <c r="C36" s="80">
        <v>18</v>
      </c>
      <c r="D36" s="80">
        <v>28</v>
      </c>
      <c r="E36" s="80">
        <v>2022</v>
      </c>
      <c r="F36" s="80" t="s">
        <v>568</v>
      </c>
      <c r="G36" s="182" t="s">
        <v>2375</v>
      </c>
      <c r="H36" s="80" t="s">
        <v>2376</v>
      </c>
      <c r="I36" s="173"/>
      <c r="J36" s="83">
        <v>40252</v>
      </c>
      <c r="K36" s="81">
        <v>55868452</v>
      </c>
      <c r="L36" s="81">
        <v>78467</v>
      </c>
      <c r="M36" s="81">
        <v>108519963</v>
      </c>
      <c r="N36" s="81">
        <v>0</v>
      </c>
      <c r="O36" s="81">
        <v>0</v>
      </c>
      <c r="P36" s="81">
        <v>0</v>
      </c>
      <c r="Q36" s="81">
        <v>0</v>
      </c>
      <c r="R36" s="81">
        <v>0</v>
      </c>
      <c r="S36" s="81">
        <v>0</v>
      </c>
      <c r="T36" s="81">
        <v>0</v>
      </c>
      <c r="U36" s="81">
        <v>0</v>
      </c>
      <c r="V36" s="81">
        <v>0</v>
      </c>
      <c r="W36" s="81">
        <v>0</v>
      </c>
      <c r="X36" s="81">
        <v>0</v>
      </c>
      <c r="Y36" s="81">
        <v>0</v>
      </c>
      <c r="Z36" s="81">
        <v>164388415</v>
      </c>
      <c r="AA36" s="81">
        <v>117314819</v>
      </c>
      <c r="AB36" s="81">
        <v>733162338</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1681</v>
      </c>
      <c r="B37" s="80">
        <v>29</v>
      </c>
      <c r="C37" s="80">
        <v>18</v>
      </c>
      <c r="D37" s="80">
        <v>29</v>
      </c>
      <c r="E37" s="80">
        <v>2022</v>
      </c>
      <c r="F37" s="80" t="s">
        <v>568</v>
      </c>
      <c r="G37" s="182" t="s">
        <v>1678</v>
      </c>
      <c r="H37" s="80" t="s">
        <v>1679</v>
      </c>
      <c r="I37" s="173"/>
      <c r="J37" s="83">
        <v>515470</v>
      </c>
      <c r="K37" s="81">
        <v>690196962.00000012</v>
      </c>
      <c r="L37" s="81">
        <v>493090</v>
      </c>
      <c r="M37" s="81">
        <v>657721359</v>
      </c>
      <c r="N37" s="81">
        <v>87600</v>
      </c>
      <c r="O37" s="81">
        <v>169500426</v>
      </c>
      <c r="P37" s="81">
        <v>16277.999999999998</v>
      </c>
      <c r="Q37" s="81">
        <v>102777345</v>
      </c>
      <c r="R37" s="81">
        <v>323.51328000000001</v>
      </c>
      <c r="S37" s="81">
        <v>2694218.6083499999</v>
      </c>
      <c r="T37" s="81">
        <v>0</v>
      </c>
      <c r="U37" s="81">
        <v>0</v>
      </c>
      <c r="V37" s="81">
        <v>0</v>
      </c>
      <c r="W37" s="81">
        <v>0</v>
      </c>
      <c r="X37" s="81">
        <v>0</v>
      </c>
      <c r="Y37" s="81">
        <v>0</v>
      </c>
      <c r="Z37" s="81">
        <v>1622890310.6083503</v>
      </c>
      <c r="AA37" s="81">
        <v>1214864310</v>
      </c>
      <c r="AB37" s="81">
        <v>6477045950</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2413</v>
      </c>
      <c r="B38" s="80">
        <v>30</v>
      </c>
      <c r="C38" s="80">
        <v>18</v>
      </c>
      <c r="D38" s="80">
        <v>30</v>
      </c>
      <c r="E38" s="80">
        <v>2022</v>
      </c>
      <c r="F38" s="80" t="s">
        <v>568</v>
      </c>
      <c r="G38" s="182" t="s">
        <v>2410</v>
      </c>
      <c r="H38" s="80" t="s">
        <v>2411</v>
      </c>
      <c r="I38" s="173"/>
      <c r="J38" s="83">
        <v>292587</v>
      </c>
      <c r="K38" s="81">
        <v>405252689.00000006</v>
      </c>
      <c r="L38" s="81">
        <v>56733</v>
      </c>
      <c r="M38" s="81">
        <v>78280676</v>
      </c>
      <c r="N38" s="81">
        <v>0</v>
      </c>
      <c r="O38" s="81">
        <v>0</v>
      </c>
      <c r="P38" s="81">
        <v>0</v>
      </c>
      <c r="Q38" s="81">
        <v>0</v>
      </c>
      <c r="R38" s="81">
        <v>0</v>
      </c>
      <c r="S38" s="81">
        <v>0</v>
      </c>
      <c r="T38" s="81">
        <v>0</v>
      </c>
      <c r="U38" s="81">
        <v>0</v>
      </c>
      <c r="V38" s="81">
        <v>0</v>
      </c>
      <c r="W38" s="81">
        <v>0</v>
      </c>
      <c r="X38" s="81">
        <v>0</v>
      </c>
      <c r="Y38" s="81">
        <v>0</v>
      </c>
      <c r="Z38" s="81">
        <v>483533365</v>
      </c>
      <c r="AA38" s="81">
        <v>956866919</v>
      </c>
      <c r="AB38" s="81">
        <v>4779567109</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2358</v>
      </c>
      <c r="B39" s="80">
        <v>31</v>
      </c>
      <c r="C39" s="80">
        <v>18</v>
      </c>
      <c r="D39" s="80">
        <v>31</v>
      </c>
      <c r="E39" s="80">
        <v>2022</v>
      </c>
      <c r="F39" s="80" t="s">
        <v>568</v>
      </c>
      <c r="G39" s="182" t="s">
        <v>2355</v>
      </c>
      <c r="H39" s="80" t="s">
        <v>2356</v>
      </c>
      <c r="I39" s="173"/>
      <c r="J39" s="83">
        <v>26115</v>
      </c>
      <c r="K39" s="81">
        <v>34766117</v>
      </c>
      <c r="L39" s="81">
        <v>22078</v>
      </c>
      <c r="M39" s="81">
        <v>29313981</v>
      </c>
      <c r="N39" s="81">
        <v>42200</v>
      </c>
      <c r="O39" s="81">
        <v>77661375</v>
      </c>
      <c r="P39" s="81">
        <v>3862</v>
      </c>
      <c r="Q39" s="81">
        <v>20985957</v>
      </c>
      <c r="R39" s="81">
        <v>0</v>
      </c>
      <c r="S39" s="81">
        <v>0</v>
      </c>
      <c r="T39" s="81">
        <v>0</v>
      </c>
      <c r="U39" s="81">
        <v>0</v>
      </c>
      <c r="V39" s="81">
        <v>0</v>
      </c>
      <c r="W39" s="81">
        <v>0</v>
      </c>
      <c r="X39" s="81">
        <v>0</v>
      </c>
      <c r="Y39" s="81">
        <v>0</v>
      </c>
      <c r="Z39" s="81">
        <v>162727429.99999997</v>
      </c>
      <c r="AA39" s="81">
        <v>9301793</v>
      </c>
      <c r="AB39" s="81">
        <v>160548613</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2389</v>
      </c>
      <c r="B40" s="80">
        <v>32</v>
      </c>
      <c r="C40" s="80">
        <v>18</v>
      </c>
      <c r="D40" s="80">
        <v>32</v>
      </c>
      <c r="E40" s="80">
        <v>2022</v>
      </c>
      <c r="F40" s="80" t="s">
        <v>568</v>
      </c>
      <c r="G40" s="182" t="s">
        <v>2386</v>
      </c>
      <c r="H40" s="80" t="s">
        <v>2387</v>
      </c>
      <c r="I40" s="173"/>
      <c r="J40" s="83">
        <v>184229</v>
      </c>
      <c r="K40" s="81">
        <v>231212425</v>
      </c>
      <c r="L40" s="81">
        <v>139435</v>
      </c>
      <c r="M40" s="81">
        <v>175026564</v>
      </c>
      <c r="N40" s="81">
        <v>508000</v>
      </c>
      <c r="O40" s="81">
        <v>1004523699.0000001</v>
      </c>
      <c r="P40" s="81">
        <v>77387</v>
      </c>
      <c r="Q40" s="81">
        <v>464510099.99999994</v>
      </c>
      <c r="R40" s="81">
        <v>11.49184</v>
      </c>
      <c r="S40" s="81">
        <v>95704.020510000002</v>
      </c>
      <c r="T40" s="81">
        <v>0</v>
      </c>
      <c r="U40" s="81">
        <v>0</v>
      </c>
      <c r="V40" s="81">
        <v>0</v>
      </c>
      <c r="W40" s="81">
        <v>0</v>
      </c>
      <c r="X40" s="81">
        <v>0</v>
      </c>
      <c r="Y40" s="81">
        <v>0</v>
      </c>
      <c r="Z40" s="81">
        <v>1875368492.0205102</v>
      </c>
      <c r="AA40" s="81">
        <v>436873571</v>
      </c>
      <c r="AB40" s="81">
        <v>2462062807</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2354</v>
      </c>
      <c r="B41" s="80">
        <v>33</v>
      </c>
      <c r="C41" s="80">
        <v>18</v>
      </c>
      <c r="D41" s="80">
        <v>33</v>
      </c>
      <c r="E41" s="80">
        <v>2022</v>
      </c>
      <c r="F41" s="80" t="s">
        <v>568</v>
      </c>
      <c r="G41" s="182" t="s">
        <v>2351</v>
      </c>
      <c r="H41" s="80" t="s">
        <v>2352</v>
      </c>
      <c r="I41" s="173"/>
      <c r="J41" s="83">
        <v>34399</v>
      </c>
      <c r="K41" s="81">
        <v>46659237.999999993</v>
      </c>
      <c r="L41" s="81">
        <v>22029</v>
      </c>
      <c r="M41" s="81">
        <v>29773768</v>
      </c>
      <c r="N41" s="81">
        <v>32200.000000000004</v>
      </c>
      <c r="O41" s="81">
        <v>57149548</v>
      </c>
      <c r="P41" s="81">
        <v>349</v>
      </c>
      <c r="Q41" s="81">
        <v>2038077</v>
      </c>
      <c r="R41" s="81">
        <v>32128.680100000005</v>
      </c>
      <c r="S41" s="81">
        <v>267567647.90787998</v>
      </c>
      <c r="T41" s="81">
        <v>0</v>
      </c>
      <c r="U41" s="81">
        <v>0</v>
      </c>
      <c r="V41" s="81">
        <v>0</v>
      </c>
      <c r="W41" s="81">
        <v>0</v>
      </c>
      <c r="X41" s="81">
        <v>0</v>
      </c>
      <c r="Y41" s="81">
        <v>0</v>
      </c>
      <c r="Z41" s="81">
        <v>403188278.90787995</v>
      </c>
      <c r="AA41" s="81">
        <v>15728138</v>
      </c>
      <c r="AB41" s="81">
        <v>282700904</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2330</v>
      </c>
      <c r="B42" s="80">
        <v>34</v>
      </c>
      <c r="C42" s="80">
        <v>18</v>
      </c>
      <c r="D42" s="80">
        <v>34</v>
      </c>
      <c r="E42" s="80">
        <v>2022</v>
      </c>
      <c r="F42" s="80" t="s">
        <v>568</v>
      </c>
      <c r="G42" s="182" t="s">
        <v>2327</v>
      </c>
      <c r="H42" s="80" t="s">
        <v>2328</v>
      </c>
      <c r="I42" s="173"/>
      <c r="J42" s="83">
        <v>222325</v>
      </c>
      <c r="K42" s="81">
        <v>304758229</v>
      </c>
      <c r="L42" s="81">
        <v>99917</v>
      </c>
      <c r="M42" s="81">
        <v>136603097.00000003</v>
      </c>
      <c r="N42" s="81">
        <v>9800</v>
      </c>
      <c r="O42" s="81">
        <v>16910391.999999996</v>
      </c>
      <c r="P42" s="81">
        <v>300</v>
      </c>
      <c r="Q42" s="81">
        <v>1194357</v>
      </c>
      <c r="R42" s="81">
        <v>0</v>
      </c>
      <c r="S42" s="81">
        <v>0</v>
      </c>
      <c r="T42" s="81">
        <v>0</v>
      </c>
      <c r="U42" s="81">
        <v>0</v>
      </c>
      <c r="V42" s="81">
        <v>0</v>
      </c>
      <c r="W42" s="81">
        <v>0</v>
      </c>
      <c r="X42" s="81">
        <v>0</v>
      </c>
      <c r="Y42" s="81">
        <v>0</v>
      </c>
      <c r="Z42" s="81">
        <v>459466075</v>
      </c>
      <c r="AA42" s="81">
        <v>686884936</v>
      </c>
      <c r="AB42" s="81">
        <v>3544720843.9999995</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2342</v>
      </c>
      <c r="B43" s="80">
        <v>35</v>
      </c>
      <c r="C43" s="80">
        <v>18</v>
      </c>
      <c r="D43" s="80">
        <v>35</v>
      </c>
      <c r="E43" s="80">
        <v>2022</v>
      </c>
      <c r="F43" s="80" t="s">
        <v>568</v>
      </c>
      <c r="G43" s="182" t="s">
        <v>2339</v>
      </c>
      <c r="H43" s="80" t="s">
        <v>2340</v>
      </c>
      <c r="I43" s="173"/>
      <c r="J43" s="83">
        <v>187422</v>
      </c>
      <c r="K43" s="81">
        <v>256934446.99999997</v>
      </c>
      <c r="L43" s="81">
        <v>34276</v>
      </c>
      <c r="M43" s="81">
        <v>46798080</v>
      </c>
      <c r="N43" s="81">
        <v>0</v>
      </c>
      <c r="O43" s="81">
        <v>0</v>
      </c>
      <c r="P43" s="81">
        <v>0</v>
      </c>
      <c r="Q43" s="81">
        <v>0</v>
      </c>
      <c r="R43" s="81">
        <v>0</v>
      </c>
      <c r="S43" s="81">
        <v>0</v>
      </c>
      <c r="T43" s="81">
        <v>0</v>
      </c>
      <c r="U43" s="81">
        <v>0</v>
      </c>
      <c r="V43" s="81">
        <v>0</v>
      </c>
      <c r="W43" s="81">
        <v>0</v>
      </c>
      <c r="X43" s="81">
        <v>0</v>
      </c>
      <c r="Y43" s="81">
        <v>0</v>
      </c>
      <c r="Z43" s="81">
        <v>303732527</v>
      </c>
      <c r="AA43" s="81">
        <v>546103758</v>
      </c>
      <c r="AB43" s="81">
        <v>2977868854</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2306</v>
      </c>
      <c r="B44" s="80">
        <v>36</v>
      </c>
      <c r="C44" s="80">
        <v>18</v>
      </c>
      <c r="D44" s="80">
        <v>36</v>
      </c>
      <c r="E44" s="80">
        <v>2022</v>
      </c>
      <c r="F44" s="80" t="s">
        <v>568</v>
      </c>
      <c r="G44" s="182" t="s">
        <v>2303</v>
      </c>
      <c r="H44" s="80" t="s">
        <v>2304</v>
      </c>
      <c r="I44" s="173"/>
      <c r="J44" s="83">
        <v>102866</v>
      </c>
      <c r="K44" s="81">
        <v>142879872</v>
      </c>
      <c r="L44" s="81">
        <v>64188.999999999993</v>
      </c>
      <c r="M44" s="81">
        <v>88858595.000000015</v>
      </c>
      <c r="N44" s="81">
        <v>0</v>
      </c>
      <c r="O44" s="81">
        <v>0</v>
      </c>
      <c r="P44" s="81">
        <v>0</v>
      </c>
      <c r="Q44" s="81">
        <v>0</v>
      </c>
      <c r="R44" s="81">
        <v>0</v>
      </c>
      <c r="S44" s="81">
        <v>0</v>
      </c>
      <c r="T44" s="81">
        <v>0</v>
      </c>
      <c r="U44" s="81">
        <v>0</v>
      </c>
      <c r="V44" s="81">
        <v>0</v>
      </c>
      <c r="W44" s="81">
        <v>0</v>
      </c>
      <c r="X44" s="81">
        <v>0</v>
      </c>
      <c r="Y44" s="81">
        <v>0</v>
      </c>
      <c r="Z44" s="81">
        <v>231738467</v>
      </c>
      <c r="AA44" s="81">
        <v>208300294</v>
      </c>
      <c r="AB44" s="81">
        <v>1346460396</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2338</v>
      </c>
      <c r="B45" s="80">
        <v>37</v>
      </c>
      <c r="C45" s="80">
        <v>18</v>
      </c>
      <c r="D45" s="80">
        <v>37</v>
      </c>
      <c r="E45" s="80">
        <v>2022</v>
      </c>
      <c r="F45" s="80" t="s">
        <v>568</v>
      </c>
      <c r="G45" s="182" t="s">
        <v>2335</v>
      </c>
      <c r="H45" s="80" t="s">
        <v>2336</v>
      </c>
      <c r="I45" s="173"/>
      <c r="J45" s="83">
        <v>256197</v>
      </c>
      <c r="K45" s="81">
        <v>354543893.99999994</v>
      </c>
      <c r="L45" s="81">
        <v>231257</v>
      </c>
      <c r="M45" s="81">
        <v>318218787</v>
      </c>
      <c r="N45" s="81">
        <v>0</v>
      </c>
      <c r="O45" s="81">
        <v>0</v>
      </c>
      <c r="P45" s="81">
        <v>0</v>
      </c>
      <c r="Q45" s="81">
        <v>0</v>
      </c>
      <c r="R45" s="81">
        <v>422.70143999999999</v>
      </c>
      <c r="S45" s="81">
        <v>3520257.6030600001</v>
      </c>
      <c r="T45" s="81">
        <v>0</v>
      </c>
      <c r="U45" s="81">
        <v>0</v>
      </c>
      <c r="V45" s="81">
        <v>0</v>
      </c>
      <c r="W45" s="81">
        <v>0</v>
      </c>
      <c r="X45" s="81">
        <v>0</v>
      </c>
      <c r="Y45" s="81">
        <v>0</v>
      </c>
      <c r="Z45" s="81">
        <v>676282938.60306001</v>
      </c>
      <c r="AA45" s="81">
        <v>735845119</v>
      </c>
      <c r="AB45" s="81">
        <v>4363516689</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1707</v>
      </c>
      <c r="B46" s="80">
        <v>38</v>
      </c>
      <c r="C46" s="80">
        <v>18</v>
      </c>
      <c r="D46" s="80">
        <v>38</v>
      </c>
      <c r="E46" s="80">
        <v>2022</v>
      </c>
      <c r="F46" s="80" t="s">
        <v>568</v>
      </c>
      <c r="G46" s="182" t="s">
        <v>1704</v>
      </c>
      <c r="H46" s="80" t="s">
        <v>1705</v>
      </c>
      <c r="I46" s="173"/>
      <c r="J46" s="83">
        <v>139909</v>
      </c>
      <c r="K46" s="81">
        <v>187862532.99999997</v>
      </c>
      <c r="L46" s="81">
        <v>42624</v>
      </c>
      <c r="M46" s="81">
        <v>57045049</v>
      </c>
      <c r="N46" s="81">
        <v>30400</v>
      </c>
      <c r="O46" s="81">
        <v>74363316.000000015</v>
      </c>
      <c r="P46" s="81">
        <v>4826</v>
      </c>
      <c r="Q46" s="81">
        <v>25346107</v>
      </c>
      <c r="R46" s="81">
        <v>0</v>
      </c>
      <c r="S46" s="81">
        <v>0</v>
      </c>
      <c r="T46" s="81">
        <v>0</v>
      </c>
      <c r="U46" s="81">
        <v>0</v>
      </c>
      <c r="V46" s="81">
        <v>0</v>
      </c>
      <c r="W46" s="81">
        <v>0</v>
      </c>
      <c r="X46" s="81">
        <v>0</v>
      </c>
      <c r="Y46" s="81">
        <v>0</v>
      </c>
      <c r="Z46" s="81">
        <v>344617005</v>
      </c>
      <c r="AA46" s="81">
        <v>443587148.00000006</v>
      </c>
      <c r="AB46" s="81">
        <v>2218634035</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1695</v>
      </c>
      <c r="B47" s="80">
        <v>39</v>
      </c>
      <c r="C47" s="80">
        <v>18</v>
      </c>
      <c r="D47" s="80">
        <v>39</v>
      </c>
      <c r="E47" s="80">
        <v>2022</v>
      </c>
      <c r="F47" s="80" t="s">
        <v>568</v>
      </c>
      <c r="G47" s="182" t="s">
        <v>1692</v>
      </c>
      <c r="H47" s="80" t="s">
        <v>1693</v>
      </c>
      <c r="I47" s="173"/>
      <c r="J47" s="83">
        <v>185004</v>
      </c>
      <c r="K47" s="81">
        <v>250235532</v>
      </c>
      <c r="L47" s="81">
        <v>291843</v>
      </c>
      <c r="M47" s="81">
        <v>393407672.00000006</v>
      </c>
      <c r="N47" s="81">
        <v>189400</v>
      </c>
      <c r="O47" s="81">
        <v>536500893</v>
      </c>
      <c r="P47" s="81">
        <v>11415</v>
      </c>
      <c r="Q47" s="81">
        <v>66328394</v>
      </c>
      <c r="R47" s="81">
        <v>0</v>
      </c>
      <c r="S47" s="81">
        <v>0</v>
      </c>
      <c r="T47" s="81">
        <v>0</v>
      </c>
      <c r="U47" s="81">
        <v>0</v>
      </c>
      <c r="V47" s="81">
        <v>0</v>
      </c>
      <c r="W47" s="81">
        <v>0</v>
      </c>
      <c r="X47" s="81">
        <v>0</v>
      </c>
      <c r="Y47" s="81">
        <v>0</v>
      </c>
      <c r="Z47" s="81">
        <v>1246472491</v>
      </c>
      <c r="AA47" s="81">
        <v>522533319.99999994</v>
      </c>
      <c r="AB47" s="81">
        <v>3402392025.0000005</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2370</v>
      </c>
      <c r="B48" s="80">
        <v>40</v>
      </c>
      <c r="C48" s="80">
        <v>18</v>
      </c>
      <c r="D48" s="80">
        <v>40</v>
      </c>
      <c r="E48" s="80">
        <v>2022</v>
      </c>
      <c r="F48" s="80" t="s">
        <v>568</v>
      </c>
      <c r="G48" s="182" t="s">
        <v>2367</v>
      </c>
      <c r="H48" s="80" t="s">
        <v>2368</v>
      </c>
      <c r="I48" s="173"/>
      <c r="J48" s="83">
        <v>91143</v>
      </c>
      <c r="K48" s="81">
        <v>124774320</v>
      </c>
      <c r="L48" s="81">
        <v>60663</v>
      </c>
      <c r="M48" s="81">
        <v>82754798</v>
      </c>
      <c r="N48" s="81">
        <v>13500</v>
      </c>
      <c r="O48" s="81">
        <v>24094706</v>
      </c>
      <c r="P48" s="81">
        <v>915</v>
      </c>
      <c r="Q48" s="81">
        <v>5150866</v>
      </c>
      <c r="R48" s="81">
        <v>902.76909999999998</v>
      </c>
      <c r="S48" s="81">
        <v>7518261.0662699994</v>
      </c>
      <c r="T48" s="81">
        <v>0</v>
      </c>
      <c r="U48" s="81">
        <v>0</v>
      </c>
      <c r="V48" s="81">
        <v>0</v>
      </c>
      <c r="W48" s="81">
        <v>0</v>
      </c>
      <c r="X48" s="81">
        <v>0</v>
      </c>
      <c r="Y48" s="81">
        <v>0</v>
      </c>
      <c r="Z48" s="81">
        <v>244292951.06626996</v>
      </c>
      <c r="AA48" s="81">
        <v>113887332.00000001</v>
      </c>
      <c r="AB48" s="81">
        <v>782113534</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2322</v>
      </c>
      <c r="B49" s="80">
        <v>41</v>
      </c>
      <c r="C49" s="80">
        <v>18</v>
      </c>
      <c r="D49" s="80">
        <v>41</v>
      </c>
      <c r="E49" s="80">
        <v>2022</v>
      </c>
      <c r="F49" s="80" t="s">
        <v>568</v>
      </c>
      <c r="G49" s="182" t="s">
        <v>2319</v>
      </c>
      <c r="H49" s="80" t="s">
        <v>2320</v>
      </c>
      <c r="I49" s="173"/>
      <c r="J49" s="83">
        <v>156332</v>
      </c>
      <c r="K49" s="81">
        <v>212542231.99999997</v>
      </c>
      <c r="L49" s="81">
        <v>150810</v>
      </c>
      <c r="M49" s="81">
        <v>204265805</v>
      </c>
      <c r="N49" s="81">
        <v>71600</v>
      </c>
      <c r="O49" s="81">
        <v>176497187</v>
      </c>
      <c r="P49" s="81">
        <v>4297</v>
      </c>
      <c r="Q49" s="81">
        <v>26149884.999999996</v>
      </c>
      <c r="R49" s="81">
        <v>0</v>
      </c>
      <c r="S49" s="81">
        <v>0</v>
      </c>
      <c r="T49" s="81">
        <v>0</v>
      </c>
      <c r="U49" s="81">
        <v>0</v>
      </c>
      <c r="V49" s="81">
        <v>0</v>
      </c>
      <c r="W49" s="81">
        <v>0</v>
      </c>
      <c r="X49" s="81">
        <v>0</v>
      </c>
      <c r="Y49" s="81">
        <v>0</v>
      </c>
      <c r="Z49" s="81">
        <v>619455108.99999988</v>
      </c>
      <c r="AA49" s="81">
        <v>544669181</v>
      </c>
      <c r="AB49" s="81">
        <v>2806524746</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2310</v>
      </c>
      <c r="B50" s="80">
        <v>42</v>
      </c>
      <c r="C50" s="80">
        <v>18</v>
      </c>
      <c r="D50" s="80">
        <v>42</v>
      </c>
      <c r="E50" s="80">
        <v>2022</v>
      </c>
      <c r="F50" s="80" t="s">
        <v>568</v>
      </c>
      <c r="G50" s="182" t="s">
        <v>2307</v>
      </c>
      <c r="H50" s="80" t="s">
        <v>2308</v>
      </c>
      <c r="I50" s="173"/>
      <c r="J50" s="83">
        <v>193086</v>
      </c>
      <c r="K50" s="81">
        <v>262833248.00000003</v>
      </c>
      <c r="L50" s="81">
        <v>111757</v>
      </c>
      <c r="M50" s="81">
        <v>151704245</v>
      </c>
      <c r="N50" s="81">
        <v>19100</v>
      </c>
      <c r="O50" s="81">
        <v>66331171</v>
      </c>
      <c r="P50" s="81">
        <v>473</v>
      </c>
      <c r="Q50" s="81">
        <v>2772359</v>
      </c>
      <c r="R50" s="81">
        <v>0</v>
      </c>
      <c r="S50" s="81">
        <v>0</v>
      </c>
      <c r="T50" s="81">
        <v>0</v>
      </c>
      <c r="U50" s="81">
        <v>0</v>
      </c>
      <c r="V50" s="81">
        <v>0</v>
      </c>
      <c r="W50" s="81">
        <v>0</v>
      </c>
      <c r="X50" s="81">
        <v>0</v>
      </c>
      <c r="Y50" s="81">
        <v>0</v>
      </c>
      <c r="Z50" s="81">
        <v>483641023.00000006</v>
      </c>
      <c r="AA50" s="81">
        <v>308675205</v>
      </c>
      <c r="AB50" s="81">
        <v>2397474184</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1983</v>
      </c>
      <c r="B51" s="80">
        <v>43</v>
      </c>
      <c r="C51" s="80">
        <v>18</v>
      </c>
      <c r="D51" s="80">
        <v>43</v>
      </c>
      <c r="E51" s="80">
        <v>2022</v>
      </c>
      <c r="F51" s="80" t="s">
        <v>568</v>
      </c>
      <c r="G51" s="182" t="s">
        <v>1964</v>
      </c>
      <c r="H51" s="80" t="s">
        <v>1965</v>
      </c>
      <c r="I51" s="173"/>
      <c r="J51" s="83">
        <v>64436.000000000007</v>
      </c>
      <c r="K51" s="81">
        <v>89808729</v>
      </c>
      <c r="L51" s="81">
        <v>31859</v>
      </c>
      <c r="M51" s="81">
        <v>44301890</v>
      </c>
      <c r="N51" s="81">
        <v>0</v>
      </c>
      <c r="O51" s="81">
        <v>0</v>
      </c>
      <c r="P51" s="81">
        <v>0</v>
      </c>
      <c r="Q51" s="81">
        <v>0</v>
      </c>
      <c r="R51" s="81">
        <v>0</v>
      </c>
      <c r="S51" s="81">
        <v>0</v>
      </c>
      <c r="T51" s="81">
        <v>0</v>
      </c>
      <c r="U51" s="81">
        <v>0</v>
      </c>
      <c r="V51" s="81">
        <v>0</v>
      </c>
      <c r="W51" s="81">
        <v>0</v>
      </c>
      <c r="X51" s="81">
        <v>0</v>
      </c>
      <c r="Y51" s="81">
        <v>0</v>
      </c>
      <c r="Z51" s="81">
        <v>134110618.99999997</v>
      </c>
      <c r="AA51" s="81">
        <v>215667703</v>
      </c>
      <c r="AB51" s="81">
        <v>1542314715</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2381</v>
      </c>
      <c r="B190" s="80">
        <v>182</v>
      </c>
      <c r="C190" s="80">
        <v>16</v>
      </c>
      <c r="D190" s="80">
        <v>2</v>
      </c>
      <c r="E190" s="80">
        <v>2021</v>
      </c>
      <c r="F190" s="80" t="s">
        <v>75</v>
      </c>
      <c r="G190" s="182" t="s">
        <v>2379</v>
      </c>
      <c r="H190" s="80" t="s">
        <v>2380</v>
      </c>
      <c r="I190" s="173"/>
      <c r="J190" s="83"/>
      <c r="K190" s="81"/>
      <c r="L190" s="81"/>
      <c r="M190" s="81"/>
      <c r="N190" s="81"/>
      <c r="O190" s="81"/>
      <c r="P190" s="81"/>
      <c r="Q190" s="81"/>
      <c r="R190" s="81"/>
      <c r="S190" s="81"/>
      <c r="T190" s="81"/>
      <c r="U190" s="81"/>
      <c r="V190" s="81"/>
      <c r="W190" s="81"/>
      <c r="X190" s="81"/>
      <c r="Y190" s="81"/>
      <c r="Z190" s="81"/>
      <c r="AA190" s="81"/>
      <c r="AB190" s="81"/>
      <c r="AC190" s="82"/>
      <c r="AD190" s="81">
        <v>50204263.495800063</v>
      </c>
      <c r="AE190" s="81">
        <v>858335.53041006648</v>
      </c>
      <c r="AF190" s="81">
        <v>151353.98418314022</v>
      </c>
      <c r="AG190" s="81">
        <v>18120051.322412331</v>
      </c>
      <c r="AH190" s="81">
        <v>26782069.451498307</v>
      </c>
      <c r="AI190" s="81">
        <v>0</v>
      </c>
      <c r="AJ190" s="81">
        <v>0</v>
      </c>
      <c r="AK190" s="81">
        <v>1919471.8314135021</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2384</v>
      </c>
      <c r="B191" s="80">
        <v>183</v>
      </c>
      <c r="C191" s="80">
        <v>16</v>
      </c>
      <c r="D191" s="80">
        <v>3</v>
      </c>
      <c r="E191" s="80">
        <v>2021</v>
      </c>
      <c r="F191" s="80" t="s">
        <v>75</v>
      </c>
      <c r="G191" s="182" t="s">
        <v>2383</v>
      </c>
      <c r="H191" s="80" t="s">
        <v>1686</v>
      </c>
      <c r="I191" s="173"/>
      <c r="J191" s="83"/>
      <c r="K191" s="81"/>
      <c r="L191" s="81"/>
      <c r="M191" s="81"/>
      <c r="N191" s="81"/>
      <c r="O191" s="81"/>
      <c r="P191" s="81"/>
      <c r="Q191" s="81"/>
      <c r="R191" s="81"/>
      <c r="S191" s="81"/>
      <c r="T191" s="81"/>
      <c r="U191" s="81"/>
      <c r="V191" s="81"/>
      <c r="W191" s="81"/>
      <c r="X191" s="81"/>
      <c r="Y191" s="81"/>
      <c r="Z191" s="81"/>
      <c r="AA191" s="81"/>
      <c r="AB191" s="81"/>
      <c r="AC191" s="82"/>
      <c r="AD191" s="81">
        <v>71086777.11387746</v>
      </c>
      <c r="AE191" s="81">
        <v>1481487.1254877748</v>
      </c>
      <c r="AF191" s="81">
        <v>918562.11090457509</v>
      </c>
      <c r="AG191" s="81">
        <v>28824512.28306447</v>
      </c>
      <c r="AH191" s="81">
        <v>41306698.050808974</v>
      </c>
      <c r="AI191" s="81">
        <v>0</v>
      </c>
      <c r="AJ191" s="81">
        <v>0</v>
      </c>
      <c r="AK191" s="81">
        <v>3043484.5027117184</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1702</v>
      </c>
      <c r="B192" s="80">
        <v>184</v>
      </c>
      <c r="C192" s="80">
        <v>16</v>
      </c>
      <c r="D192" s="80">
        <v>4</v>
      </c>
      <c r="E192" s="80">
        <v>2021</v>
      </c>
      <c r="F192" s="80" t="s">
        <v>75</v>
      </c>
      <c r="G192" s="182" t="s">
        <v>1700</v>
      </c>
      <c r="H192" s="80" t="s">
        <v>1701</v>
      </c>
      <c r="I192" s="173"/>
      <c r="J192" s="83"/>
      <c r="K192" s="81"/>
      <c r="L192" s="81"/>
      <c r="M192" s="81"/>
      <c r="N192" s="81"/>
      <c r="O192" s="81"/>
      <c r="P192" s="81"/>
      <c r="Q192" s="81"/>
      <c r="R192" s="81"/>
      <c r="S192" s="81"/>
      <c r="T192" s="81"/>
      <c r="U192" s="81"/>
      <c r="V192" s="81"/>
      <c r="W192" s="81"/>
      <c r="X192" s="81"/>
      <c r="Y192" s="81"/>
      <c r="Z192" s="81"/>
      <c r="AA192" s="81"/>
      <c r="AB192" s="81"/>
      <c r="AC192" s="82"/>
      <c r="AD192" s="81">
        <v>50342878.199355453</v>
      </c>
      <c r="AE192" s="81">
        <v>2295189.208316518</v>
      </c>
      <c r="AF192" s="81">
        <v>2124174.8814668301</v>
      </c>
      <c r="AG192" s="81">
        <v>32707380.423581399</v>
      </c>
      <c r="AH192" s="81">
        <v>38839607.728133172</v>
      </c>
      <c r="AI192" s="81">
        <v>0</v>
      </c>
      <c r="AJ192" s="81">
        <v>0</v>
      </c>
      <c r="AK192" s="81">
        <v>2619108.3534290916</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2333</v>
      </c>
      <c r="B193" s="80">
        <v>185</v>
      </c>
      <c r="C193" s="80">
        <v>16</v>
      </c>
      <c r="D193" s="80">
        <v>5</v>
      </c>
      <c r="E193" s="80">
        <v>2021</v>
      </c>
      <c r="F193" s="80" t="s">
        <v>75</v>
      </c>
      <c r="G193" s="182" t="s">
        <v>2331</v>
      </c>
      <c r="H193" s="80" t="s">
        <v>2332</v>
      </c>
      <c r="I193" s="173"/>
      <c r="J193" s="83"/>
      <c r="K193" s="81"/>
      <c r="L193" s="81"/>
      <c r="M193" s="81"/>
      <c r="N193" s="81"/>
      <c r="O193" s="81"/>
      <c r="P193" s="81"/>
      <c r="Q193" s="81"/>
      <c r="R193" s="81"/>
      <c r="S193" s="81"/>
      <c r="T193" s="81"/>
      <c r="U193" s="81"/>
      <c r="V193" s="81"/>
      <c r="W193" s="81"/>
      <c r="X193" s="81"/>
      <c r="Y193" s="81"/>
      <c r="Z193" s="81"/>
      <c r="AA193" s="81"/>
      <c r="AB193" s="81"/>
      <c r="AC193" s="82"/>
      <c r="AD193" s="81">
        <v>187764221.71711782</v>
      </c>
      <c r="AE193" s="81">
        <v>2413639.511513107</v>
      </c>
      <c r="AF193" s="81">
        <v>3465484.3275036244</v>
      </c>
      <c r="AG193" s="81">
        <v>98966243.040421784</v>
      </c>
      <c r="AH193" s="81">
        <v>96962500.488248095</v>
      </c>
      <c r="AI193" s="81">
        <v>0</v>
      </c>
      <c r="AJ193" s="81">
        <v>0</v>
      </c>
      <c r="AK193" s="81">
        <v>6349365.5171512356</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1684</v>
      </c>
      <c r="B194" s="80">
        <v>186</v>
      </c>
      <c r="C194" s="80">
        <v>16</v>
      </c>
      <c r="D194" s="80">
        <v>6</v>
      </c>
      <c r="E194" s="80">
        <v>2021</v>
      </c>
      <c r="F194" s="80" t="s">
        <v>75</v>
      </c>
      <c r="G194" s="182" t="s">
        <v>1682</v>
      </c>
      <c r="H194" s="80" t="s">
        <v>1683</v>
      </c>
      <c r="I194" s="173"/>
      <c r="J194" s="83"/>
      <c r="K194" s="81"/>
      <c r="L194" s="81"/>
      <c r="M194" s="81"/>
      <c r="N194" s="81"/>
      <c r="O194" s="81"/>
      <c r="P194" s="81"/>
      <c r="Q194" s="81"/>
      <c r="R194" s="81"/>
      <c r="S194" s="81"/>
      <c r="T194" s="81"/>
      <c r="U194" s="81"/>
      <c r="V194" s="81"/>
      <c r="W194" s="81"/>
      <c r="X194" s="81"/>
      <c r="Y194" s="81"/>
      <c r="Z194" s="81"/>
      <c r="AA194" s="81"/>
      <c r="AB194" s="81"/>
      <c r="AC194" s="82"/>
      <c r="AD194" s="81">
        <v>574714274.56339931</v>
      </c>
      <c r="AE194" s="81">
        <v>8370488.0925589688</v>
      </c>
      <c r="AF194" s="81">
        <v>1951944.4856722222</v>
      </c>
      <c r="AG194" s="81">
        <v>376744503.92706436</v>
      </c>
      <c r="AH194" s="81">
        <v>331721259.27583086</v>
      </c>
      <c r="AI194" s="81">
        <v>0</v>
      </c>
      <c r="AJ194" s="81">
        <v>0</v>
      </c>
      <c r="AK194" s="81">
        <v>20988308.077140838</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2392</v>
      </c>
      <c r="B195" s="80">
        <v>187</v>
      </c>
      <c r="C195" s="80">
        <v>16</v>
      </c>
      <c r="D195" s="80">
        <v>7</v>
      </c>
      <c r="E195" s="80">
        <v>2021</v>
      </c>
      <c r="F195" s="80" t="s">
        <v>75</v>
      </c>
      <c r="G195" s="182" t="s">
        <v>2390</v>
      </c>
      <c r="H195" s="80" t="s">
        <v>2391</v>
      </c>
      <c r="I195" s="173"/>
      <c r="J195" s="83"/>
      <c r="K195" s="81"/>
      <c r="L195" s="81"/>
      <c r="M195" s="81"/>
      <c r="N195" s="81"/>
      <c r="O195" s="81"/>
      <c r="P195" s="81"/>
      <c r="Q195" s="81"/>
      <c r="R195" s="81"/>
      <c r="S195" s="81"/>
      <c r="T195" s="81"/>
      <c r="U195" s="81"/>
      <c r="V195" s="81"/>
      <c r="W195" s="81"/>
      <c r="X195" s="81"/>
      <c r="Y195" s="81"/>
      <c r="Z195" s="81"/>
      <c r="AA195" s="81"/>
      <c r="AB195" s="81"/>
      <c r="AC195" s="82"/>
      <c r="AD195" s="81">
        <v>41477582.22585091</v>
      </c>
      <c r="AE195" s="81">
        <v>914985.67541713093</v>
      </c>
      <c r="AF195" s="81">
        <v>709797.99478989886</v>
      </c>
      <c r="AG195" s="81">
        <v>31131723.786849894</v>
      </c>
      <c r="AH195" s="81">
        <v>40229174.411853723</v>
      </c>
      <c r="AI195" s="81">
        <v>0</v>
      </c>
      <c r="AJ195" s="81">
        <v>0</v>
      </c>
      <c r="AK195" s="81">
        <v>2933354.1008409718</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1698</v>
      </c>
      <c r="B196" s="80">
        <v>188</v>
      </c>
      <c r="C196" s="80">
        <v>16</v>
      </c>
      <c r="D196" s="80">
        <v>8</v>
      </c>
      <c r="E196" s="80">
        <v>2021</v>
      </c>
      <c r="F196" s="80" t="s">
        <v>75</v>
      </c>
      <c r="G196" s="182" t="s">
        <v>1696</v>
      </c>
      <c r="H196" s="80" t="s">
        <v>1697</v>
      </c>
      <c r="I196" s="173"/>
      <c r="J196" s="83"/>
      <c r="K196" s="81"/>
      <c r="L196" s="81"/>
      <c r="M196" s="81"/>
      <c r="N196" s="81"/>
      <c r="O196" s="81"/>
      <c r="P196" s="81"/>
      <c r="Q196" s="81"/>
      <c r="R196" s="81"/>
      <c r="S196" s="81"/>
      <c r="T196" s="81"/>
      <c r="U196" s="81"/>
      <c r="V196" s="81"/>
      <c r="W196" s="81"/>
      <c r="X196" s="81"/>
      <c r="Y196" s="81"/>
      <c r="Z196" s="81"/>
      <c r="AA196" s="81"/>
      <c r="AB196" s="81"/>
      <c r="AC196" s="82"/>
      <c r="AD196" s="81">
        <v>117385451.37766045</v>
      </c>
      <c r="AE196" s="81">
        <v>1447153.7042713722</v>
      </c>
      <c r="AF196" s="81">
        <v>2677399.7891707215</v>
      </c>
      <c r="AG196" s="81">
        <v>52415593.594127864</v>
      </c>
      <c r="AH196" s="81">
        <v>59985399.683557928</v>
      </c>
      <c r="AI196" s="81">
        <v>0</v>
      </c>
      <c r="AJ196" s="81">
        <v>0</v>
      </c>
      <c r="AK196" s="81">
        <v>4329083.0199013399</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2420</v>
      </c>
      <c r="B197" s="80">
        <v>189</v>
      </c>
      <c r="C197" s="80">
        <v>16</v>
      </c>
      <c r="D197" s="80">
        <v>9</v>
      </c>
      <c r="E197" s="80">
        <v>2021</v>
      </c>
      <c r="F197" s="80" t="s">
        <v>75</v>
      </c>
      <c r="G197" s="182" t="s">
        <v>2418</v>
      </c>
      <c r="H197" s="80" t="s">
        <v>2419</v>
      </c>
      <c r="I197" s="173"/>
      <c r="J197" s="83"/>
      <c r="K197" s="81"/>
      <c r="L197" s="81"/>
      <c r="M197" s="81"/>
      <c r="N197" s="81"/>
      <c r="O197" s="81"/>
      <c r="P197" s="81"/>
      <c r="Q197" s="81"/>
      <c r="R197" s="81"/>
      <c r="S197" s="81"/>
      <c r="T197" s="81"/>
      <c r="U197" s="81"/>
      <c r="V197" s="81"/>
      <c r="W197" s="81"/>
      <c r="X197" s="81"/>
      <c r="Y197" s="81"/>
      <c r="Z197" s="81"/>
      <c r="AA197" s="81"/>
      <c r="AB197" s="81"/>
      <c r="AC197" s="82"/>
      <c r="AD197" s="81">
        <v>692697181.77170599</v>
      </c>
      <c r="AE197" s="81">
        <v>5356013.7097588154</v>
      </c>
      <c r="AF197" s="81">
        <v>746331.71510996716</v>
      </c>
      <c r="AG197" s="81">
        <v>274877051.84123218</v>
      </c>
      <c r="AH197" s="81">
        <v>298142502.25553799</v>
      </c>
      <c r="AI197" s="81">
        <v>0</v>
      </c>
      <c r="AJ197" s="81">
        <v>0</v>
      </c>
      <c r="AK197" s="81">
        <v>19182379.508681089</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2396</v>
      </c>
      <c r="B198" s="80">
        <v>190</v>
      </c>
      <c r="C198" s="80">
        <v>16</v>
      </c>
      <c r="D198" s="80">
        <v>10</v>
      </c>
      <c r="E198" s="80">
        <v>2021</v>
      </c>
      <c r="F198" s="80" t="s">
        <v>75</v>
      </c>
      <c r="G198" s="182" t="s">
        <v>2394</v>
      </c>
      <c r="H198" s="80" t="s">
        <v>2395</v>
      </c>
      <c r="I198" s="173"/>
      <c r="J198" s="83"/>
      <c r="K198" s="81"/>
      <c r="L198" s="81"/>
      <c r="M198" s="81"/>
      <c r="N198" s="81"/>
      <c r="O198" s="81"/>
      <c r="P198" s="81"/>
      <c r="Q198" s="81"/>
      <c r="R198" s="81"/>
      <c r="S198" s="81"/>
      <c r="T198" s="81"/>
      <c r="U198" s="81"/>
      <c r="V198" s="81"/>
      <c r="W198" s="81"/>
      <c r="X198" s="81"/>
      <c r="Y198" s="81"/>
      <c r="Z198" s="81"/>
      <c r="AA198" s="81"/>
      <c r="AB198" s="81"/>
      <c r="AC198" s="82"/>
      <c r="AD198" s="81">
        <v>27152732.468228951</v>
      </c>
      <c r="AE198" s="81">
        <v>439467.79156995408</v>
      </c>
      <c r="AF198" s="81">
        <v>62629.234834402843</v>
      </c>
      <c r="AG198" s="81">
        <v>44824930.27273085</v>
      </c>
      <c r="AH198" s="81">
        <v>44802555.286695421</v>
      </c>
      <c r="AI198" s="81">
        <v>0</v>
      </c>
      <c r="AJ198" s="81">
        <v>0</v>
      </c>
      <c r="AK198" s="81">
        <v>2885836.5734545472</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1672</v>
      </c>
      <c r="B199" s="80">
        <v>191</v>
      </c>
      <c r="C199" s="80">
        <v>16</v>
      </c>
      <c r="D199" s="80">
        <v>11</v>
      </c>
      <c r="E199" s="80">
        <v>2021</v>
      </c>
      <c r="F199" s="80" t="s">
        <v>75</v>
      </c>
      <c r="G199" s="182" t="s">
        <v>1670</v>
      </c>
      <c r="H199" s="80" t="s">
        <v>1671</v>
      </c>
      <c r="I199" s="173"/>
      <c r="J199" s="83"/>
      <c r="K199" s="81"/>
      <c r="L199" s="81"/>
      <c r="M199" s="81"/>
      <c r="N199" s="81"/>
      <c r="O199" s="81"/>
      <c r="P199" s="81"/>
      <c r="Q199" s="81"/>
      <c r="R199" s="81"/>
      <c r="S199" s="81"/>
      <c r="T199" s="81"/>
      <c r="U199" s="81"/>
      <c r="V199" s="81"/>
      <c r="W199" s="81"/>
      <c r="X199" s="81"/>
      <c r="Y199" s="81"/>
      <c r="Z199" s="81"/>
      <c r="AA199" s="81"/>
      <c r="AB199" s="81"/>
      <c r="AC199" s="82"/>
      <c r="AD199" s="81">
        <v>512425687.94182271</v>
      </c>
      <c r="AE199" s="81">
        <v>3768092.9785001921</v>
      </c>
      <c r="AF199" s="81">
        <v>574101.31931535946</v>
      </c>
      <c r="AG199" s="81">
        <v>189385174.0871453</v>
      </c>
      <c r="AH199" s="81">
        <v>210048850.18022913</v>
      </c>
      <c r="AI199" s="81">
        <v>0</v>
      </c>
      <c r="AJ199" s="81">
        <v>0</v>
      </c>
      <c r="AK199" s="81">
        <v>13226805.654953262</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2373</v>
      </c>
      <c r="B200" s="80">
        <v>192</v>
      </c>
      <c r="C200" s="80">
        <v>16</v>
      </c>
      <c r="D200" s="80">
        <v>12</v>
      </c>
      <c r="E200" s="80">
        <v>2021</v>
      </c>
      <c r="F200" s="80" t="s">
        <v>75</v>
      </c>
      <c r="G200" s="182" t="s">
        <v>2371</v>
      </c>
      <c r="H200" s="80" t="s">
        <v>2372</v>
      </c>
      <c r="I200" s="173"/>
      <c r="J200" s="83"/>
      <c r="K200" s="81"/>
      <c r="L200" s="81"/>
      <c r="M200" s="81"/>
      <c r="N200" s="81"/>
      <c r="O200" s="81"/>
      <c r="P200" s="81"/>
      <c r="Q200" s="81"/>
      <c r="R200" s="81"/>
      <c r="S200" s="81"/>
      <c r="T200" s="81"/>
      <c r="U200" s="81"/>
      <c r="V200" s="81"/>
      <c r="W200" s="81"/>
      <c r="X200" s="81"/>
      <c r="Y200" s="81"/>
      <c r="Z200" s="81"/>
      <c r="AA200" s="81"/>
      <c r="AB200" s="81"/>
      <c r="AC200" s="82"/>
      <c r="AD200" s="81">
        <v>34335503.348658524</v>
      </c>
      <c r="AE200" s="81">
        <v>499551.2786986588</v>
      </c>
      <c r="AF200" s="81">
        <v>354898.99739494943</v>
      </c>
      <c r="AG200" s="81">
        <v>12355148.865799436</v>
      </c>
      <c r="AH200" s="81">
        <v>19190647.253067054</v>
      </c>
      <c r="AI200" s="81">
        <v>0</v>
      </c>
      <c r="AJ200" s="81">
        <v>0</v>
      </c>
      <c r="AK200" s="81">
        <v>1314345.3086195306</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1710</v>
      </c>
      <c r="B201" s="80">
        <v>193</v>
      </c>
      <c r="C201" s="80">
        <v>16</v>
      </c>
      <c r="D201" s="80">
        <v>13</v>
      </c>
      <c r="E201" s="80">
        <v>2021</v>
      </c>
      <c r="F201" s="80" t="s">
        <v>75</v>
      </c>
      <c r="G201" s="182" t="s">
        <v>1708</v>
      </c>
      <c r="H201" s="80" t="s">
        <v>1709</v>
      </c>
      <c r="I201" s="173"/>
      <c r="J201" s="83"/>
      <c r="K201" s="81"/>
      <c r="L201" s="81"/>
      <c r="M201" s="81"/>
      <c r="N201" s="81"/>
      <c r="O201" s="81"/>
      <c r="P201" s="81"/>
      <c r="Q201" s="81"/>
      <c r="R201" s="81"/>
      <c r="S201" s="81"/>
      <c r="T201" s="81"/>
      <c r="U201" s="81"/>
      <c r="V201" s="81"/>
      <c r="W201" s="81"/>
      <c r="X201" s="81"/>
      <c r="Y201" s="81"/>
      <c r="Z201" s="81"/>
      <c r="AA201" s="81"/>
      <c r="AB201" s="81"/>
      <c r="AC201" s="82"/>
      <c r="AD201" s="81">
        <v>9899726.6971901599</v>
      </c>
      <c r="AE201" s="81">
        <v>547618.06840162247</v>
      </c>
      <c r="AF201" s="81">
        <v>172230.39579460784</v>
      </c>
      <c r="AG201" s="81">
        <v>33382661.839323476</v>
      </c>
      <c r="AH201" s="81">
        <v>37913229.938986138</v>
      </c>
      <c r="AI201" s="81">
        <v>0</v>
      </c>
      <c r="AJ201" s="81">
        <v>0</v>
      </c>
      <c r="AK201" s="81">
        <v>2434945.1188347442</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2317</v>
      </c>
      <c r="B202" s="80">
        <v>194</v>
      </c>
      <c r="C202" s="80">
        <v>16</v>
      </c>
      <c r="D202" s="80">
        <v>14</v>
      </c>
      <c r="E202" s="80">
        <v>2021</v>
      </c>
      <c r="F202" s="80" t="s">
        <v>75</v>
      </c>
      <c r="G202" s="182" t="s">
        <v>2315</v>
      </c>
      <c r="H202" s="80" t="s">
        <v>2316</v>
      </c>
      <c r="I202" s="173"/>
      <c r="J202" s="83"/>
      <c r="K202" s="81"/>
      <c r="L202" s="81"/>
      <c r="M202" s="81"/>
      <c r="N202" s="81"/>
      <c r="O202" s="81"/>
      <c r="P202" s="81"/>
      <c r="Q202" s="81"/>
      <c r="R202" s="81"/>
      <c r="S202" s="81"/>
      <c r="T202" s="81"/>
      <c r="U202" s="81"/>
      <c r="V202" s="81"/>
      <c r="W202" s="81"/>
      <c r="X202" s="81"/>
      <c r="Y202" s="81"/>
      <c r="Z202" s="81"/>
      <c r="AA202" s="81"/>
      <c r="AB202" s="81"/>
      <c r="AC202" s="82"/>
      <c r="AD202" s="81">
        <v>32336913.412277695</v>
      </c>
      <c r="AE202" s="81">
        <v>1823104.6665909814</v>
      </c>
      <c r="AF202" s="81">
        <v>15657.308708600711</v>
      </c>
      <c r="AG202" s="81">
        <v>80383498.896112114</v>
      </c>
      <c r="AH202" s="81">
        <v>55046343.365631871</v>
      </c>
      <c r="AI202" s="81">
        <v>0</v>
      </c>
      <c r="AJ202" s="81">
        <v>0</v>
      </c>
      <c r="AK202" s="81">
        <v>3448564.8604865982</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2424</v>
      </c>
      <c r="B203" s="80">
        <v>195</v>
      </c>
      <c r="C203" s="80">
        <v>16</v>
      </c>
      <c r="D203" s="80">
        <v>15</v>
      </c>
      <c r="E203" s="80">
        <v>2021</v>
      </c>
      <c r="F203" s="80" t="s">
        <v>75</v>
      </c>
      <c r="G203" s="182" t="s">
        <v>2422</v>
      </c>
      <c r="H203" s="80" t="s">
        <v>2423</v>
      </c>
      <c r="I203" s="173"/>
      <c r="J203" s="83"/>
      <c r="K203" s="81"/>
      <c r="L203" s="81"/>
      <c r="M203" s="81"/>
      <c r="N203" s="81"/>
      <c r="O203" s="81"/>
      <c r="P203" s="81"/>
      <c r="Q203" s="81"/>
      <c r="R203" s="81"/>
      <c r="S203" s="81"/>
      <c r="T203" s="81"/>
      <c r="U203" s="81"/>
      <c r="V203" s="81"/>
      <c r="W203" s="81"/>
      <c r="X203" s="81"/>
      <c r="Y203" s="81"/>
      <c r="Z203" s="81"/>
      <c r="AA203" s="81"/>
      <c r="AB203" s="81"/>
      <c r="AC203" s="82"/>
      <c r="AD203" s="81">
        <v>242680515.14827907</v>
      </c>
      <c r="AE203" s="81">
        <v>22012873.012896568</v>
      </c>
      <c r="AF203" s="81">
        <v>3204529.1823602789</v>
      </c>
      <c r="AG203" s="81">
        <v>1138224341.8674743</v>
      </c>
      <c r="AH203" s="81">
        <v>893652274.82727504</v>
      </c>
      <c r="AI203" s="81">
        <v>0</v>
      </c>
      <c r="AJ203" s="81">
        <v>0</v>
      </c>
      <c r="AK203" s="81">
        <v>53070514.896245956</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2416</v>
      </c>
      <c r="B204" s="80">
        <v>196</v>
      </c>
      <c r="C204" s="80">
        <v>16</v>
      </c>
      <c r="D204" s="80">
        <v>16</v>
      </c>
      <c r="E204" s="80">
        <v>2021</v>
      </c>
      <c r="F204" s="80" t="s">
        <v>75</v>
      </c>
      <c r="G204" s="182" t="s">
        <v>2414</v>
      </c>
      <c r="H204" s="80" t="s">
        <v>2415</v>
      </c>
      <c r="I204" s="173"/>
      <c r="J204" s="83"/>
      <c r="K204" s="81"/>
      <c r="L204" s="81"/>
      <c r="M204" s="81"/>
      <c r="N204" s="81"/>
      <c r="O204" s="81"/>
      <c r="P204" s="81"/>
      <c r="Q204" s="81"/>
      <c r="R204" s="81"/>
      <c r="S204" s="81"/>
      <c r="T204" s="81"/>
      <c r="U204" s="81"/>
      <c r="V204" s="81"/>
      <c r="W204" s="81"/>
      <c r="X204" s="81"/>
      <c r="Y204" s="81"/>
      <c r="Z204" s="81"/>
      <c r="AA204" s="81"/>
      <c r="AB204" s="81"/>
      <c r="AC204" s="82"/>
      <c r="AD204" s="81">
        <v>78621506.467093885</v>
      </c>
      <c r="AE204" s="81">
        <v>3517459.0036204527</v>
      </c>
      <c r="AF204" s="81">
        <v>2870506.5965767968</v>
      </c>
      <c r="AG204" s="81">
        <v>80864949.535113409</v>
      </c>
      <c r="AH204" s="81">
        <v>75290135.894781888</v>
      </c>
      <c r="AI204" s="81">
        <v>0</v>
      </c>
      <c r="AJ204" s="81">
        <v>0</v>
      </c>
      <c r="AK204" s="81">
        <v>5219183.4431260517</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2400</v>
      </c>
      <c r="B205" s="80">
        <v>197</v>
      </c>
      <c r="C205" s="80">
        <v>16</v>
      </c>
      <c r="D205" s="80">
        <v>17</v>
      </c>
      <c r="E205" s="80">
        <v>2021</v>
      </c>
      <c r="F205" s="80" t="s">
        <v>75</v>
      </c>
      <c r="G205" s="182" t="s">
        <v>2398</v>
      </c>
      <c r="H205" s="80" t="s">
        <v>2399</v>
      </c>
      <c r="I205" s="173"/>
      <c r="J205" s="83"/>
      <c r="K205" s="81"/>
      <c r="L205" s="81"/>
      <c r="M205" s="81"/>
      <c r="N205" s="81"/>
      <c r="O205" s="81"/>
      <c r="P205" s="81"/>
      <c r="Q205" s="81"/>
      <c r="R205" s="81"/>
      <c r="S205" s="81"/>
      <c r="T205" s="81"/>
      <c r="U205" s="81"/>
      <c r="V205" s="81"/>
      <c r="W205" s="81"/>
      <c r="X205" s="81"/>
      <c r="Y205" s="81"/>
      <c r="Z205" s="81"/>
      <c r="AA205" s="81"/>
      <c r="AB205" s="81"/>
      <c r="AC205" s="82"/>
      <c r="AD205" s="81">
        <v>36154042.157645345</v>
      </c>
      <c r="AE205" s="81">
        <v>2791307.1448935363</v>
      </c>
      <c r="AF205" s="81">
        <v>2312062.5859700385</v>
      </c>
      <c r="AG205" s="81">
        <v>68441022.006599501</v>
      </c>
      <c r="AH205" s="81">
        <v>58824989.610836901</v>
      </c>
      <c r="AI205" s="81">
        <v>0</v>
      </c>
      <c r="AJ205" s="81">
        <v>0</v>
      </c>
      <c r="AK205" s="81">
        <v>4034789.3834362463</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1714</v>
      </c>
      <c r="B206" s="80">
        <v>198</v>
      </c>
      <c r="C206" s="80">
        <v>16</v>
      </c>
      <c r="D206" s="80">
        <v>18</v>
      </c>
      <c r="E206" s="80">
        <v>2021</v>
      </c>
      <c r="F206" s="80" t="s">
        <v>75</v>
      </c>
      <c r="G206" s="182" t="s">
        <v>1712</v>
      </c>
      <c r="H206" s="80" t="s">
        <v>1713</v>
      </c>
      <c r="I206" s="173"/>
      <c r="J206" s="83"/>
      <c r="K206" s="81"/>
      <c r="L206" s="81"/>
      <c r="M206" s="81"/>
      <c r="N206" s="81"/>
      <c r="O206" s="81"/>
      <c r="P206" s="81"/>
      <c r="Q206" s="81"/>
      <c r="R206" s="81"/>
      <c r="S206" s="81"/>
      <c r="T206" s="81"/>
      <c r="U206" s="81"/>
      <c r="V206" s="81"/>
      <c r="W206" s="81"/>
      <c r="X206" s="81"/>
      <c r="Y206" s="81"/>
      <c r="Z206" s="81"/>
      <c r="AA206" s="81"/>
      <c r="AB206" s="81"/>
      <c r="AC206" s="82"/>
      <c r="AD206" s="81">
        <v>128635503.23230681</v>
      </c>
      <c r="AE206" s="81">
        <v>599118.20022622647</v>
      </c>
      <c r="AF206" s="81">
        <v>574101.31931535946</v>
      </c>
      <c r="AG206" s="81">
        <v>19514382.39380569</v>
      </c>
      <c r="AH206" s="81">
        <v>34553891.535184503</v>
      </c>
      <c r="AI206" s="81">
        <v>0</v>
      </c>
      <c r="AJ206" s="81">
        <v>0</v>
      </c>
      <c r="AK206" s="81">
        <v>2455159.7575571458</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2325</v>
      </c>
      <c r="B207" s="80">
        <v>199</v>
      </c>
      <c r="C207" s="80">
        <v>16</v>
      </c>
      <c r="D207" s="80">
        <v>19</v>
      </c>
      <c r="E207" s="80">
        <v>2021</v>
      </c>
      <c r="F207" s="80" t="s">
        <v>75</v>
      </c>
      <c r="G207" s="182" t="s">
        <v>2323</v>
      </c>
      <c r="H207" s="80" t="s">
        <v>2324</v>
      </c>
      <c r="I207" s="173"/>
      <c r="J207" s="83"/>
      <c r="K207" s="81"/>
      <c r="L207" s="81"/>
      <c r="M207" s="81"/>
      <c r="N207" s="81"/>
      <c r="O207" s="81"/>
      <c r="P207" s="81"/>
      <c r="Q207" s="81"/>
      <c r="R207" s="81"/>
      <c r="S207" s="81"/>
      <c r="T207" s="81"/>
      <c r="U207" s="81"/>
      <c r="V207" s="81"/>
      <c r="W207" s="81"/>
      <c r="X207" s="81"/>
      <c r="Y207" s="81"/>
      <c r="Z207" s="81"/>
      <c r="AA207" s="81"/>
      <c r="AB207" s="81"/>
      <c r="AC207" s="82"/>
      <c r="AD207" s="81">
        <v>40635956.437935613</v>
      </c>
      <c r="AE207" s="81">
        <v>444617.80475241446</v>
      </c>
      <c r="AF207" s="81">
        <v>73067.440640136658</v>
      </c>
      <c r="AG207" s="81">
        <v>12855357.321904674</v>
      </c>
      <c r="AH207" s="81">
        <v>16011708.734520379</v>
      </c>
      <c r="AI207" s="81">
        <v>0</v>
      </c>
      <c r="AJ207" s="81">
        <v>0</v>
      </c>
      <c r="AK207" s="81">
        <v>1053130.1718820028</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2361</v>
      </c>
      <c r="B208" s="80">
        <v>200</v>
      </c>
      <c r="C208" s="80">
        <v>16</v>
      </c>
      <c r="D208" s="80">
        <v>20</v>
      </c>
      <c r="E208" s="80">
        <v>2021</v>
      </c>
      <c r="F208" s="80" t="s">
        <v>75</v>
      </c>
      <c r="G208" s="182" t="s">
        <v>2359</v>
      </c>
      <c r="H208" s="80" t="s">
        <v>2360</v>
      </c>
      <c r="I208" s="173"/>
      <c r="J208" s="83"/>
      <c r="K208" s="81"/>
      <c r="L208" s="81"/>
      <c r="M208" s="81"/>
      <c r="N208" s="81"/>
      <c r="O208" s="81"/>
      <c r="P208" s="81"/>
      <c r="Q208" s="81"/>
      <c r="R208" s="81"/>
      <c r="S208" s="81"/>
      <c r="T208" s="81"/>
      <c r="U208" s="81"/>
      <c r="V208" s="81"/>
      <c r="W208" s="81"/>
      <c r="X208" s="81"/>
      <c r="Y208" s="81"/>
      <c r="Z208" s="81"/>
      <c r="AA208" s="81"/>
      <c r="AB208" s="81"/>
      <c r="AC208" s="82"/>
      <c r="AD208" s="81">
        <v>6172726.6581329713</v>
      </c>
      <c r="AE208" s="81">
        <v>1069486.0708909428</v>
      </c>
      <c r="AF208" s="81">
        <v>897685.69929310761</v>
      </c>
      <c r="AG208" s="81">
        <v>12017508.157928398</v>
      </c>
      <c r="AH208" s="81">
        <v>15104833.635671174</v>
      </c>
      <c r="AI208" s="81">
        <v>0</v>
      </c>
      <c r="AJ208" s="81">
        <v>0</v>
      </c>
      <c r="AK208" s="81">
        <v>1002068.5195247676</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2365</v>
      </c>
      <c r="B209" s="80">
        <v>201</v>
      </c>
      <c r="C209" s="80">
        <v>16</v>
      </c>
      <c r="D209" s="80">
        <v>21</v>
      </c>
      <c r="E209" s="80">
        <v>2021</v>
      </c>
      <c r="F209" s="80" t="s">
        <v>75</v>
      </c>
      <c r="G209" s="182" t="s">
        <v>2363</v>
      </c>
      <c r="H209" s="80" t="s">
        <v>2364</v>
      </c>
      <c r="I209" s="173"/>
      <c r="J209" s="83"/>
      <c r="K209" s="81"/>
      <c r="L209" s="81"/>
      <c r="M209" s="81"/>
      <c r="N209" s="81"/>
      <c r="O209" s="81"/>
      <c r="P209" s="81"/>
      <c r="Q209" s="81"/>
      <c r="R209" s="81"/>
      <c r="S209" s="81"/>
      <c r="T209" s="81"/>
      <c r="U209" s="81"/>
      <c r="V209" s="81"/>
      <c r="W209" s="81"/>
      <c r="X209" s="81"/>
      <c r="Y209" s="81"/>
      <c r="Z209" s="81"/>
      <c r="AA209" s="81"/>
      <c r="AB209" s="81"/>
      <c r="AC209" s="82"/>
      <c r="AD209" s="81">
        <v>615384.70754099626</v>
      </c>
      <c r="AE209" s="81">
        <v>224883.90896743746</v>
      </c>
      <c r="AF209" s="81">
        <v>83505.646445870472</v>
      </c>
      <c r="AG209" s="81">
        <v>5389746.1145339645</v>
      </c>
      <c r="AH209" s="81">
        <v>2915652.1995259398</v>
      </c>
      <c r="AI209" s="81">
        <v>0</v>
      </c>
      <c r="AJ209" s="81">
        <v>0</v>
      </c>
      <c r="AK209" s="81">
        <v>202277.65111182429</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2349</v>
      </c>
      <c r="B210" s="80">
        <v>202</v>
      </c>
      <c r="C210" s="80">
        <v>16</v>
      </c>
      <c r="D210" s="80">
        <v>22</v>
      </c>
      <c r="E210" s="80">
        <v>2021</v>
      </c>
      <c r="F210" s="80" t="s">
        <v>75</v>
      </c>
      <c r="G210" s="182" t="s">
        <v>2347</v>
      </c>
      <c r="H210" s="80" t="s">
        <v>2348</v>
      </c>
      <c r="I210" s="173"/>
      <c r="J210" s="83"/>
      <c r="K210" s="81"/>
      <c r="L210" s="81"/>
      <c r="M210" s="81"/>
      <c r="N210" s="81"/>
      <c r="O210" s="81"/>
      <c r="P210" s="81"/>
      <c r="Q210" s="81"/>
      <c r="R210" s="81"/>
      <c r="S210" s="81"/>
      <c r="T210" s="81"/>
      <c r="U210" s="81"/>
      <c r="V210" s="81"/>
      <c r="W210" s="81"/>
      <c r="X210" s="81"/>
      <c r="Y210" s="81"/>
      <c r="Z210" s="81"/>
      <c r="AA210" s="81"/>
      <c r="AB210" s="81"/>
      <c r="AC210" s="82"/>
      <c r="AD210" s="81">
        <v>43993831.485758528</v>
      </c>
      <c r="AE210" s="81">
        <v>511567.97612439963</v>
      </c>
      <c r="AF210" s="81">
        <v>574101.31931535946</v>
      </c>
      <c r="AG210" s="81">
        <v>9216340.8037390523</v>
      </c>
      <c r="AH210" s="81">
        <v>13066802.499547692</v>
      </c>
      <c r="AI210" s="81">
        <v>0</v>
      </c>
      <c r="AJ210" s="81">
        <v>0</v>
      </c>
      <c r="AK210" s="81">
        <v>872248.53448285046</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2404</v>
      </c>
      <c r="B211" s="80">
        <v>203</v>
      </c>
      <c r="C211" s="80">
        <v>16</v>
      </c>
      <c r="D211" s="80">
        <v>23</v>
      </c>
      <c r="E211" s="80">
        <v>2021</v>
      </c>
      <c r="F211" s="80" t="s">
        <v>75</v>
      </c>
      <c r="G211" s="182" t="s">
        <v>2402</v>
      </c>
      <c r="H211" s="80" t="s">
        <v>2403</v>
      </c>
      <c r="I211" s="173"/>
      <c r="J211" s="83"/>
      <c r="K211" s="81"/>
      <c r="L211" s="81"/>
      <c r="M211" s="81"/>
      <c r="N211" s="81"/>
      <c r="O211" s="81"/>
      <c r="P211" s="81"/>
      <c r="Q211" s="81"/>
      <c r="R211" s="81"/>
      <c r="S211" s="81"/>
      <c r="T211" s="81"/>
      <c r="U211" s="81"/>
      <c r="V211" s="81"/>
      <c r="W211" s="81"/>
      <c r="X211" s="81"/>
      <c r="Y211" s="81"/>
      <c r="Z211" s="81"/>
      <c r="AA211" s="81"/>
      <c r="AB211" s="81"/>
      <c r="AC211" s="82"/>
      <c r="AD211" s="81">
        <v>347230702.39177853</v>
      </c>
      <c r="AE211" s="81">
        <v>4391244.5735779013</v>
      </c>
      <c r="AF211" s="81">
        <v>1142983.535727852</v>
      </c>
      <c r="AG211" s="81">
        <v>166550658.0659411</v>
      </c>
      <c r="AH211" s="81">
        <v>173871359.67775005</v>
      </c>
      <c r="AI211" s="81">
        <v>0</v>
      </c>
      <c r="AJ211" s="81">
        <v>0</v>
      </c>
      <c r="AK211" s="81">
        <v>11324529.392842581</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2408</v>
      </c>
      <c r="B212" s="80">
        <v>204</v>
      </c>
      <c r="C212" s="80">
        <v>16</v>
      </c>
      <c r="D212" s="80">
        <v>24</v>
      </c>
      <c r="E212" s="80">
        <v>2021</v>
      </c>
      <c r="F212" s="80" t="s">
        <v>75</v>
      </c>
      <c r="G212" s="182" t="s">
        <v>2406</v>
      </c>
      <c r="H212" s="80" t="s">
        <v>2407</v>
      </c>
      <c r="I212" s="173"/>
      <c r="J212" s="83"/>
      <c r="K212" s="81"/>
      <c r="L212" s="81"/>
      <c r="M212" s="81"/>
      <c r="N212" s="81"/>
      <c r="O212" s="81"/>
      <c r="P212" s="81"/>
      <c r="Q212" s="81"/>
      <c r="R212" s="81"/>
      <c r="S212" s="81"/>
      <c r="T212" s="81"/>
      <c r="U212" s="81"/>
      <c r="V212" s="81"/>
      <c r="W212" s="81"/>
      <c r="X212" s="81"/>
      <c r="Y212" s="81"/>
      <c r="Z212" s="81"/>
      <c r="AA212" s="81"/>
      <c r="AB212" s="81"/>
      <c r="AC212" s="82"/>
      <c r="AD212" s="81">
        <v>120457074.28192635</v>
      </c>
      <c r="AE212" s="81">
        <v>6506183.3205083041</v>
      </c>
      <c r="AF212" s="81">
        <v>4900737.6257920228</v>
      </c>
      <c r="AG212" s="81">
        <v>219991678.9950847</v>
      </c>
      <c r="AH212" s="81">
        <v>174622213.25421664</v>
      </c>
      <c r="AI212" s="81">
        <v>0</v>
      </c>
      <c r="AJ212" s="81">
        <v>0</v>
      </c>
      <c r="AK212" s="81">
        <v>11218205.643718259</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1668</v>
      </c>
      <c r="B213" s="80">
        <v>205</v>
      </c>
      <c r="C213" s="80">
        <v>16</v>
      </c>
      <c r="D213" s="80">
        <v>25</v>
      </c>
      <c r="E213" s="80">
        <v>2021</v>
      </c>
      <c r="F213" s="80" t="s">
        <v>75</v>
      </c>
      <c r="G213" s="182" t="s">
        <v>1666</v>
      </c>
      <c r="H213" s="80" t="s">
        <v>1667</v>
      </c>
      <c r="I213" s="173"/>
      <c r="J213" s="83"/>
      <c r="K213" s="81"/>
      <c r="L213" s="81"/>
      <c r="M213" s="81"/>
      <c r="N213" s="81"/>
      <c r="O213" s="81"/>
      <c r="P213" s="81"/>
      <c r="Q213" s="81"/>
      <c r="R213" s="81"/>
      <c r="S213" s="81"/>
      <c r="T213" s="81"/>
      <c r="U213" s="81"/>
      <c r="V213" s="81"/>
      <c r="W213" s="81"/>
      <c r="X213" s="81"/>
      <c r="Y213" s="81"/>
      <c r="Z213" s="81"/>
      <c r="AA213" s="81"/>
      <c r="AB213" s="81"/>
      <c r="AC213" s="82"/>
      <c r="AD213" s="81">
        <v>121083087.16311425</v>
      </c>
      <c r="AE213" s="81">
        <v>4839295.7204519557</v>
      </c>
      <c r="AF213" s="81">
        <v>365337.20320068323</v>
      </c>
      <c r="AG213" s="81">
        <v>221417273.09498462</v>
      </c>
      <c r="AH213" s="81">
        <v>233876262.05160582</v>
      </c>
      <c r="AI213" s="81">
        <v>0</v>
      </c>
      <c r="AJ213" s="81">
        <v>0</v>
      </c>
      <c r="AK213" s="81">
        <v>14197239.577516349</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2313</v>
      </c>
      <c r="B214" s="80">
        <v>206</v>
      </c>
      <c r="C214" s="80">
        <v>16</v>
      </c>
      <c r="D214" s="80">
        <v>26</v>
      </c>
      <c r="E214" s="80">
        <v>2021</v>
      </c>
      <c r="F214" s="80" t="s">
        <v>75</v>
      </c>
      <c r="G214" s="182" t="s">
        <v>2311</v>
      </c>
      <c r="H214" s="80" t="s">
        <v>2312</v>
      </c>
      <c r="I214" s="173"/>
      <c r="J214" s="83"/>
      <c r="K214" s="81"/>
      <c r="L214" s="81"/>
      <c r="M214" s="81"/>
      <c r="N214" s="81"/>
      <c r="O214" s="81"/>
      <c r="P214" s="81"/>
      <c r="Q214" s="81"/>
      <c r="R214" s="81"/>
      <c r="S214" s="81"/>
      <c r="T214" s="81"/>
      <c r="U214" s="81"/>
      <c r="V214" s="81"/>
      <c r="W214" s="81"/>
      <c r="X214" s="81"/>
      <c r="Y214" s="81"/>
      <c r="Z214" s="81"/>
      <c r="AA214" s="81"/>
      <c r="AB214" s="81"/>
      <c r="AC214" s="82"/>
      <c r="AD214" s="81">
        <v>127917397.45069143</v>
      </c>
      <c r="AE214" s="81">
        <v>1153602.9528711296</v>
      </c>
      <c r="AF214" s="81">
        <v>850713.77316730539</v>
      </c>
      <c r="AG214" s="81">
        <v>37190498.711424619</v>
      </c>
      <c r="AH214" s="81">
        <v>51423718.642809518</v>
      </c>
      <c r="AI214" s="81">
        <v>0</v>
      </c>
      <c r="AJ214" s="81">
        <v>0</v>
      </c>
      <c r="AK214" s="81">
        <v>3484662.4296337441</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2345</v>
      </c>
      <c r="B215" s="80">
        <v>207</v>
      </c>
      <c r="C215" s="80">
        <v>16</v>
      </c>
      <c r="D215" s="80">
        <v>27</v>
      </c>
      <c r="E215" s="80">
        <v>2021</v>
      </c>
      <c r="F215" s="80" t="s">
        <v>75</v>
      </c>
      <c r="G215" s="182" t="s">
        <v>2343</v>
      </c>
      <c r="H215" s="80" t="s">
        <v>2344</v>
      </c>
      <c r="I215" s="173"/>
      <c r="J215" s="83"/>
      <c r="K215" s="81"/>
      <c r="L215" s="81"/>
      <c r="M215" s="81"/>
      <c r="N215" s="81"/>
      <c r="O215" s="81"/>
      <c r="P215" s="81"/>
      <c r="Q215" s="81"/>
      <c r="R215" s="81"/>
      <c r="S215" s="81"/>
      <c r="T215" s="81"/>
      <c r="U215" s="81"/>
      <c r="V215" s="81"/>
      <c r="W215" s="81"/>
      <c r="X215" s="81"/>
      <c r="Y215" s="81"/>
      <c r="Z215" s="81"/>
      <c r="AA215" s="81"/>
      <c r="AB215" s="81"/>
      <c r="AC215" s="82"/>
      <c r="AD215" s="81">
        <v>169942792.51888847</v>
      </c>
      <c r="AE215" s="81">
        <v>2447972.9327295101</v>
      </c>
      <c r="AF215" s="81">
        <v>276612.45385194587</v>
      </c>
      <c r="AG215" s="81">
        <v>106950820.52100168</v>
      </c>
      <c r="AH215" s="81">
        <v>120185328.960392</v>
      </c>
      <c r="AI215" s="81">
        <v>0</v>
      </c>
      <c r="AJ215" s="81">
        <v>0</v>
      </c>
      <c r="AK215" s="81">
        <v>7422579.0638678316</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2377</v>
      </c>
      <c r="B216" s="80">
        <v>208</v>
      </c>
      <c r="C216" s="80">
        <v>16</v>
      </c>
      <c r="D216" s="80">
        <v>28</v>
      </c>
      <c r="E216" s="80">
        <v>2021</v>
      </c>
      <c r="F216" s="80" t="s">
        <v>75</v>
      </c>
      <c r="G216" s="182" t="s">
        <v>2375</v>
      </c>
      <c r="H216" s="80" t="s">
        <v>2376</v>
      </c>
      <c r="I216" s="173"/>
      <c r="J216" s="83"/>
      <c r="K216" s="81"/>
      <c r="L216" s="81"/>
      <c r="M216" s="81"/>
      <c r="N216" s="81"/>
      <c r="O216" s="81"/>
      <c r="P216" s="81"/>
      <c r="Q216" s="81"/>
      <c r="R216" s="81"/>
      <c r="S216" s="81"/>
      <c r="T216" s="81"/>
      <c r="U216" s="81"/>
      <c r="V216" s="81"/>
      <c r="W216" s="81"/>
      <c r="X216" s="81"/>
      <c r="Y216" s="81"/>
      <c r="Z216" s="81"/>
      <c r="AA216" s="81"/>
      <c r="AB216" s="81"/>
      <c r="AC216" s="82"/>
      <c r="AD216" s="81">
        <v>43771563.63823282</v>
      </c>
      <c r="AE216" s="81">
        <v>206000.52729841598</v>
      </c>
      <c r="AF216" s="81">
        <v>156573.08708600712</v>
      </c>
      <c r="AG216" s="81">
        <v>7671947.195514123</v>
      </c>
      <c r="AH216" s="81">
        <v>10034134.158234756</v>
      </c>
      <c r="AI216" s="81">
        <v>0</v>
      </c>
      <c r="AJ216" s="81">
        <v>0</v>
      </c>
      <c r="AK216" s="81">
        <v>747679.10495324538</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1680</v>
      </c>
      <c r="B217" s="80">
        <v>209</v>
      </c>
      <c r="C217" s="80">
        <v>16</v>
      </c>
      <c r="D217" s="80">
        <v>29</v>
      </c>
      <c r="E217" s="80">
        <v>2021</v>
      </c>
      <c r="F217" s="80" t="s">
        <v>75</v>
      </c>
      <c r="G217" s="182" t="s">
        <v>1678</v>
      </c>
      <c r="H217" s="80" t="s">
        <v>1679</v>
      </c>
      <c r="I217" s="173"/>
      <c r="J217" s="83"/>
      <c r="K217" s="81"/>
      <c r="L217" s="81"/>
      <c r="M217" s="81"/>
      <c r="N217" s="81"/>
      <c r="O217" s="81"/>
      <c r="P217" s="81"/>
      <c r="Q217" s="81"/>
      <c r="R217" s="81"/>
      <c r="S217" s="81"/>
      <c r="T217" s="81"/>
      <c r="U217" s="81"/>
      <c r="V217" s="81"/>
      <c r="W217" s="81"/>
      <c r="X217" s="81"/>
      <c r="Y217" s="81"/>
      <c r="Z217" s="81"/>
      <c r="AA217" s="81"/>
      <c r="AB217" s="81"/>
      <c r="AC217" s="82"/>
      <c r="AD217" s="81">
        <v>362553039.87962478</v>
      </c>
      <c r="AE217" s="81">
        <v>4435878.0211592242</v>
      </c>
      <c r="AF217" s="81">
        <v>3736877.6784527032</v>
      </c>
      <c r="AG217" s="81">
        <v>138220101.63328055</v>
      </c>
      <c r="AH217" s="81">
        <v>152623178.59826168</v>
      </c>
      <c r="AI217" s="81">
        <v>0</v>
      </c>
      <c r="AJ217" s="81">
        <v>0</v>
      </c>
      <c r="AK217" s="81">
        <v>10021735.306350138</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2412</v>
      </c>
      <c r="B218" s="80">
        <v>210</v>
      </c>
      <c r="C218" s="80">
        <v>16</v>
      </c>
      <c r="D218" s="80">
        <v>30</v>
      </c>
      <c r="E218" s="80">
        <v>2021</v>
      </c>
      <c r="F218" s="80" t="s">
        <v>75</v>
      </c>
      <c r="G218" s="182" t="s">
        <v>2410</v>
      </c>
      <c r="H218" s="80" t="s">
        <v>2411</v>
      </c>
      <c r="I218" s="173"/>
      <c r="J218" s="83"/>
      <c r="K218" s="81"/>
      <c r="L218" s="81"/>
      <c r="M218" s="81"/>
      <c r="N218" s="81"/>
      <c r="O218" s="81"/>
      <c r="P218" s="81"/>
      <c r="Q218" s="81"/>
      <c r="R218" s="81"/>
      <c r="S218" s="81"/>
      <c r="T218" s="81"/>
      <c r="U218" s="81"/>
      <c r="V218" s="81"/>
      <c r="W218" s="81"/>
      <c r="X218" s="81"/>
      <c r="Y218" s="81"/>
      <c r="Z218" s="81"/>
      <c r="AA218" s="81"/>
      <c r="AB218" s="81"/>
      <c r="AC218" s="82"/>
      <c r="AD218" s="81">
        <v>68281558.126771465</v>
      </c>
      <c r="AE218" s="81">
        <v>3495142.2798297908</v>
      </c>
      <c r="AF218" s="81">
        <v>542786.70189815795</v>
      </c>
      <c r="AG218" s="81">
        <v>116967494.85450913</v>
      </c>
      <c r="AH218" s="81">
        <v>132218488.87415458</v>
      </c>
      <c r="AI218" s="81">
        <v>0</v>
      </c>
      <c r="AJ218" s="81">
        <v>0</v>
      </c>
      <c r="AK218" s="81">
        <v>8808594.4552304242</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2357</v>
      </c>
      <c r="B219" s="80">
        <v>211</v>
      </c>
      <c r="C219" s="80">
        <v>16</v>
      </c>
      <c r="D219" s="80">
        <v>31</v>
      </c>
      <c r="E219" s="80">
        <v>2021</v>
      </c>
      <c r="F219" s="80" t="s">
        <v>75</v>
      </c>
      <c r="G219" s="182" t="s">
        <v>2355</v>
      </c>
      <c r="H219" s="80" t="s">
        <v>2356</v>
      </c>
      <c r="I219" s="173"/>
      <c r="J219" s="83"/>
      <c r="K219" s="81"/>
      <c r="L219" s="81"/>
      <c r="M219" s="81"/>
      <c r="N219" s="81"/>
      <c r="O219" s="81"/>
      <c r="P219" s="81"/>
      <c r="Q219" s="81"/>
      <c r="R219" s="81"/>
      <c r="S219" s="81"/>
      <c r="T219" s="81"/>
      <c r="U219" s="81"/>
      <c r="V219" s="81"/>
      <c r="W219" s="81"/>
      <c r="X219" s="81"/>
      <c r="Y219" s="81"/>
      <c r="Z219" s="81"/>
      <c r="AA219" s="81"/>
      <c r="AB219" s="81"/>
      <c r="AC219" s="82"/>
      <c r="AD219" s="81">
        <v>3263746.2018951336</v>
      </c>
      <c r="AE219" s="81">
        <v>266084.01442712068</v>
      </c>
      <c r="AF219" s="81">
        <v>657606.96576122986</v>
      </c>
      <c r="AG219" s="81">
        <v>3101292.42785249</v>
      </c>
      <c r="AH219" s="81">
        <v>3978548.8207578044</v>
      </c>
      <c r="AI219" s="81">
        <v>0</v>
      </c>
      <c r="AJ219" s="81">
        <v>0</v>
      </c>
      <c r="AK219" s="81">
        <v>281035.98379650607</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2388</v>
      </c>
      <c r="B220" s="80">
        <v>212</v>
      </c>
      <c r="C220" s="80">
        <v>16</v>
      </c>
      <c r="D220" s="80">
        <v>32</v>
      </c>
      <c r="E220" s="80">
        <v>2021</v>
      </c>
      <c r="F220" s="80" t="s">
        <v>75</v>
      </c>
      <c r="G220" s="182" t="s">
        <v>2386</v>
      </c>
      <c r="H220" s="80" t="s">
        <v>2387</v>
      </c>
      <c r="I220" s="173"/>
      <c r="J220" s="83"/>
      <c r="K220" s="81"/>
      <c r="L220" s="81"/>
      <c r="M220" s="81"/>
      <c r="N220" s="81"/>
      <c r="O220" s="81"/>
      <c r="P220" s="81"/>
      <c r="Q220" s="81"/>
      <c r="R220" s="81"/>
      <c r="S220" s="81"/>
      <c r="T220" s="81"/>
      <c r="U220" s="81"/>
      <c r="V220" s="81"/>
      <c r="W220" s="81"/>
      <c r="X220" s="81"/>
      <c r="Y220" s="81"/>
      <c r="Z220" s="81"/>
      <c r="AA220" s="81"/>
      <c r="AB220" s="81"/>
      <c r="AC220" s="82"/>
      <c r="AD220" s="81">
        <v>95112144.821962386</v>
      </c>
      <c r="AE220" s="81">
        <v>1807654.6270436002</v>
      </c>
      <c r="AF220" s="81">
        <v>1617921.8998887402</v>
      </c>
      <c r="AG220" s="81">
        <v>41292208.051487587</v>
      </c>
      <c r="AH220" s="81">
        <v>43232588.717719913</v>
      </c>
      <c r="AI220" s="81">
        <v>0</v>
      </c>
      <c r="AJ220" s="81">
        <v>0</v>
      </c>
      <c r="AK220" s="81">
        <v>3022744.8084380855</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2353</v>
      </c>
      <c r="B221" s="80">
        <v>213</v>
      </c>
      <c r="C221" s="80">
        <v>16</v>
      </c>
      <c r="D221" s="80">
        <v>33</v>
      </c>
      <c r="E221" s="80">
        <v>2021</v>
      </c>
      <c r="F221" s="80" t="s">
        <v>75</v>
      </c>
      <c r="G221" s="182" t="s">
        <v>2351</v>
      </c>
      <c r="H221" s="80" t="s">
        <v>2352</v>
      </c>
      <c r="I221" s="173"/>
      <c r="J221" s="83"/>
      <c r="K221" s="81"/>
      <c r="L221" s="81"/>
      <c r="M221" s="81"/>
      <c r="N221" s="81"/>
      <c r="O221" s="81"/>
      <c r="P221" s="81"/>
      <c r="Q221" s="81"/>
      <c r="R221" s="81"/>
      <c r="S221" s="81"/>
      <c r="T221" s="81"/>
      <c r="U221" s="81"/>
      <c r="V221" s="81"/>
      <c r="W221" s="81"/>
      <c r="X221" s="81"/>
      <c r="Y221" s="81"/>
      <c r="Z221" s="81"/>
      <c r="AA221" s="81"/>
      <c r="AB221" s="81"/>
      <c r="AC221" s="82"/>
      <c r="AD221" s="81">
        <v>5856016.0523776822</v>
      </c>
      <c r="AE221" s="81">
        <v>271234.02760958107</v>
      </c>
      <c r="AF221" s="81">
        <v>255736.0422404783</v>
      </c>
      <c r="AG221" s="81">
        <v>3814089.4778024578</v>
      </c>
      <c r="AH221" s="81">
        <v>7011217.1620707382</v>
      </c>
      <c r="AI221" s="81">
        <v>0</v>
      </c>
      <c r="AJ221" s="81">
        <v>0</v>
      </c>
      <c r="AK221" s="81">
        <v>460867.51009319606</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2329</v>
      </c>
      <c r="B222" s="80">
        <v>214</v>
      </c>
      <c r="C222" s="80">
        <v>16</v>
      </c>
      <c r="D222" s="80">
        <v>34</v>
      </c>
      <c r="E222" s="80">
        <v>2021</v>
      </c>
      <c r="F222" s="80" t="s">
        <v>75</v>
      </c>
      <c r="G222" s="182" t="s">
        <v>2327</v>
      </c>
      <c r="H222" s="80" t="s">
        <v>2328</v>
      </c>
      <c r="I222" s="173"/>
      <c r="J222" s="83"/>
      <c r="K222" s="81"/>
      <c r="L222" s="81"/>
      <c r="M222" s="81"/>
      <c r="N222" s="81"/>
      <c r="O222" s="81"/>
      <c r="P222" s="81"/>
      <c r="Q222" s="81"/>
      <c r="R222" s="81"/>
      <c r="S222" s="81"/>
      <c r="T222" s="81"/>
      <c r="U222" s="81"/>
      <c r="V222" s="81"/>
      <c r="W222" s="81"/>
      <c r="X222" s="81"/>
      <c r="Y222" s="81"/>
      <c r="Z222" s="81"/>
      <c r="AA222" s="81"/>
      <c r="AB222" s="81"/>
      <c r="AC222" s="82"/>
      <c r="AD222" s="81">
        <v>144968943.2753529</v>
      </c>
      <c r="AE222" s="81">
        <v>1541570.6126164796</v>
      </c>
      <c r="AF222" s="81">
        <v>2306843.4830671716</v>
      </c>
      <c r="AG222" s="81">
        <v>66146315.714216709</v>
      </c>
      <c r="AH222" s="81">
        <v>75221876.47873947</v>
      </c>
      <c r="AI222" s="81">
        <v>0</v>
      </c>
      <c r="AJ222" s="81">
        <v>0</v>
      </c>
      <c r="AK222" s="81">
        <v>4788769.1550042666</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2341</v>
      </c>
      <c r="B223" s="80">
        <v>215</v>
      </c>
      <c r="C223" s="80">
        <v>16</v>
      </c>
      <c r="D223" s="80">
        <v>35</v>
      </c>
      <c r="E223" s="80">
        <v>2021</v>
      </c>
      <c r="F223" s="80" t="s">
        <v>75</v>
      </c>
      <c r="G223" s="182" t="s">
        <v>2339</v>
      </c>
      <c r="H223" s="80" t="s">
        <v>2340</v>
      </c>
      <c r="I223" s="173"/>
      <c r="J223" s="83"/>
      <c r="K223" s="81"/>
      <c r="L223" s="81"/>
      <c r="M223" s="81"/>
      <c r="N223" s="81"/>
      <c r="O223" s="81"/>
      <c r="P223" s="81"/>
      <c r="Q223" s="81"/>
      <c r="R223" s="81"/>
      <c r="S223" s="81"/>
      <c r="T223" s="81"/>
      <c r="U223" s="81"/>
      <c r="V223" s="81"/>
      <c r="W223" s="81"/>
      <c r="X223" s="81"/>
      <c r="Y223" s="81"/>
      <c r="Z223" s="81"/>
      <c r="AA223" s="81"/>
      <c r="AB223" s="81"/>
      <c r="AC223" s="82"/>
      <c r="AD223" s="81">
        <v>83020189.142790571</v>
      </c>
      <c r="AE223" s="81">
        <v>1936404.9566051103</v>
      </c>
      <c r="AF223" s="81">
        <v>641949.65705262916</v>
      </c>
      <c r="AG223" s="81">
        <v>81177579.820179179</v>
      </c>
      <c r="AH223" s="81">
        <v>109146806.25181888</v>
      </c>
      <c r="AI223" s="81">
        <v>0</v>
      </c>
      <c r="AJ223" s="81">
        <v>0</v>
      </c>
      <c r="AK223" s="81">
        <v>7287508.5233136034</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2305</v>
      </c>
      <c r="B224" s="80">
        <v>216</v>
      </c>
      <c r="C224" s="80">
        <v>16</v>
      </c>
      <c r="D224" s="80">
        <v>36</v>
      </c>
      <c r="E224" s="80">
        <v>2021</v>
      </c>
      <c r="F224" s="80" t="s">
        <v>75</v>
      </c>
      <c r="G224" s="182" t="s">
        <v>2303</v>
      </c>
      <c r="H224" s="80" t="s">
        <v>2304</v>
      </c>
      <c r="I224" s="173"/>
      <c r="J224" s="83"/>
      <c r="K224" s="81"/>
      <c r="L224" s="81"/>
      <c r="M224" s="81"/>
      <c r="N224" s="81"/>
      <c r="O224" s="81"/>
      <c r="P224" s="81"/>
      <c r="Q224" s="81"/>
      <c r="R224" s="81"/>
      <c r="S224" s="81"/>
      <c r="T224" s="81"/>
      <c r="U224" s="81"/>
      <c r="V224" s="81"/>
      <c r="W224" s="81"/>
      <c r="X224" s="81"/>
      <c r="Y224" s="81"/>
      <c r="Z224" s="81"/>
      <c r="AA224" s="81"/>
      <c r="AB224" s="81"/>
      <c r="AC224" s="82"/>
      <c r="AD224" s="81">
        <v>132972973.009151</v>
      </c>
      <c r="AE224" s="81">
        <v>751901.92463921837</v>
      </c>
      <c r="AF224" s="81">
        <v>276612.45385194587</v>
      </c>
      <c r="AG224" s="81">
        <v>26529805.990681686</v>
      </c>
      <c r="AH224" s="81">
        <v>36557792.963286787</v>
      </c>
      <c r="AI224" s="81">
        <v>0</v>
      </c>
      <c r="AJ224" s="81">
        <v>0</v>
      </c>
      <c r="AK224" s="81">
        <v>2358549.5361306029</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2337</v>
      </c>
      <c r="B225" s="80">
        <v>217</v>
      </c>
      <c r="C225" s="80">
        <v>16</v>
      </c>
      <c r="D225" s="80">
        <v>37</v>
      </c>
      <c r="E225" s="80">
        <v>2021</v>
      </c>
      <c r="F225" s="80" t="s">
        <v>75</v>
      </c>
      <c r="G225" s="182" t="s">
        <v>2335</v>
      </c>
      <c r="H225" s="80" t="s">
        <v>2336</v>
      </c>
      <c r="I225" s="173"/>
      <c r="J225" s="83"/>
      <c r="K225" s="81"/>
      <c r="L225" s="81"/>
      <c r="M225" s="81"/>
      <c r="N225" s="81"/>
      <c r="O225" s="81"/>
      <c r="P225" s="81"/>
      <c r="Q225" s="81"/>
      <c r="R225" s="81"/>
      <c r="S225" s="81"/>
      <c r="T225" s="81"/>
      <c r="U225" s="81"/>
      <c r="V225" s="81"/>
      <c r="W225" s="81"/>
      <c r="X225" s="81"/>
      <c r="Y225" s="81"/>
      <c r="Z225" s="81"/>
      <c r="AA225" s="81"/>
      <c r="AB225" s="81"/>
      <c r="AC225" s="82"/>
      <c r="AD225" s="81">
        <v>189017314.7813198</v>
      </c>
      <c r="AE225" s="81">
        <v>2550973.1963787177</v>
      </c>
      <c r="AF225" s="81">
        <v>621073.24544116156</v>
      </c>
      <c r="AG225" s="81">
        <v>123382668.30405882</v>
      </c>
      <c r="AH225" s="81">
        <v>113393517.0641719</v>
      </c>
      <c r="AI225" s="81">
        <v>0</v>
      </c>
      <c r="AJ225" s="81">
        <v>0</v>
      </c>
      <c r="AK225" s="81">
        <v>7504487.7298599007</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1706</v>
      </c>
      <c r="B226" s="80">
        <v>218</v>
      </c>
      <c r="C226" s="80">
        <v>16</v>
      </c>
      <c r="D226" s="80">
        <v>38</v>
      </c>
      <c r="E226" s="80">
        <v>2021</v>
      </c>
      <c r="F226" s="80" t="s">
        <v>75</v>
      </c>
      <c r="G226" s="182" t="s">
        <v>1704</v>
      </c>
      <c r="H226" s="80" t="s">
        <v>1705</v>
      </c>
      <c r="I226" s="173"/>
      <c r="J226" s="83"/>
      <c r="K226" s="81"/>
      <c r="L226" s="81"/>
      <c r="M226" s="81"/>
      <c r="N226" s="81"/>
      <c r="O226" s="81"/>
      <c r="P226" s="81"/>
      <c r="Q226" s="81"/>
      <c r="R226" s="81"/>
      <c r="S226" s="81"/>
      <c r="T226" s="81"/>
      <c r="U226" s="81"/>
      <c r="V226" s="81"/>
      <c r="W226" s="81"/>
      <c r="X226" s="81"/>
      <c r="Y226" s="81"/>
      <c r="Z226" s="81"/>
      <c r="AA226" s="81"/>
      <c r="AB226" s="81"/>
      <c r="AC226" s="82"/>
      <c r="AD226" s="81">
        <v>121448624.58518502</v>
      </c>
      <c r="AE226" s="81">
        <v>916702.34647795116</v>
      </c>
      <c r="AF226" s="81">
        <v>798522.74413863628</v>
      </c>
      <c r="AG226" s="81">
        <v>33882870.295428716</v>
      </c>
      <c r="AH226" s="81">
        <v>39497823.525685012</v>
      </c>
      <c r="AI226" s="81">
        <v>0</v>
      </c>
      <c r="AJ226" s="81">
        <v>0</v>
      </c>
      <c r="AK226" s="81">
        <v>2597056.0202773809</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1694</v>
      </c>
      <c r="B227" s="80">
        <v>219</v>
      </c>
      <c r="C227" s="80">
        <v>16</v>
      </c>
      <c r="D227" s="80">
        <v>39</v>
      </c>
      <c r="E227" s="80">
        <v>2021</v>
      </c>
      <c r="F227" s="80" t="s">
        <v>75</v>
      </c>
      <c r="G227" s="182" t="s">
        <v>1692</v>
      </c>
      <c r="H227" s="80" t="s">
        <v>1693</v>
      </c>
      <c r="I227" s="173"/>
      <c r="J227" s="83"/>
      <c r="K227" s="81"/>
      <c r="L227" s="81"/>
      <c r="M227" s="81"/>
      <c r="N227" s="81"/>
      <c r="O227" s="81"/>
      <c r="P227" s="81"/>
      <c r="Q227" s="81"/>
      <c r="R227" s="81"/>
      <c r="S227" s="81"/>
      <c r="T227" s="81"/>
      <c r="U227" s="81"/>
      <c r="V227" s="81"/>
      <c r="W227" s="81"/>
      <c r="X227" s="81"/>
      <c r="Y227" s="81"/>
      <c r="Z227" s="81"/>
      <c r="AA227" s="81"/>
      <c r="AB227" s="81"/>
      <c r="AC227" s="82"/>
      <c r="AD227" s="81">
        <v>91122158.025373578</v>
      </c>
      <c r="AE227" s="81">
        <v>1751004.4820365359</v>
      </c>
      <c r="AF227" s="81">
        <v>1811028.7072948155</v>
      </c>
      <c r="AG227" s="81">
        <v>63126307.160481326</v>
      </c>
      <c r="AH227" s="81">
        <v>61994176.784234658</v>
      </c>
      <c r="AI227" s="81">
        <v>0</v>
      </c>
      <c r="AJ227" s="81">
        <v>0</v>
      </c>
      <c r="AK227" s="81">
        <v>4371349.9917754531</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2369</v>
      </c>
      <c r="B228" s="80">
        <v>220</v>
      </c>
      <c r="C228" s="80">
        <v>16</v>
      </c>
      <c r="D228" s="80">
        <v>40</v>
      </c>
      <c r="E228" s="80">
        <v>2021</v>
      </c>
      <c r="F228" s="80" t="s">
        <v>75</v>
      </c>
      <c r="G228" s="182" t="s">
        <v>2367</v>
      </c>
      <c r="H228" s="80" t="s">
        <v>2368</v>
      </c>
      <c r="I228" s="173"/>
      <c r="J228" s="83"/>
      <c r="K228" s="81"/>
      <c r="L228" s="81"/>
      <c r="M228" s="81"/>
      <c r="N228" s="81"/>
      <c r="O228" s="81"/>
      <c r="P228" s="81"/>
      <c r="Q228" s="81"/>
      <c r="R228" s="81"/>
      <c r="S228" s="81"/>
      <c r="T228" s="81"/>
      <c r="U228" s="81"/>
      <c r="V228" s="81"/>
      <c r="W228" s="81"/>
      <c r="X228" s="81"/>
      <c r="Y228" s="81"/>
      <c r="Z228" s="81"/>
      <c r="AA228" s="81"/>
      <c r="AB228" s="81"/>
      <c r="AC228" s="82"/>
      <c r="AD228" s="81">
        <v>50769171.105210379</v>
      </c>
      <c r="AE228" s="81">
        <v>412001.05459683196</v>
      </c>
      <c r="AF228" s="81">
        <v>944657.62541890948</v>
      </c>
      <c r="AG228" s="81">
        <v>14280951.421804609</v>
      </c>
      <c r="AH228" s="81">
        <v>20906883.999276306</v>
      </c>
      <c r="AI228" s="81">
        <v>0</v>
      </c>
      <c r="AJ228" s="81">
        <v>0</v>
      </c>
      <c r="AK228" s="81">
        <v>1371182.5720403092</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2321</v>
      </c>
      <c r="B229" s="80">
        <v>221</v>
      </c>
      <c r="C229" s="80">
        <v>16</v>
      </c>
      <c r="D229" s="80">
        <v>41</v>
      </c>
      <c r="E229" s="80">
        <v>2021</v>
      </c>
      <c r="F229" s="80" t="s">
        <v>75</v>
      </c>
      <c r="G229" s="182" t="s">
        <v>2319</v>
      </c>
      <c r="H229" s="80" t="s">
        <v>2320</v>
      </c>
      <c r="I229" s="173"/>
      <c r="J229" s="83"/>
      <c r="K229" s="81"/>
      <c r="L229" s="81"/>
      <c r="M229" s="81"/>
      <c r="N229" s="81"/>
      <c r="O229" s="81"/>
      <c r="P229" s="81"/>
      <c r="Q229" s="81"/>
      <c r="R229" s="81"/>
      <c r="S229" s="81"/>
      <c r="T229" s="81"/>
      <c r="U229" s="81"/>
      <c r="V229" s="81"/>
      <c r="W229" s="81"/>
      <c r="X229" s="81"/>
      <c r="Y229" s="81"/>
      <c r="Z229" s="81"/>
      <c r="AA229" s="81"/>
      <c r="AB229" s="81"/>
      <c r="AC229" s="82"/>
      <c r="AD229" s="81">
        <v>64915924.960632421</v>
      </c>
      <c r="AE229" s="81">
        <v>1495220.4939743362</v>
      </c>
      <c r="AF229" s="81">
        <v>1033382.3747676469</v>
      </c>
      <c r="AG229" s="81">
        <v>36827847.58074832</v>
      </c>
      <c r="AH229" s="81">
        <v>53018063.574657306</v>
      </c>
      <c r="AI229" s="81">
        <v>0</v>
      </c>
      <c r="AJ229" s="81">
        <v>0</v>
      </c>
      <c r="AK229" s="81">
        <v>3410629.5969101433</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2309</v>
      </c>
      <c r="B230" s="80">
        <v>222</v>
      </c>
      <c r="C230" s="80">
        <v>16</v>
      </c>
      <c r="D230" s="80">
        <v>42</v>
      </c>
      <c r="E230" s="80">
        <v>2021</v>
      </c>
      <c r="F230" s="80" t="s">
        <v>75</v>
      </c>
      <c r="G230" s="182" t="s">
        <v>2307</v>
      </c>
      <c r="H230" s="80" t="s">
        <v>2308</v>
      </c>
      <c r="I230" s="173"/>
      <c r="J230" s="83"/>
      <c r="K230" s="81"/>
      <c r="L230" s="81"/>
      <c r="M230" s="81"/>
      <c r="N230" s="81"/>
      <c r="O230" s="81"/>
      <c r="P230" s="81"/>
      <c r="Q230" s="81"/>
      <c r="R230" s="81"/>
      <c r="S230" s="81"/>
      <c r="T230" s="81"/>
      <c r="U230" s="81"/>
      <c r="V230" s="81"/>
      <c r="W230" s="81"/>
      <c r="X230" s="81"/>
      <c r="Y230" s="81"/>
      <c r="Z230" s="81"/>
      <c r="AA230" s="81"/>
      <c r="AB230" s="81"/>
      <c r="AC230" s="82"/>
      <c r="AD230" s="81">
        <v>91120498.774635449</v>
      </c>
      <c r="AE230" s="81">
        <v>1342436.7695613441</v>
      </c>
      <c r="AF230" s="81">
        <v>2145051.2930782977</v>
      </c>
      <c r="AG230" s="81">
        <v>43511883.075454593</v>
      </c>
      <c r="AH230" s="81">
        <v>50292562.605535239</v>
      </c>
      <c r="AI230" s="81">
        <v>0</v>
      </c>
      <c r="AJ230" s="81">
        <v>0</v>
      </c>
      <c r="AK230" s="81">
        <v>3594136.5120654516</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1982</v>
      </c>
      <c r="B231" s="80">
        <v>223</v>
      </c>
      <c r="C231" s="80">
        <v>16</v>
      </c>
      <c r="D231" s="80">
        <v>43</v>
      </c>
      <c r="E231" s="80">
        <v>2021</v>
      </c>
      <c r="F231" s="80" t="s">
        <v>75</v>
      </c>
      <c r="G231" s="182" t="s">
        <v>1964</v>
      </c>
      <c r="H231" s="80" t="s">
        <v>1965</v>
      </c>
      <c r="I231" s="173"/>
      <c r="J231" s="83"/>
      <c r="K231" s="81"/>
      <c r="L231" s="81"/>
      <c r="M231" s="81"/>
      <c r="N231" s="81"/>
      <c r="O231" s="81"/>
      <c r="P231" s="81"/>
      <c r="Q231" s="81"/>
      <c r="R231" s="81"/>
      <c r="S231" s="81"/>
      <c r="T231" s="81"/>
      <c r="U231" s="81"/>
      <c r="V231" s="81"/>
      <c r="W231" s="81"/>
      <c r="X231" s="81"/>
      <c r="Y231" s="81"/>
      <c r="Z231" s="81"/>
      <c r="AA231" s="81"/>
      <c r="AB231" s="81"/>
      <c r="AC231" s="82"/>
      <c r="AD231" s="81">
        <v>71159075.601445243</v>
      </c>
      <c r="AE231" s="81">
        <v>588818.1738613057</v>
      </c>
      <c r="AF231" s="81">
        <v>1096011.6096020497</v>
      </c>
      <c r="AG231" s="81">
        <v>16669446.799707135</v>
      </c>
      <c r="AH231" s="81">
        <v>16411513.885625944</v>
      </c>
      <c r="AI231" s="81">
        <v>0</v>
      </c>
      <c r="AJ231" s="81">
        <v>0</v>
      </c>
      <c r="AK231" s="81">
        <v>1234274.3370567709</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1964</v>
      </c>
      <c r="H6" s="87" t="s">
        <v>1965</v>
      </c>
      <c r="I6" s="87" t="s">
        <v>2427</v>
      </c>
      <c r="J6" s="87" t="s">
        <v>2428</v>
      </c>
      <c r="K6" s="87">
        <v>43</v>
      </c>
      <c r="L6" s="87">
        <v>24</v>
      </c>
      <c r="M6" s="18"/>
      <c r="N6" s="87">
        <v>1</v>
      </c>
      <c r="O6" s="87" t="s">
        <v>1717</v>
      </c>
      <c r="P6" s="87" t="s">
        <v>1718</v>
      </c>
      <c r="Q6" s="87" t="s">
        <v>1247</v>
      </c>
      <c r="R6" s="18"/>
      <c r="S6" s="87">
        <v>1</v>
      </c>
      <c r="T6" s="87" t="s">
        <v>1964</v>
      </c>
      <c r="U6" s="87" t="s">
        <v>1965</v>
      </c>
      <c r="V6" s="87" t="s">
        <v>1247</v>
      </c>
      <c r="W6" s="18"/>
      <c r="X6" s="87">
        <v>1</v>
      </c>
      <c r="Y6" s="769" t="s">
        <v>1717</v>
      </c>
      <c r="Z6" s="87" t="s">
        <v>1718</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1738</v>
      </c>
      <c r="P7" s="87" t="s">
        <v>1739</v>
      </c>
      <c r="Q7" s="87" t="s">
        <v>1247</v>
      </c>
      <c r="R7" s="18"/>
      <c r="S7" s="87">
        <v>2</v>
      </c>
      <c r="T7" s="86" t="s">
        <v>570</v>
      </c>
      <c r="U7" s="87" t="s">
        <v>1592</v>
      </c>
      <c r="V7" s="87" t="s">
        <v>1592</v>
      </c>
      <c r="W7" s="18"/>
      <c r="X7" s="87">
        <v>2</v>
      </c>
      <c r="Y7" s="769" t="s">
        <v>1738</v>
      </c>
      <c r="Z7" s="87" t="s">
        <v>1739</v>
      </c>
      <c r="AA7" s="87" t="s">
        <v>1247</v>
      </c>
      <c r="AB7" s="18"/>
      <c r="AC7" s="87">
        <v>2</v>
      </c>
      <c r="AD7" s="87" t="s">
        <v>2379</v>
      </c>
      <c r="AE7" s="87" t="s">
        <v>2380</v>
      </c>
      <c r="AF7" s="87" t="s">
        <v>1247</v>
      </c>
    </row>
    <row r="8" spans="1:32" ht="12">
      <c r="A8" s="18"/>
      <c r="B8" s="18"/>
      <c r="C8" s="18"/>
      <c r="D8" s="18"/>
      <c r="F8" s="18"/>
      <c r="G8" s="18"/>
      <c r="H8" s="18"/>
      <c r="I8" s="18"/>
      <c r="J8" s="18"/>
      <c r="K8" s="18"/>
      <c r="L8" s="18"/>
      <c r="M8" s="18"/>
      <c r="N8" s="87">
        <v>3</v>
      </c>
      <c r="O8" s="87" t="s">
        <v>1759</v>
      </c>
      <c r="P8" s="87" t="s">
        <v>1760</v>
      </c>
      <c r="Q8" s="87" t="s">
        <v>1247</v>
      </c>
      <c r="R8" s="18"/>
      <c r="S8" s="18"/>
      <c r="T8" s="18"/>
      <c r="U8" s="18"/>
      <c r="V8" s="18"/>
      <c r="W8" s="18"/>
      <c r="X8" s="87">
        <v>3</v>
      </c>
      <c r="Y8" s="769" t="s">
        <v>1759</v>
      </c>
      <c r="Z8" s="87" t="s">
        <v>1760</v>
      </c>
      <c r="AA8" s="87" t="s">
        <v>1247</v>
      </c>
      <c r="AB8" s="18"/>
      <c r="AC8" s="87">
        <v>3</v>
      </c>
      <c r="AD8" s="87" t="s">
        <v>2383</v>
      </c>
      <c r="AE8" s="87" t="s">
        <v>1686</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1780</v>
      </c>
      <c r="P9" s="87" t="s">
        <v>1781</v>
      </c>
      <c r="Q9" s="87" t="s">
        <v>1247</v>
      </c>
      <c r="R9" s="18"/>
      <c r="S9" s="18"/>
      <c r="T9" s="18"/>
      <c r="U9" s="18"/>
      <c r="V9" s="18"/>
      <c r="W9" s="18"/>
      <c r="X9" s="87">
        <v>4</v>
      </c>
      <c r="Y9" s="769" t="s">
        <v>1780</v>
      </c>
      <c r="Z9" s="87" t="s">
        <v>1781</v>
      </c>
      <c r="AA9" s="87" t="s">
        <v>1247</v>
      </c>
      <c r="AB9" s="18"/>
      <c r="AC9" s="87">
        <v>4</v>
      </c>
      <c r="AD9" s="87" t="s">
        <v>1700</v>
      </c>
      <c r="AE9" s="87" t="s">
        <v>1701</v>
      </c>
      <c r="AF9" s="87" t="s">
        <v>1247</v>
      </c>
    </row>
    <row r="10" spans="1:32" ht="12">
      <c r="A10" s="18"/>
      <c r="B10" s="18"/>
      <c r="C10" s="18"/>
      <c r="D10" s="18"/>
      <c r="F10" s="85" t="s">
        <v>1247</v>
      </c>
      <c r="G10" s="86" t="s">
        <v>1964</v>
      </c>
      <c r="H10" s="87" t="s">
        <v>1965</v>
      </c>
      <c r="I10" s="87" t="s">
        <v>2427</v>
      </c>
      <c r="J10" s="87" t="s">
        <v>2428</v>
      </c>
      <c r="K10" s="85">
        <v>43</v>
      </c>
      <c r="L10" s="85">
        <v>24</v>
      </c>
      <c r="M10" s="18"/>
      <c r="N10" s="87">
        <v>5</v>
      </c>
      <c r="O10" s="87" t="s">
        <v>1801</v>
      </c>
      <c r="P10" s="87" t="s">
        <v>1802</v>
      </c>
      <c r="Q10" s="87" t="s">
        <v>1247</v>
      </c>
      <c r="R10" s="18"/>
      <c r="S10" s="18"/>
      <c r="T10" s="18"/>
      <c r="U10" s="18"/>
      <c r="V10" s="18"/>
      <c r="W10" s="18"/>
      <c r="X10" s="87">
        <v>5</v>
      </c>
      <c r="Y10" s="769" t="s">
        <v>1801</v>
      </c>
      <c r="Z10" s="87" t="s">
        <v>1802</v>
      </c>
      <c r="AA10" s="87" t="s">
        <v>1247</v>
      </c>
      <c r="AB10" s="18"/>
      <c r="AC10" s="87">
        <v>5</v>
      </c>
      <c r="AD10" s="87" t="s">
        <v>2331</v>
      </c>
      <c r="AE10" s="87" t="s">
        <v>2332</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1822</v>
      </c>
      <c r="P11" s="87" t="s">
        <v>1823</v>
      </c>
      <c r="Q11" s="87" t="s">
        <v>1247</v>
      </c>
      <c r="R11" s="18"/>
      <c r="S11" s="18"/>
      <c r="T11" s="18"/>
      <c r="U11" s="18"/>
      <c r="V11" s="18"/>
      <c r="W11" s="18"/>
      <c r="X11" s="87">
        <v>6</v>
      </c>
      <c r="Y11" s="769" t="s">
        <v>1822</v>
      </c>
      <c r="Z11" s="87" t="s">
        <v>1823</v>
      </c>
      <c r="AA11" s="87" t="s">
        <v>1247</v>
      </c>
      <c r="AB11" s="18"/>
      <c r="AC11" s="87">
        <v>6</v>
      </c>
      <c r="AD11" s="87" t="s">
        <v>1682</v>
      </c>
      <c r="AE11" s="87" t="s">
        <v>1683</v>
      </c>
      <c r="AF11" s="87" t="s">
        <v>1247</v>
      </c>
    </row>
    <row r="12" spans="1:32" ht="12">
      <c r="A12" s="18"/>
      <c r="B12" s="18"/>
      <c r="C12" s="18"/>
      <c r="D12" s="18"/>
      <c r="F12" s="85" t="s">
        <v>1636</v>
      </c>
      <c r="G12" s="86" t="s">
        <v>1964</v>
      </c>
      <c r="H12" s="87"/>
      <c r="I12" s="87" t="s">
        <v>1964</v>
      </c>
      <c r="J12" s="87"/>
      <c r="K12" s="85" t="s">
        <v>1244</v>
      </c>
      <c r="L12" s="85"/>
      <c r="M12" s="18"/>
      <c r="N12" s="87">
        <v>7</v>
      </c>
      <c r="O12" s="87" t="s">
        <v>1843</v>
      </c>
      <c r="P12" s="87" t="s">
        <v>1844</v>
      </c>
      <c r="Q12" s="87" t="s">
        <v>1247</v>
      </c>
      <c r="R12" s="18"/>
      <c r="S12" s="18"/>
      <c r="T12" s="18"/>
      <c r="U12" s="18"/>
      <c r="V12" s="18"/>
      <c r="W12" s="18"/>
      <c r="X12" s="87">
        <v>7</v>
      </c>
      <c r="Y12" s="769" t="s">
        <v>1843</v>
      </c>
      <c r="Z12" s="87" t="s">
        <v>1844</v>
      </c>
      <c r="AA12" s="87" t="s">
        <v>1247</v>
      </c>
      <c r="AB12" s="18"/>
      <c r="AC12" s="87">
        <v>7</v>
      </c>
      <c r="AD12" s="87" t="s">
        <v>2390</v>
      </c>
      <c r="AE12" s="87" t="s">
        <v>2391</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1675</v>
      </c>
      <c r="P13" s="87" t="s">
        <v>1676</v>
      </c>
      <c r="Q13" s="87" t="s">
        <v>1247</v>
      </c>
      <c r="R13" s="18"/>
      <c r="S13" s="18"/>
      <c r="T13" s="18"/>
      <c r="U13" s="18"/>
      <c r="V13" s="18"/>
      <c r="W13" s="18"/>
      <c r="X13" s="87">
        <v>8</v>
      </c>
      <c r="Y13" s="769" t="s">
        <v>1675</v>
      </c>
      <c r="Z13" s="87" t="s">
        <v>1676</v>
      </c>
      <c r="AA13" s="87" t="s">
        <v>1247</v>
      </c>
      <c r="AB13" s="18"/>
      <c r="AC13" s="87">
        <v>8</v>
      </c>
      <c r="AD13" s="87" t="s">
        <v>1696</v>
      </c>
      <c r="AE13" s="87" t="s">
        <v>1697</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1881</v>
      </c>
      <c r="P14" s="87" t="s">
        <v>1882</v>
      </c>
      <c r="Q14" s="87" t="s">
        <v>1247</v>
      </c>
      <c r="R14" s="18"/>
      <c r="S14" s="18"/>
      <c r="T14" s="18"/>
      <c r="U14" s="18"/>
      <c r="V14" s="18"/>
      <c r="W14" s="18"/>
      <c r="X14" s="87">
        <v>9</v>
      </c>
      <c r="Y14" s="769" t="s">
        <v>1881</v>
      </c>
      <c r="Z14" s="87" t="s">
        <v>1882</v>
      </c>
      <c r="AA14" s="87" t="s">
        <v>1247</v>
      </c>
      <c r="AB14" s="18"/>
      <c r="AC14" s="87">
        <v>9</v>
      </c>
      <c r="AD14" s="87" t="s">
        <v>2418</v>
      </c>
      <c r="AE14" s="87" t="s">
        <v>2419</v>
      </c>
      <c r="AF14" s="87" t="s">
        <v>1247</v>
      </c>
    </row>
    <row r="15" spans="1:32" ht="12">
      <c r="A15" s="18"/>
      <c r="B15" s="18"/>
      <c r="C15" s="18"/>
      <c r="D15" s="18"/>
      <c r="E15" s="18"/>
      <c r="F15" s="18"/>
      <c r="G15" s="18"/>
      <c r="H15" s="18"/>
      <c r="I15" s="18"/>
      <c r="J15" s="18"/>
      <c r="K15" s="18"/>
      <c r="L15" s="18"/>
      <c r="M15" s="18"/>
      <c r="N15" s="87">
        <v>10</v>
      </c>
      <c r="O15" s="87" t="s">
        <v>1902</v>
      </c>
      <c r="P15" s="87" t="s">
        <v>1686</v>
      </c>
      <c r="Q15" s="87" t="s">
        <v>1247</v>
      </c>
      <c r="R15" s="18"/>
      <c r="S15" s="18"/>
      <c r="T15" s="18"/>
      <c r="U15" s="18"/>
      <c r="V15" s="18"/>
      <c r="W15" s="18"/>
      <c r="X15" s="87">
        <v>10</v>
      </c>
      <c r="Y15" s="769" t="s">
        <v>1902</v>
      </c>
      <c r="Z15" s="87" t="s">
        <v>1686</v>
      </c>
      <c r="AA15" s="87" t="s">
        <v>1247</v>
      </c>
      <c r="AB15" s="18"/>
      <c r="AC15" s="87">
        <v>10</v>
      </c>
      <c r="AD15" s="87" t="s">
        <v>2394</v>
      </c>
      <c r="AE15" s="87" t="s">
        <v>2395</v>
      </c>
      <c r="AF15" s="87" t="s">
        <v>1247</v>
      </c>
    </row>
    <row r="16" spans="1:32" ht="12">
      <c r="A16" s="18"/>
      <c r="B16" s="18"/>
      <c r="C16" s="18"/>
      <c r="D16" s="18"/>
      <c r="E16" s="18"/>
      <c r="F16" s="18"/>
      <c r="G16" s="18"/>
      <c r="H16" s="18"/>
      <c r="I16" s="18"/>
      <c r="J16" s="18"/>
      <c r="K16" s="18"/>
      <c r="L16" s="18"/>
      <c r="M16" s="18"/>
      <c r="N16" s="87">
        <v>11</v>
      </c>
      <c r="O16" s="87" t="s">
        <v>1922</v>
      </c>
      <c r="P16" s="87" t="s">
        <v>1923</v>
      </c>
      <c r="Q16" s="87" t="s">
        <v>1247</v>
      </c>
      <c r="R16" s="18"/>
      <c r="S16" s="18"/>
      <c r="T16" s="18"/>
      <c r="U16" s="18"/>
      <c r="V16" s="18"/>
      <c r="W16" s="18"/>
      <c r="X16" s="87">
        <v>11</v>
      </c>
      <c r="Y16" s="769" t="s">
        <v>1922</v>
      </c>
      <c r="Z16" s="87" t="s">
        <v>1923</v>
      </c>
      <c r="AA16" s="87" t="s">
        <v>1247</v>
      </c>
      <c r="AB16" s="18"/>
      <c r="AC16" s="87">
        <v>11</v>
      </c>
      <c r="AD16" s="87" t="s">
        <v>1670</v>
      </c>
      <c r="AE16" s="87" t="s">
        <v>1671</v>
      </c>
      <c r="AF16" s="87" t="s">
        <v>1247</v>
      </c>
    </row>
    <row r="17" spans="1:32" ht="12">
      <c r="A17" s="18"/>
      <c r="B17" s="18"/>
      <c r="C17" s="18"/>
      <c r="D17" s="18"/>
      <c r="E17" s="18"/>
      <c r="F17" s="18"/>
      <c r="G17" s="18"/>
      <c r="H17" s="18"/>
      <c r="I17" s="18"/>
      <c r="J17" s="18"/>
      <c r="K17" s="18"/>
      <c r="L17" s="18"/>
      <c r="M17" s="18"/>
      <c r="N17" s="87">
        <v>12</v>
      </c>
      <c r="O17" s="87" t="s">
        <v>1943</v>
      </c>
      <c r="P17" s="87" t="s">
        <v>1944</v>
      </c>
      <c r="Q17" s="87" t="s">
        <v>1247</v>
      </c>
      <c r="R17" s="18"/>
      <c r="S17" s="18"/>
      <c r="T17" s="18"/>
      <c r="U17" s="18"/>
      <c r="V17" s="18"/>
      <c r="W17" s="18"/>
      <c r="X17" s="87">
        <v>12</v>
      </c>
      <c r="Y17" s="769" t="s">
        <v>1943</v>
      </c>
      <c r="Z17" s="87" t="s">
        <v>1944</v>
      </c>
      <c r="AA17" s="87" t="s">
        <v>1247</v>
      </c>
      <c r="AB17" s="18"/>
      <c r="AC17" s="87">
        <v>12</v>
      </c>
      <c r="AD17" s="87" t="s">
        <v>2371</v>
      </c>
      <c r="AE17" s="87" t="s">
        <v>2372</v>
      </c>
      <c r="AF17" s="87" t="s">
        <v>1247</v>
      </c>
    </row>
    <row r="18" spans="1:32" ht="12">
      <c r="A18" s="18"/>
      <c r="B18" s="18"/>
      <c r="C18" s="18"/>
      <c r="D18" s="18"/>
      <c r="E18" s="18"/>
      <c r="F18" s="18"/>
      <c r="G18" s="18"/>
      <c r="H18" s="18"/>
      <c r="I18" s="18"/>
      <c r="J18" s="18"/>
      <c r="K18" s="18"/>
      <c r="L18" s="18"/>
      <c r="M18" s="18"/>
      <c r="N18" s="87">
        <v>13</v>
      </c>
      <c r="O18" s="87" t="s">
        <v>1964</v>
      </c>
      <c r="P18" s="87" t="s">
        <v>1965</v>
      </c>
      <c r="Q18" s="87" t="s">
        <v>1247</v>
      </c>
      <c r="R18" s="18"/>
      <c r="S18" s="18"/>
      <c r="T18" s="18"/>
      <c r="U18" s="18"/>
      <c r="V18" s="18"/>
      <c r="W18" s="18"/>
      <c r="X18" s="87">
        <v>13</v>
      </c>
      <c r="Y18" s="769" t="s">
        <v>1964</v>
      </c>
      <c r="Z18" s="87" t="s">
        <v>1965</v>
      </c>
      <c r="AA18" s="87" t="s">
        <v>1247</v>
      </c>
      <c r="AB18" s="18"/>
      <c r="AC18" s="87">
        <v>13</v>
      </c>
      <c r="AD18" s="87" t="s">
        <v>1708</v>
      </c>
      <c r="AE18" s="87" t="s">
        <v>1709</v>
      </c>
      <c r="AF18" s="87" t="s">
        <v>1247</v>
      </c>
    </row>
    <row r="19" spans="1:32" ht="12">
      <c r="A19" s="18"/>
      <c r="B19" s="18"/>
      <c r="C19" s="18"/>
      <c r="D19" s="18"/>
      <c r="E19" s="18"/>
      <c r="F19" s="18"/>
      <c r="G19" s="18"/>
      <c r="H19" s="18"/>
      <c r="I19" s="18"/>
      <c r="J19" s="18"/>
      <c r="K19" s="18"/>
      <c r="L19" s="18"/>
      <c r="M19" s="18"/>
      <c r="N19" s="87">
        <v>14</v>
      </c>
      <c r="O19" s="87" t="s">
        <v>1985</v>
      </c>
      <c r="P19" s="87" t="s">
        <v>1986</v>
      </c>
      <c r="Q19" s="87" t="s">
        <v>1247</v>
      </c>
      <c r="R19" s="18"/>
      <c r="S19" s="18"/>
      <c r="T19" s="18"/>
      <c r="U19" s="18"/>
      <c r="V19" s="18"/>
      <c r="W19" s="18"/>
      <c r="X19" s="87">
        <v>14</v>
      </c>
      <c r="Y19" s="769" t="s">
        <v>1985</v>
      </c>
      <c r="Z19" s="87" t="s">
        <v>1986</v>
      </c>
      <c r="AA19" s="87" t="s">
        <v>1247</v>
      </c>
      <c r="AB19" s="18"/>
      <c r="AC19" s="87">
        <v>14</v>
      </c>
      <c r="AD19" s="87" t="s">
        <v>2315</v>
      </c>
      <c r="AE19" s="87" t="s">
        <v>2316</v>
      </c>
      <c r="AF19" s="87" t="s">
        <v>1247</v>
      </c>
    </row>
    <row r="20" spans="1:32" ht="12">
      <c r="A20" s="18"/>
      <c r="B20" s="18"/>
      <c r="C20" s="18"/>
      <c r="D20" s="18"/>
      <c r="E20" s="18"/>
      <c r="F20" s="18"/>
      <c r="G20" s="18"/>
      <c r="H20" s="18"/>
      <c r="I20" s="18"/>
      <c r="J20" s="18"/>
      <c r="K20" s="18"/>
      <c r="L20" s="18"/>
      <c r="M20" s="18"/>
      <c r="N20" s="87">
        <v>15</v>
      </c>
      <c r="O20" s="87" t="s">
        <v>2006</v>
      </c>
      <c r="P20" s="87" t="s">
        <v>2007</v>
      </c>
      <c r="Q20" s="87" t="s">
        <v>1247</v>
      </c>
      <c r="R20" s="18"/>
      <c r="S20" s="18"/>
      <c r="T20" s="18"/>
      <c r="U20" s="18"/>
      <c r="V20" s="18"/>
      <c r="W20" s="18"/>
      <c r="X20" s="87">
        <v>15</v>
      </c>
      <c r="Y20" s="769" t="s">
        <v>2006</v>
      </c>
      <c r="Z20" s="87" t="s">
        <v>2007</v>
      </c>
      <c r="AA20" s="87" t="s">
        <v>1247</v>
      </c>
      <c r="AB20" s="18"/>
      <c r="AC20" s="87">
        <v>15</v>
      </c>
      <c r="AD20" s="87" t="s">
        <v>2422</v>
      </c>
      <c r="AE20" s="87" t="s">
        <v>2423</v>
      </c>
      <c r="AF20" s="87" t="s">
        <v>1247</v>
      </c>
    </row>
    <row r="21" spans="1:32" ht="12">
      <c r="A21" s="18"/>
      <c r="B21" s="18"/>
      <c r="C21" s="18"/>
      <c r="D21" s="18"/>
      <c r="E21" s="18"/>
      <c r="F21" s="18"/>
      <c r="G21" s="18"/>
      <c r="H21" s="18"/>
      <c r="I21" s="18"/>
      <c r="J21" s="18"/>
      <c r="K21" s="18"/>
      <c r="L21" s="18"/>
      <c r="M21" s="18"/>
      <c r="N21" s="87">
        <v>16</v>
      </c>
      <c r="O21" s="87" t="s">
        <v>2027</v>
      </c>
      <c r="P21" s="87" t="s">
        <v>2028</v>
      </c>
      <c r="Q21" s="87" t="s">
        <v>1247</v>
      </c>
      <c r="R21" s="18"/>
      <c r="S21" s="18"/>
      <c r="T21" s="18"/>
      <c r="U21" s="18"/>
      <c r="V21" s="18"/>
      <c r="W21" s="18"/>
      <c r="X21" s="87">
        <v>16</v>
      </c>
      <c r="Y21" s="769" t="s">
        <v>2027</v>
      </c>
      <c r="Z21" s="87" t="s">
        <v>2028</v>
      </c>
      <c r="AA21" s="87" t="s">
        <v>1247</v>
      </c>
      <c r="AB21" s="18"/>
      <c r="AC21" s="87">
        <v>16</v>
      </c>
      <c r="AD21" s="87" t="s">
        <v>2414</v>
      </c>
      <c r="AE21" s="87" t="s">
        <v>2415</v>
      </c>
      <c r="AF21" s="87" t="s">
        <v>1247</v>
      </c>
    </row>
    <row r="22" spans="1:32" ht="12">
      <c r="A22" s="18"/>
      <c r="B22" s="18"/>
      <c r="C22" s="18"/>
      <c r="D22" s="18"/>
      <c r="E22" s="18"/>
      <c r="F22" s="18"/>
      <c r="G22" s="18"/>
      <c r="H22" s="18"/>
      <c r="I22" s="18"/>
      <c r="J22" s="18"/>
      <c r="K22" s="18"/>
      <c r="L22" s="18"/>
      <c r="M22" s="18"/>
      <c r="N22" s="87">
        <v>17</v>
      </c>
      <c r="O22" s="87" t="s">
        <v>2048</v>
      </c>
      <c r="P22" s="87" t="s">
        <v>2049</v>
      </c>
      <c r="Q22" s="87" t="s">
        <v>1247</v>
      </c>
      <c r="R22" s="18"/>
      <c r="S22" s="18"/>
      <c r="T22" s="18"/>
      <c r="U22" s="18"/>
      <c r="V22" s="18"/>
      <c r="W22" s="18"/>
      <c r="X22" s="87">
        <v>17</v>
      </c>
      <c r="Y22" s="769" t="s">
        <v>2048</v>
      </c>
      <c r="Z22" s="87" t="s">
        <v>2049</v>
      </c>
      <c r="AA22" s="87" t="s">
        <v>1247</v>
      </c>
      <c r="AB22" s="18"/>
      <c r="AC22" s="87">
        <v>17</v>
      </c>
      <c r="AD22" s="87" t="s">
        <v>2398</v>
      </c>
      <c r="AE22" s="87" t="s">
        <v>2399</v>
      </c>
      <c r="AF22" s="87" t="s">
        <v>1247</v>
      </c>
    </row>
    <row r="23" spans="1:32" ht="12">
      <c r="A23" s="18"/>
      <c r="B23" s="18"/>
      <c r="C23" s="18"/>
      <c r="D23" s="18"/>
      <c r="E23" s="18"/>
      <c r="F23" s="18"/>
      <c r="G23" s="18"/>
      <c r="H23" s="18"/>
      <c r="I23" s="18"/>
      <c r="J23" s="18"/>
      <c r="K23" s="18"/>
      <c r="L23" s="18"/>
      <c r="M23" s="18"/>
      <c r="N23" s="87">
        <v>18</v>
      </c>
      <c r="O23" s="87" t="s">
        <v>2069</v>
      </c>
      <c r="P23" s="87" t="s">
        <v>2070</v>
      </c>
      <c r="Q23" s="87" t="s">
        <v>1247</v>
      </c>
      <c r="R23" s="18"/>
      <c r="S23" s="18"/>
      <c r="T23" s="18"/>
      <c r="U23" s="18"/>
      <c r="V23" s="18"/>
      <c r="W23" s="18"/>
      <c r="X23" s="87">
        <v>18</v>
      </c>
      <c r="Y23" s="769" t="s">
        <v>2069</v>
      </c>
      <c r="Z23" s="87" t="s">
        <v>2070</v>
      </c>
      <c r="AA23" s="87" t="s">
        <v>1247</v>
      </c>
      <c r="AB23" s="18"/>
      <c r="AC23" s="87">
        <v>18</v>
      </c>
      <c r="AD23" s="87" t="s">
        <v>1712</v>
      </c>
      <c r="AE23" s="87" t="s">
        <v>1713</v>
      </c>
      <c r="AF23" s="87" t="s">
        <v>1247</v>
      </c>
    </row>
    <row r="24" spans="1:32" ht="12">
      <c r="A24" s="18"/>
      <c r="B24" s="18"/>
      <c r="C24" s="18"/>
      <c r="D24" s="18"/>
      <c r="E24" s="18"/>
      <c r="F24" s="18"/>
      <c r="G24" s="18"/>
      <c r="H24" s="18"/>
      <c r="I24" s="18"/>
      <c r="J24" s="18"/>
      <c r="K24" s="18"/>
      <c r="L24" s="18"/>
      <c r="M24" s="18"/>
      <c r="N24" s="87">
        <v>19</v>
      </c>
      <c r="O24" s="87" t="s">
        <v>2090</v>
      </c>
      <c r="P24" s="87" t="s">
        <v>2091</v>
      </c>
      <c r="Q24" s="87" t="s">
        <v>1247</v>
      </c>
      <c r="R24" s="18"/>
      <c r="S24" s="18"/>
      <c r="T24" s="18"/>
      <c r="U24" s="18"/>
      <c r="V24" s="18"/>
      <c r="W24" s="18"/>
      <c r="X24" s="87">
        <v>19</v>
      </c>
      <c r="Y24" s="769" t="s">
        <v>2090</v>
      </c>
      <c r="Z24" s="87" t="s">
        <v>2091</v>
      </c>
      <c r="AA24" s="87" t="s">
        <v>1247</v>
      </c>
      <c r="AB24" s="18"/>
      <c r="AC24" s="87">
        <v>19</v>
      </c>
      <c r="AD24" s="87" t="s">
        <v>2323</v>
      </c>
      <c r="AE24" s="87" t="s">
        <v>2324</v>
      </c>
      <c r="AF24" s="87" t="s">
        <v>1247</v>
      </c>
    </row>
    <row r="25" spans="1:32" ht="12">
      <c r="A25" s="18"/>
      <c r="B25" s="18"/>
      <c r="C25" s="18"/>
      <c r="D25" s="18"/>
      <c r="E25" s="18"/>
      <c r="F25" s="18"/>
      <c r="G25" s="18"/>
      <c r="H25" s="18"/>
      <c r="I25" s="18"/>
      <c r="J25" s="18"/>
      <c r="K25" s="18"/>
      <c r="L25" s="18"/>
      <c r="M25" s="18"/>
      <c r="N25" s="87">
        <v>20</v>
      </c>
      <c r="O25" s="87" t="s">
        <v>1637</v>
      </c>
      <c r="P25" s="87" t="s">
        <v>1638</v>
      </c>
      <c r="Q25" s="87" t="s">
        <v>1247</v>
      </c>
      <c r="R25" s="18"/>
      <c r="S25" s="18"/>
      <c r="T25" s="18"/>
      <c r="U25" s="18"/>
      <c r="V25" s="18"/>
      <c r="W25" s="18"/>
      <c r="X25" s="87">
        <v>20</v>
      </c>
      <c r="Y25" s="769" t="s">
        <v>1637</v>
      </c>
      <c r="Z25" s="87" t="s">
        <v>1638</v>
      </c>
      <c r="AA25" s="87" t="s">
        <v>1247</v>
      </c>
      <c r="AB25" s="18"/>
      <c r="AC25" s="87">
        <v>20</v>
      </c>
      <c r="AD25" s="87" t="s">
        <v>2359</v>
      </c>
      <c r="AE25" s="87" t="s">
        <v>2360</v>
      </c>
      <c r="AF25" s="87" t="s">
        <v>1247</v>
      </c>
    </row>
    <row r="26" spans="1:32" ht="12">
      <c r="A26" s="18"/>
      <c r="B26" s="18"/>
      <c r="C26" s="18"/>
      <c r="D26" s="18"/>
      <c r="E26" s="18"/>
      <c r="F26" s="18"/>
      <c r="G26" s="18"/>
      <c r="H26" s="18"/>
      <c r="I26" s="18"/>
      <c r="J26" s="18"/>
      <c r="K26" s="18"/>
      <c r="L26" s="18"/>
      <c r="M26" s="18"/>
      <c r="N26" s="87">
        <v>21</v>
      </c>
      <c r="O26" s="87" t="s">
        <v>2128</v>
      </c>
      <c r="P26" s="87" t="s">
        <v>2129</v>
      </c>
      <c r="Q26" s="87" t="s">
        <v>1247</v>
      </c>
      <c r="R26" s="18"/>
      <c r="S26" s="18"/>
      <c r="T26" s="18"/>
      <c r="U26" s="18"/>
      <c r="V26" s="18"/>
      <c r="W26" s="18"/>
      <c r="X26" s="87">
        <v>21</v>
      </c>
      <c r="Y26" s="769" t="s">
        <v>2128</v>
      </c>
      <c r="Z26" s="87" t="s">
        <v>2129</v>
      </c>
      <c r="AA26" s="87" t="s">
        <v>1247</v>
      </c>
      <c r="AB26" s="18"/>
      <c r="AC26" s="87">
        <v>21</v>
      </c>
      <c r="AD26" s="87" t="s">
        <v>2363</v>
      </c>
      <c r="AE26" s="87" t="s">
        <v>2364</v>
      </c>
      <c r="AF26" s="87" t="s">
        <v>1247</v>
      </c>
    </row>
    <row r="27" spans="1:32" ht="12">
      <c r="A27" s="18"/>
      <c r="B27" s="18"/>
      <c r="C27" s="18"/>
      <c r="D27" s="18"/>
      <c r="E27" s="18"/>
      <c r="F27" s="18"/>
      <c r="G27" s="18"/>
      <c r="H27" s="18"/>
      <c r="I27" s="18"/>
      <c r="J27" s="18"/>
      <c r="K27" s="18"/>
      <c r="L27" s="18"/>
      <c r="M27" s="18"/>
      <c r="N27" s="87">
        <v>22</v>
      </c>
      <c r="O27" s="87" t="s">
        <v>2149</v>
      </c>
      <c r="P27" s="87" t="s">
        <v>2150</v>
      </c>
      <c r="Q27" s="87" t="s">
        <v>1247</v>
      </c>
      <c r="R27" s="18"/>
      <c r="S27" s="18"/>
      <c r="T27" s="18"/>
      <c r="U27" s="18"/>
      <c r="V27" s="18"/>
      <c r="W27" s="18"/>
      <c r="X27" s="87">
        <v>22</v>
      </c>
      <c r="Y27" s="769" t="s">
        <v>2149</v>
      </c>
      <c r="Z27" s="87" t="s">
        <v>2150</v>
      </c>
      <c r="AA27" s="87" t="s">
        <v>1247</v>
      </c>
      <c r="AB27" s="18"/>
      <c r="AC27" s="87">
        <v>22</v>
      </c>
      <c r="AD27" s="87" t="s">
        <v>2347</v>
      </c>
      <c r="AE27" s="87" t="s">
        <v>2348</v>
      </c>
      <c r="AF27" s="87" t="s">
        <v>1247</v>
      </c>
    </row>
    <row r="28" spans="1:32" ht="12">
      <c r="A28" s="18"/>
      <c r="B28" s="18"/>
      <c r="C28" s="18"/>
      <c r="D28" s="18"/>
      <c r="E28" s="18"/>
      <c r="F28" s="18"/>
      <c r="G28" s="18"/>
      <c r="H28" s="18"/>
      <c r="I28" s="18"/>
      <c r="J28" s="18"/>
      <c r="K28" s="18"/>
      <c r="L28" s="18"/>
      <c r="M28" s="18"/>
      <c r="N28" s="87">
        <v>23</v>
      </c>
      <c r="O28" s="87" t="s">
        <v>2170</v>
      </c>
      <c r="P28" s="87" t="s">
        <v>2171</v>
      </c>
      <c r="Q28" s="87" t="s">
        <v>1247</v>
      </c>
      <c r="R28" s="18"/>
      <c r="S28" s="18"/>
      <c r="T28" s="18"/>
      <c r="U28" s="18"/>
      <c r="V28" s="18"/>
      <c r="W28" s="18"/>
      <c r="X28" s="87">
        <v>23</v>
      </c>
      <c r="Y28" s="769" t="s">
        <v>2170</v>
      </c>
      <c r="Z28" s="87" t="s">
        <v>2171</v>
      </c>
      <c r="AA28" s="87" t="s">
        <v>1247</v>
      </c>
      <c r="AB28" s="18"/>
      <c r="AC28" s="87">
        <v>23</v>
      </c>
      <c r="AD28" s="87" t="s">
        <v>2402</v>
      </c>
      <c r="AE28" s="87" t="s">
        <v>2403</v>
      </c>
      <c r="AF28" s="87" t="s">
        <v>1247</v>
      </c>
    </row>
    <row r="29" spans="1:32" ht="12">
      <c r="A29" s="18"/>
      <c r="B29" s="18"/>
      <c r="C29" s="18"/>
      <c r="D29" s="18"/>
      <c r="E29" s="18"/>
      <c r="F29" s="18"/>
      <c r="G29" s="18"/>
      <c r="H29" s="18"/>
      <c r="I29" s="18"/>
      <c r="J29" s="18"/>
      <c r="K29" s="18"/>
      <c r="L29" s="18"/>
      <c r="M29" s="18"/>
      <c r="N29" s="87">
        <v>24</v>
      </c>
      <c r="O29" s="87" t="s">
        <v>1688</v>
      </c>
      <c r="P29" s="87" t="s">
        <v>1689</v>
      </c>
      <c r="Q29" s="87" t="s">
        <v>1247</v>
      </c>
      <c r="R29" s="18"/>
      <c r="S29" s="18"/>
      <c r="T29" s="18"/>
      <c r="U29" s="18"/>
      <c r="V29" s="18"/>
      <c r="W29" s="18"/>
      <c r="X29" s="87">
        <v>24</v>
      </c>
      <c r="Y29" s="769" t="s">
        <v>1688</v>
      </c>
      <c r="Z29" s="87" t="s">
        <v>1689</v>
      </c>
      <c r="AA29" s="87" t="s">
        <v>1247</v>
      </c>
      <c r="AB29" s="18"/>
      <c r="AC29" s="87">
        <v>24</v>
      </c>
      <c r="AD29" s="87" t="s">
        <v>2406</v>
      </c>
      <c r="AE29" s="87" t="s">
        <v>2407</v>
      </c>
      <c r="AF29" s="87" t="s">
        <v>1247</v>
      </c>
    </row>
    <row r="30" spans="1:32" ht="12">
      <c r="A30" s="18"/>
      <c r="B30" s="18"/>
      <c r="C30" s="18"/>
      <c r="D30" s="18"/>
      <c r="E30" s="18"/>
      <c r="F30" s="18"/>
      <c r="G30" s="18"/>
      <c r="H30" s="18"/>
      <c r="I30" s="18"/>
      <c r="J30" s="18"/>
      <c r="K30" s="18"/>
      <c r="L30" s="18"/>
      <c r="M30" s="18"/>
      <c r="N30" s="87">
        <v>25</v>
      </c>
      <c r="O30" s="87" t="s">
        <v>1663</v>
      </c>
      <c r="P30" s="87" t="s">
        <v>1664</v>
      </c>
      <c r="Q30" s="87" t="s">
        <v>1247</v>
      </c>
      <c r="R30" s="18"/>
      <c r="S30" s="18"/>
      <c r="T30" s="18"/>
      <c r="U30" s="18"/>
      <c r="V30" s="18"/>
      <c r="W30" s="18"/>
      <c r="X30" s="87">
        <v>25</v>
      </c>
      <c r="Y30" s="769" t="s">
        <v>1663</v>
      </c>
      <c r="Z30" s="87" t="s">
        <v>1664</v>
      </c>
      <c r="AA30" s="87" t="s">
        <v>1247</v>
      </c>
      <c r="AB30" s="18"/>
      <c r="AC30" s="87">
        <v>25</v>
      </c>
      <c r="AD30" s="87" t="s">
        <v>1666</v>
      </c>
      <c r="AE30" s="87" t="s">
        <v>1667</v>
      </c>
      <c r="AF30" s="87" t="s">
        <v>1247</v>
      </c>
    </row>
    <row r="31" spans="1:32" ht="12">
      <c r="A31" s="18"/>
      <c r="B31" s="18"/>
      <c r="C31" s="18"/>
      <c r="D31" s="18"/>
      <c r="E31" s="18"/>
      <c r="F31" s="18"/>
      <c r="G31" s="18"/>
      <c r="H31" s="18"/>
      <c r="I31" s="18"/>
      <c r="J31" s="18"/>
      <c r="K31" s="18"/>
      <c r="L31" s="18"/>
      <c r="M31" s="18"/>
      <c r="N31" s="87">
        <v>26</v>
      </c>
      <c r="O31" s="87" t="s">
        <v>2225</v>
      </c>
      <c r="P31" s="87" t="s">
        <v>1691</v>
      </c>
      <c r="Q31" s="87" t="s">
        <v>1247</v>
      </c>
      <c r="R31" s="18"/>
      <c r="S31" s="18"/>
      <c r="T31" s="18"/>
      <c r="U31" s="18"/>
      <c r="V31" s="18"/>
      <c r="W31" s="18"/>
      <c r="X31" s="87">
        <v>26</v>
      </c>
      <c r="Y31" s="769" t="s">
        <v>2225</v>
      </c>
      <c r="Z31" s="87" t="s">
        <v>1691</v>
      </c>
      <c r="AA31" s="87" t="s">
        <v>1247</v>
      </c>
      <c r="AB31" s="18"/>
      <c r="AC31" s="87">
        <v>26</v>
      </c>
      <c r="AD31" s="87" t="s">
        <v>2311</v>
      </c>
      <c r="AE31" s="87" t="s">
        <v>2312</v>
      </c>
      <c r="AF31" s="87" t="s">
        <v>1247</v>
      </c>
    </row>
    <row r="32" spans="1:32" ht="12">
      <c r="A32" s="18"/>
      <c r="B32" s="18"/>
      <c r="C32" s="18"/>
      <c r="D32" s="18"/>
      <c r="E32" s="18"/>
      <c r="F32" s="18"/>
      <c r="G32" s="18"/>
      <c r="H32" s="18"/>
      <c r="I32" s="18"/>
      <c r="J32" s="18"/>
      <c r="K32" s="18"/>
      <c r="L32" s="18"/>
      <c r="M32" s="18"/>
      <c r="N32" s="87">
        <v>27</v>
      </c>
      <c r="O32" s="87" t="s">
        <v>2245</v>
      </c>
      <c r="P32" s="87" t="s">
        <v>2246</v>
      </c>
      <c r="Q32" s="87" t="s">
        <v>1247</v>
      </c>
      <c r="R32" s="18"/>
      <c r="S32" s="18"/>
      <c r="T32" s="18"/>
      <c r="U32" s="18"/>
      <c r="V32" s="18"/>
      <c r="W32" s="18"/>
      <c r="X32" s="87">
        <v>27</v>
      </c>
      <c r="Y32" s="769" t="s">
        <v>2245</v>
      </c>
      <c r="Z32" s="87" t="s">
        <v>2246</v>
      </c>
      <c r="AA32" s="87" t="s">
        <v>1247</v>
      </c>
      <c r="AB32" s="18"/>
      <c r="AC32" s="87">
        <v>27</v>
      </c>
      <c r="AD32" s="87" t="s">
        <v>2343</v>
      </c>
      <c r="AE32" s="87" t="s">
        <v>2344</v>
      </c>
      <c r="AF32" s="87" t="s">
        <v>1247</v>
      </c>
    </row>
    <row r="33" spans="1:32" ht="12">
      <c r="A33" s="18"/>
      <c r="B33" s="18"/>
      <c r="C33" s="18"/>
      <c r="D33" s="18"/>
      <c r="E33" s="18"/>
      <c r="F33" s="18"/>
      <c r="G33" s="18"/>
      <c r="H33" s="18"/>
      <c r="I33" s="18"/>
      <c r="J33" s="18"/>
      <c r="K33" s="18"/>
      <c r="L33" s="18"/>
      <c r="M33" s="18"/>
      <c r="N33" s="87">
        <v>28</v>
      </c>
      <c r="O33" s="87" t="s">
        <v>1641</v>
      </c>
      <c r="P33" s="87" t="s">
        <v>1642</v>
      </c>
      <c r="Q33" s="87" t="s">
        <v>1247</v>
      </c>
      <c r="R33" s="18"/>
      <c r="S33" s="18"/>
      <c r="T33" s="18"/>
      <c r="U33" s="18"/>
      <c r="V33" s="18"/>
      <c r="W33" s="18"/>
      <c r="X33" s="87">
        <v>28</v>
      </c>
      <c r="Y33" s="769" t="s">
        <v>1641</v>
      </c>
      <c r="Z33" s="87" t="s">
        <v>1642</v>
      </c>
      <c r="AA33" s="87" t="s">
        <v>1247</v>
      </c>
      <c r="AB33" s="18"/>
      <c r="AC33" s="87">
        <v>28</v>
      </c>
      <c r="AD33" s="87" t="s">
        <v>2375</v>
      </c>
      <c r="AE33" s="87" t="s">
        <v>2376</v>
      </c>
      <c r="AF33" s="87" t="s">
        <v>1247</v>
      </c>
    </row>
    <row r="34" spans="1:32" ht="12">
      <c r="A34" s="18"/>
      <c r="B34" s="18"/>
      <c r="C34" s="18"/>
      <c r="D34" s="18"/>
      <c r="E34" s="18"/>
      <c r="F34" s="18"/>
      <c r="G34" s="18"/>
      <c r="H34" s="18"/>
      <c r="I34" s="18"/>
      <c r="J34" s="18"/>
      <c r="K34" s="18"/>
      <c r="L34" s="18"/>
      <c r="M34" s="18"/>
      <c r="N34" s="87">
        <v>29</v>
      </c>
      <c r="O34" s="87" t="s">
        <v>2283</v>
      </c>
      <c r="P34" s="87" t="s">
        <v>2284</v>
      </c>
      <c r="Q34" s="87" t="s">
        <v>1247</v>
      </c>
      <c r="R34" s="18"/>
      <c r="S34" s="18"/>
      <c r="T34" s="18"/>
      <c r="U34" s="18"/>
      <c r="V34" s="18"/>
      <c r="W34" s="18"/>
      <c r="X34" s="87">
        <v>29</v>
      </c>
      <c r="Y34" s="769" t="s">
        <v>2283</v>
      </c>
      <c r="Z34" s="87" t="s">
        <v>2284</v>
      </c>
      <c r="AA34" s="87" t="s">
        <v>1247</v>
      </c>
      <c r="AB34" s="18"/>
      <c r="AC34" s="87">
        <v>29</v>
      </c>
      <c r="AD34" s="87" t="s">
        <v>1678</v>
      </c>
      <c r="AE34" s="87" t="s">
        <v>1679</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2410</v>
      </c>
      <c r="AE35" s="87" t="s">
        <v>2411</v>
      </c>
      <c r="AF35" s="87" t="s">
        <v>1247</v>
      </c>
    </row>
    <row r="36" spans="1:32" ht="12">
      <c r="A36" s="18"/>
      <c r="B36" s="18"/>
      <c r="C36" s="18"/>
      <c r="D36" s="18"/>
      <c r="E36" s="18"/>
      <c r="F36" s="18"/>
      <c r="G36" s="18"/>
      <c r="H36" s="18"/>
      <c r="I36" s="18"/>
      <c r="J36" s="18"/>
      <c r="K36" s="18"/>
      <c r="L36" s="18"/>
      <c r="M36" s="18"/>
      <c r="N36" s="87">
        <v>31</v>
      </c>
      <c r="O36" s="87" t="s">
        <v>2427</v>
      </c>
      <c r="P36" s="87" t="s">
        <v>2428</v>
      </c>
      <c r="Q36" s="87" t="s">
        <v>1245</v>
      </c>
      <c r="R36" s="18"/>
      <c r="S36" s="18"/>
      <c r="T36" s="18"/>
      <c r="U36" s="18"/>
      <c r="V36" s="18"/>
      <c r="W36" s="18"/>
      <c r="X36" s="87">
        <v>31</v>
      </c>
      <c r="Y36" s="769">
        <v>0</v>
      </c>
      <c r="Z36" s="87">
        <v>0</v>
      </c>
      <c r="AA36" s="87">
        <v>0</v>
      </c>
      <c r="AB36" s="18"/>
      <c r="AC36" s="87">
        <v>31</v>
      </c>
      <c r="AD36" s="87" t="s">
        <v>2355</v>
      </c>
      <c r="AE36" s="87" t="s">
        <v>2356</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2386</v>
      </c>
      <c r="AE37" s="87" t="s">
        <v>2387</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2351</v>
      </c>
      <c r="AE38" s="87" t="s">
        <v>2352</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2327</v>
      </c>
      <c r="AE39" s="87" t="s">
        <v>2328</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2339</v>
      </c>
      <c r="AE40" s="87" t="s">
        <v>2340</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2303</v>
      </c>
      <c r="AE41" s="87" t="s">
        <v>2304</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2335</v>
      </c>
      <c r="AE42" s="87" t="s">
        <v>2336</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1704</v>
      </c>
      <c r="AE43" s="87" t="s">
        <v>1705</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1692</v>
      </c>
      <c r="AE44" s="87" t="s">
        <v>1693</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2367</v>
      </c>
      <c r="AE45" s="87" t="s">
        <v>2368</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2319</v>
      </c>
      <c r="AE46" s="87" t="s">
        <v>2320</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2307</v>
      </c>
      <c r="AE47" s="87" t="s">
        <v>2308</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1964</v>
      </c>
      <c r="AE48" s="87" t="s">
        <v>1965</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21</v>
      </c>
      <c r="I4" s="80" t="str">
        <f>HLOOKUP(I3,比較地域マスタ!$E$5:$L$6,2,0)</f>
        <v>岐阜県</v>
      </c>
      <c r="J4" s="80" t="str">
        <f>HLOOKUP(J3,比較地域マスタ!$E$5:$L$6,2,0)</f>
        <v>輪之内町</v>
      </c>
      <c r="K4" s="80" t="str">
        <f>HLOOKUP(K3,比較地域マスタ!$E$5:$L$6,2,0)</f>
        <v>21382</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輪之内町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35.309156730260632</v>
      </c>
      <c r="BB5" s="34"/>
      <c r="BC5" s="19"/>
      <c r="BD5" s="364">
        <f>AC35</f>
        <v>62.317232785165686</v>
      </c>
      <c r="BE5" s="34"/>
      <c r="BF5" s="19"/>
      <c r="BG5" s="364">
        <f>AK35</f>
        <v>63.942002294772891</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30.89683814884744</v>
      </c>
      <c r="BA6" s="19"/>
      <c r="BB6" s="34"/>
      <c r="BC6" s="364">
        <f>AC36</f>
        <v>59.849740406266122</v>
      </c>
      <c r="BD6" s="19"/>
      <c r="BE6" s="34"/>
      <c r="BF6" s="364">
        <f>AK36</f>
        <v>58.363260610408211</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1.1684898102624814</v>
      </c>
      <c r="BA7" s="19"/>
      <c r="BB7" s="34"/>
      <c r="BC7" s="364">
        <f>AC37</f>
        <v>0.81739956921575685</v>
      </c>
      <c r="BD7" s="19"/>
      <c r="BE7" s="34"/>
      <c r="BF7" s="364">
        <f t="shared" ref="BF7:BF8" si="0">AK37</f>
        <v>0.85333903984518111</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3.2438287711507088</v>
      </c>
      <c r="BA8" s="19"/>
      <c r="BB8" s="34"/>
      <c r="BC8" s="364">
        <f>AC38</f>
        <v>1.6500928096838021</v>
      </c>
      <c r="BD8" s="19"/>
      <c r="BE8" s="34"/>
      <c r="BF8" s="364">
        <f t="shared" si="0"/>
        <v>4.7254026445194999</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82.086491174530877</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9.6793128951308667</v>
      </c>
      <c r="BA9" s="364">
        <f>AZ9</f>
        <v>9.6793128951308667</v>
      </c>
      <c r="BB9" s="34"/>
      <c r="BC9" s="364">
        <f>AC39</f>
        <v>14.438999975708381</v>
      </c>
      <c r="BD9" s="364">
        <f>AC39</f>
        <v>14.438999975708381</v>
      </c>
      <c r="BE9" s="34"/>
      <c r="BF9" s="364">
        <f>AK39</f>
        <v>10.864506268929896</v>
      </c>
      <c r="BG9" s="364">
        <f>AK39</f>
        <v>10.864506268929896</v>
      </c>
      <c r="BH9" s="34"/>
    </row>
    <row r="10" spans="1:62" ht="17.100000000000001" customHeight="1" thickBot="1">
      <c r="B10" s="366"/>
      <c r="C10" s="367"/>
      <c r="D10" s="369"/>
      <c r="E10" s="369"/>
      <c r="F10" s="369"/>
      <c r="G10" s="368"/>
      <c r="H10" s="368"/>
      <c r="I10" s="369"/>
      <c r="J10" s="370"/>
      <c r="K10" s="377"/>
      <c r="L10" s="286" t="s">
        <v>31</v>
      </c>
      <c r="M10" s="286"/>
      <c r="N10" s="622"/>
      <c r="O10" s="1025">
        <f>SUM(O11:O13)</f>
        <v>35.309156730260632</v>
      </c>
      <c r="P10" s="501">
        <f t="shared" ref="P10:P22" si="1">O10/$O$9</f>
        <v>0.43014576728815113</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10.247102023550939</v>
      </c>
      <c r="BA10" s="364">
        <f>AZ10</f>
        <v>10.247102023550939</v>
      </c>
      <c r="BB10" s="34"/>
      <c r="BC10" s="364">
        <f>AC40</f>
        <v>12.448771143164441</v>
      </c>
      <c r="BD10" s="364">
        <f>AC40</f>
        <v>12.448771143164441</v>
      </c>
      <c r="BE10" s="34"/>
      <c r="BF10" s="364">
        <f>AK40</f>
        <v>9.9213293163275402</v>
      </c>
      <c r="BG10" s="364">
        <f>AK40</f>
        <v>9.9213293163275402</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30.89683814884744</v>
      </c>
      <c r="P11" s="502">
        <f t="shared" si="1"/>
        <v>0.37639370019063328</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26.406064955642698</v>
      </c>
      <c r="BB11" s="34"/>
      <c r="BC11" s="364"/>
      <c r="BD11" s="364">
        <f>AC41</f>
        <v>25.503075502840087</v>
      </c>
      <c r="BE11" s="34"/>
      <c r="BF11" s="19"/>
      <c r="BG11" s="364">
        <f>AK41</f>
        <v>21.259166624251666</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1.1684898102624814</v>
      </c>
      <c r="P12" s="502">
        <f t="shared" si="1"/>
        <v>1.4234861224340296E-2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25.83983478503264</v>
      </c>
      <c r="BA12" s="19"/>
      <c r="BB12" s="34"/>
      <c r="BC12" s="364">
        <f>AC42</f>
        <v>24.731911389216322</v>
      </c>
      <c r="BD12" s="19"/>
      <c r="BE12" s="34"/>
      <c r="BF12" s="364">
        <f>AK42</f>
        <v>20.698082308892413</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3.2438287711507088</v>
      </c>
      <c r="P13" s="502">
        <f t="shared" si="1"/>
        <v>3.9517205873177551E-2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0.56623017061005787</v>
      </c>
      <c r="BA13" s="19"/>
      <c r="BB13" s="34"/>
      <c r="BC13" s="364">
        <f>AC45</f>
        <v>0.77116411362376569</v>
      </c>
      <c r="BD13" s="19"/>
      <c r="BE13" s="34"/>
      <c r="BF13" s="364">
        <f>AK45</f>
        <v>0.56108431535925218</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9.6793128951308667</v>
      </c>
      <c r="P14" s="501">
        <f t="shared" si="1"/>
        <v>0.11791602682286516</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10.247102023550939</v>
      </c>
      <c r="P15" s="501">
        <f t="shared" si="1"/>
        <v>0.124832988679754</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0.44485456994574024</v>
      </c>
      <c r="BA15" s="364">
        <f>AZ15</f>
        <v>0.44485456994574024</v>
      </c>
      <c r="BB15" s="34"/>
      <c r="BC15" s="364">
        <f>AC47</f>
        <v>0.90045751972974142</v>
      </c>
      <c r="BD15" s="364">
        <f>AC47</f>
        <v>0.90045751972974142</v>
      </c>
      <c r="BE15" s="34"/>
      <c r="BF15" s="364">
        <f>AK47</f>
        <v>1.006396676405783</v>
      </c>
      <c r="BG15" s="364">
        <f>AK47</f>
        <v>1.006396676405783</v>
      </c>
      <c r="BH15" s="34"/>
    </row>
    <row r="16" spans="1:62" ht="17.100000000000001" customHeight="1" thickBot="1">
      <c r="B16" s="366"/>
      <c r="C16" s="367"/>
      <c r="D16" s="369"/>
      <c r="E16" s="369"/>
      <c r="F16" s="369"/>
      <c r="G16" s="368"/>
      <c r="H16" s="368"/>
      <c r="I16" s="369"/>
      <c r="J16" s="370"/>
      <c r="K16" s="378"/>
      <c r="L16" s="286" t="s">
        <v>44</v>
      </c>
      <c r="M16" s="387"/>
      <c r="N16" s="388"/>
      <c r="O16" s="1025">
        <f>SUM(O18:O21)</f>
        <v>26.406064955642698</v>
      </c>
      <c r="P16" s="501">
        <f t="shared" si="1"/>
        <v>0.32168587763726653</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25.83983478503264</v>
      </c>
      <c r="P17" s="502">
        <f t="shared" si="1"/>
        <v>0.31478790742915824</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12.498790498217851</v>
      </c>
      <c r="P18" s="502">
        <f t="shared" si="1"/>
        <v>0.15226367115196993</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13.341044286814789</v>
      </c>
      <c r="P19" s="502">
        <f t="shared" si="1"/>
        <v>0.16252423627718832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0.56623017061005787</v>
      </c>
      <c r="P20" s="502">
        <f t="shared" si="1"/>
        <v>6.8979702081082873E-3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0.44485456994574024</v>
      </c>
      <c r="P22" s="679">
        <f t="shared" si="1"/>
        <v>5.4193395719631648E-3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49.318472037088419</v>
      </c>
      <c r="AZ22" s="364">
        <f t="shared" si="3"/>
        <v>39.840809779534439</v>
      </c>
      <c r="BA22" s="364">
        <f t="shared" si="3"/>
        <v>44.855361642820426</v>
      </c>
      <c r="BB22" s="364">
        <f t="shared" si="3"/>
        <v>53.8642061838434</v>
      </c>
      <c r="BC22" s="364">
        <f t="shared" si="3"/>
        <v>56.38305418096531</v>
      </c>
      <c r="BD22" s="364">
        <f t="shared" si="3"/>
        <v>62.317232785165686</v>
      </c>
      <c r="BE22" s="364">
        <f t="shared" si="3"/>
        <v>52.821262460902851</v>
      </c>
      <c r="BF22" s="364">
        <f t="shared" si="3"/>
        <v>38.409965841769406</v>
      </c>
      <c r="BG22" s="364">
        <f t="shared" si="3"/>
        <v>58.698062747421773</v>
      </c>
      <c r="BH22" s="364">
        <f t="shared" si="3"/>
        <v>56.459844971263834</v>
      </c>
      <c r="BI22" s="364">
        <f t="shared" si="3"/>
        <v>55.8594809740529</v>
      </c>
      <c r="BJ22" s="364">
        <f t="shared" si="3"/>
        <v>55.98033912791643</v>
      </c>
      <c r="BK22" s="364">
        <f t="shared" si="3"/>
        <v>62.7040950440486</v>
      </c>
      <c r="BL22" s="364">
        <f t="shared" si="3"/>
        <v>63.942002294772891</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11.663457744608424</v>
      </c>
      <c r="AZ23" s="399">
        <f t="shared" ref="AZ23:BL23" si="4">Y39</f>
        <v>12.450294954335279</v>
      </c>
      <c r="BA23" s="399">
        <f t="shared" si="4"/>
        <v>12.729696948474389</v>
      </c>
      <c r="BB23" s="399">
        <f t="shared" si="4"/>
        <v>14.572070517388559</v>
      </c>
      <c r="BC23" s="399">
        <f t="shared" si="4"/>
        <v>14.164343972175354</v>
      </c>
      <c r="BD23" s="399">
        <f t="shared" si="4"/>
        <v>14.438999975708381</v>
      </c>
      <c r="BE23" s="399">
        <f t="shared" si="4"/>
        <v>13.556823079894965</v>
      </c>
      <c r="BF23" s="399">
        <f t="shared" si="4"/>
        <v>17.683839125007172</v>
      </c>
      <c r="BG23" s="399">
        <f t="shared" si="4"/>
        <v>11.767016838691527</v>
      </c>
      <c r="BH23" s="399">
        <f t="shared" si="4"/>
        <v>10.419559946170303</v>
      </c>
      <c r="BI23" s="399">
        <f t="shared" si="4"/>
        <v>10.773611695605027</v>
      </c>
      <c r="BJ23" s="399">
        <f t="shared" si="4"/>
        <v>11.062066187719768</v>
      </c>
      <c r="BK23" s="399">
        <f t="shared" si="4"/>
        <v>9.5597140541769505</v>
      </c>
      <c r="BL23" s="399">
        <f t="shared" si="4"/>
        <v>10.864506268929896</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11.963205199241818</v>
      </c>
      <c r="AZ24" s="364">
        <f t="shared" ref="AZ24:BL24" si="5">Y40</f>
        <v>11.116528188126209</v>
      </c>
      <c r="BA24" s="364">
        <f t="shared" si="5"/>
        <v>12.626934282136832</v>
      </c>
      <c r="BB24" s="364">
        <f t="shared" si="5"/>
        <v>12.568049979413898</v>
      </c>
      <c r="BC24" s="364">
        <f t="shared" si="5"/>
        <v>13.301379061857466</v>
      </c>
      <c r="BD24" s="364">
        <f t="shared" si="5"/>
        <v>12.448771143164441</v>
      </c>
      <c r="BE24" s="364">
        <f t="shared" si="5"/>
        <v>12.523435479155724</v>
      </c>
      <c r="BF24" s="364">
        <f t="shared" si="5"/>
        <v>12.117155276649994</v>
      </c>
      <c r="BG24" s="364">
        <f t="shared" si="5"/>
        <v>12.190489292622606</v>
      </c>
      <c r="BH24" s="364">
        <f t="shared" si="5"/>
        <v>11.840927546147473</v>
      </c>
      <c r="BI24" s="364">
        <f t="shared" si="5"/>
        <v>10.860551329020417</v>
      </c>
      <c r="BJ24" s="364">
        <f t="shared" si="5"/>
        <v>10.431764334547708</v>
      </c>
      <c r="BK24" s="364">
        <f t="shared" si="5"/>
        <v>10.317625584898598</v>
      </c>
      <c r="BL24" s="364">
        <f t="shared" si="5"/>
        <v>9.9213293163275402</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26.409547208041175</v>
      </c>
      <c r="AZ25" s="364">
        <f t="shared" ref="AZ25:BL25" si="6">Y41</f>
        <v>26.194943308934544</v>
      </c>
      <c r="BA25" s="364">
        <f t="shared" si="6"/>
        <v>26.371444928385941</v>
      </c>
      <c r="BB25" s="364">
        <f t="shared" si="6"/>
        <v>25.770722270939601</v>
      </c>
      <c r="BC25" s="364">
        <f t="shared" si="6"/>
        <v>25.708717352049298</v>
      </c>
      <c r="BD25" s="364">
        <f t="shared" si="6"/>
        <v>25.503075502840087</v>
      </c>
      <c r="BE25" s="364">
        <f t="shared" si="6"/>
        <v>25.074084869015465</v>
      </c>
      <c r="BF25" s="364">
        <f t="shared" si="6"/>
        <v>24.590482932599787</v>
      </c>
      <c r="BG25" s="364">
        <f t="shared" si="6"/>
        <v>24.00906148182063</v>
      </c>
      <c r="BH25" s="364">
        <f t="shared" si="6"/>
        <v>23.989836059274307</v>
      </c>
      <c r="BI25" s="364">
        <f t="shared" si="6"/>
        <v>23.749960705633136</v>
      </c>
      <c r="BJ25" s="364">
        <f t="shared" si="6"/>
        <v>23.470937885797273</v>
      </c>
      <c r="BK25" s="364">
        <f t="shared" si="6"/>
        <v>21.226782574937705</v>
      </c>
      <c r="BL25" s="364">
        <f t="shared" si="6"/>
        <v>21.259166624251666</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0.79762640862474354</v>
      </c>
      <c r="AZ26" s="364">
        <f t="shared" si="7"/>
        <v>0.68147424932722633</v>
      </c>
      <c r="BA26" s="364">
        <f t="shared" si="7"/>
        <v>0.74112334984995809</v>
      </c>
      <c r="BB26" s="364">
        <f t="shared" si="7"/>
        <v>0.81779624997766942</v>
      </c>
      <c r="BC26" s="364">
        <f t="shared" si="7"/>
        <v>0.6397783880557496</v>
      </c>
      <c r="BD26" s="364">
        <f t="shared" si="7"/>
        <v>0.90045751972974142</v>
      </c>
      <c r="BE26" s="364">
        <f t="shared" si="7"/>
        <v>0.90497619327987355</v>
      </c>
      <c r="BF26" s="364">
        <f t="shared" si="7"/>
        <v>0.78648208308536383</v>
      </c>
      <c r="BG26" s="364">
        <f t="shared" si="7"/>
        <v>0.96427427789266884</v>
      </c>
      <c r="BH26" s="364">
        <f t="shared" si="7"/>
        <v>0.99993387245756016</v>
      </c>
      <c r="BI26" s="364">
        <f t="shared" si="7"/>
        <v>1.0390875385448728</v>
      </c>
      <c r="BJ26" s="364">
        <f t="shared" si="7"/>
        <v>1.0044444664282057</v>
      </c>
      <c r="BK26" s="364">
        <f t="shared" si="7"/>
        <v>1.1418693083008229</v>
      </c>
      <c r="BL26" s="364">
        <f t="shared" si="7"/>
        <v>1.006396676405783</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100.15230859760457</v>
      </c>
      <c r="AZ27" s="364">
        <f t="shared" si="8"/>
        <v>90.28405048025769</v>
      </c>
      <c r="BA27" s="364">
        <f t="shared" si="8"/>
        <v>97.324561151667552</v>
      </c>
      <c r="BB27" s="364">
        <f t="shared" si="8"/>
        <v>107.59284520156314</v>
      </c>
      <c r="BC27" s="364">
        <f t="shared" si="8"/>
        <v>110.19727295510317</v>
      </c>
      <c r="BD27" s="364">
        <f t="shared" si="8"/>
        <v>115.60853692660834</v>
      </c>
      <c r="BE27" s="364">
        <f t="shared" si="8"/>
        <v>104.88058208224888</v>
      </c>
      <c r="BF27" s="364">
        <f t="shared" si="8"/>
        <v>93.587925259111714</v>
      </c>
      <c r="BG27" s="364">
        <f t="shared" si="8"/>
        <v>107.62890463844921</v>
      </c>
      <c r="BH27" s="364">
        <f t="shared" si="8"/>
        <v>103.71010239531347</v>
      </c>
      <c r="BI27" s="364">
        <f t="shared" si="8"/>
        <v>102.28269224285636</v>
      </c>
      <c r="BJ27" s="364">
        <f t="shared" si="8"/>
        <v>101.94955200240939</v>
      </c>
      <c r="BK27" s="364">
        <f t="shared" si="8"/>
        <v>104.95008656636267</v>
      </c>
      <c r="BL27" s="364">
        <f t="shared" si="8"/>
        <v>106.99340118068778</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115.60853692660834</v>
      </c>
      <c r="P30" s="500">
        <f>P31+P35+P36+P37+P43</f>
        <v>0.99999999999999989</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62.317232785165686</v>
      </c>
      <c r="P31" s="501">
        <f t="shared" ref="P31:P43" si="9">O31/$O$30</f>
        <v>0.53903660094519212</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59.849740406266122</v>
      </c>
      <c r="P32" s="502">
        <f t="shared" si="9"/>
        <v>0.51769308735617403</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0.81739956921575685</v>
      </c>
      <c r="P33" s="502">
        <f t="shared" si="9"/>
        <v>7.0704083880472066E-3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1.6500928096838021</v>
      </c>
      <c r="P34" s="502">
        <f t="shared" si="9"/>
        <v>1.4273105200970833E-2</v>
      </c>
      <c r="Q34" s="371"/>
      <c r="R34" s="15"/>
      <c r="S34" s="366"/>
      <c r="T34" s="622" t="s">
        <v>29</v>
      </c>
      <c r="U34" s="375"/>
      <c r="V34" s="375"/>
      <c r="W34" s="375"/>
      <c r="X34" s="1012">
        <f>X35+X39+X40+X41+X47</f>
        <v>100.15230859760457</v>
      </c>
      <c r="Y34" s="1013">
        <f t="shared" ref="Y34:AK34" si="10">Y35+Y39+Y40+Y41+Y47</f>
        <v>90.28405048025769</v>
      </c>
      <c r="Z34" s="1013">
        <f t="shared" si="10"/>
        <v>97.324561151667552</v>
      </c>
      <c r="AA34" s="1013">
        <f t="shared" si="10"/>
        <v>107.59284520156314</v>
      </c>
      <c r="AB34" s="1013">
        <f t="shared" si="10"/>
        <v>110.19727295510317</v>
      </c>
      <c r="AC34" s="1013">
        <f t="shared" si="10"/>
        <v>115.60853692660834</v>
      </c>
      <c r="AD34" s="1013">
        <f t="shared" si="10"/>
        <v>104.88058208224888</v>
      </c>
      <c r="AE34" s="1013">
        <f t="shared" si="10"/>
        <v>93.587925259111714</v>
      </c>
      <c r="AF34" s="1013">
        <f t="shared" si="10"/>
        <v>107.62890463844921</v>
      </c>
      <c r="AG34" s="1013">
        <f t="shared" si="10"/>
        <v>103.71010239531347</v>
      </c>
      <c r="AH34" s="1013">
        <f t="shared" si="10"/>
        <v>102.28269224285636</v>
      </c>
      <c r="AI34" s="1013">
        <f t="shared" si="10"/>
        <v>101.94955200240939</v>
      </c>
      <c r="AJ34" s="1013">
        <f t="shared" si="10"/>
        <v>104.95008656636267</v>
      </c>
      <c r="AK34" s="1014">
        <f t="shared" si="10"/>
        <v>106.99340118068778</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14.438999975708381</v>
      </c>
      <c r="P35" s="501">
        <f t="shared" si="9"/>
        <v>0.12489562068305282</v>
      </c>
      <c r="Q35" s="371"/>
      <c r="R35" s="15"/>
      <c r="S35" s="366"/>
      <c r="T35" s="377"/>
      <c r="U35" s="286" t="s">
        <v>31</v>
      </c>
      <c r="V35" s="387"/>
      <c r="W35" s="387"/>
      <c r="X35" s="1015">
        <f>SUM(X36:X38)</f>
        <v>49.318472037088419</v>
      </c>
      <c r="Y35" s="1016">
        <f t="shared" ref="Y35:AK35" si="11">SUM(Y36:Y38)</f>
        <v>39.840809779534439</v>
      </c>
      <c r="Z35" s="1016">
        <f t="shared" si="11"/>
        <v>44.855361642820426</v>
      </c>
      <c r="AA35" s="1016">
        <f t="shared" si="11"/>
        <v>53.8642061838434</v>
      </c>
      <c r="AB35" s="1016">
        <f t="shared" si="11"/>
        <v>56.38305418096531</v>
      </c>
      <c r="AC35" s="1016">
        <f t="shared" si="11"/>
        <v>62.317232785165686</v>
      </c>
      <c r="AD35" s="1016">
        <f t="shared" si="11"/>
        <v>52.821262460902851</v>
      </c>
      <c r="AE35" s="1016">
        <f t="shared" si="11"/>
        <v>38.409965841769406</v>
      </c>
      <c r="AF35" s="1016">
        <f t="shared" si="11"/>
        <v>58.698062747421773</v>
      </c>
      <c r="AG35" s="1016">
        <f t="shared" si="11"/>
        <v>56.459844971263834</v>
      </c>
      <c r="AH35" s="1016">
        <f t="shared" si="11"/>
        <v>55.8594809740529</v>
      </c>
      <c r="AI35" s="1016">
        <f t="shared" si="11"/>
        <v>55.98033912791643</v>
      </c>
      <c r="AJ35" s="1016">
        <f t="shared" si="11"/>
        <v>62.7040950440486</v>
      </c>
      <c r="AK35" s="1017">
        <f t="shared" si="11"/>
        <v>63.942002294772891</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12.448771143164441</v>
      </c>
      <c r="P36" s="501">
        <f t="shared" si="9"/>
        <v>0.10768037961649218</v>
      </c>
      <c r="Q36" s="371"/>
      <c r="R36" s="15"/>
      <c r="S36" s="401" t="s">
        <v>98</v>
      </c>
      <c r="T36" s="378"/>
      <c r="U36" s="389"/>
      <c r="V36" s="379" t="s">
        <v>98</v>
      </c>
      <c r="W36" s="402"/>
      <c r="X36" s="1018">
        <f>VLOOKUP(年度マスタ!$K$4&amp;"_"&amp;X$33,データシート1!$A:$BS,MATCH("aa_"&amp;$S36,データシート1!$A$1:$BS$1,0),0)</f>
        <v>45.616301385074422</v>
      </c>
      <c r="Y36" s="1019">
        <f>VLOOKUP(年度マスタ!$K$4&amp;"_"&amp;Y$33,データシート1!$A:$BS,MATCH("aa_"&amp;$S36,データシート1!$A$1:$BS$1,0),0)</f>
        <v>37.282694793358679</v>
      </c>
      <c r="Z36" s="1019">
        <f>VLOOKUP(年度マスタ!$K$4&amp;"_"&amp;Z$33,データシート1!$A:$BS,MATCH("aa_"&amp;$S36,データシート1!$A$1:$BS$1,0),0)</f>
        <v>41.916511817774627</v>
      </c>
      <c r="AA36" s="1019">
        <f>VLOOKUP(年度マスタ!$K$4&amp;"_"&amp;AA$33,データシート1!$A:$BS,MATCH("aa_"&amp;$S36,データシート1!$A$1:$BS$1,0),0)</f>
        <v>50.990650277332918</v>
      </c>
      <c r="AB36" s="1019">
        <f>VLOOKUP(年度マスタ!$K$4&amp;"_"&amp;AB$33,データシート1!$A:$BS,MATCH("aa_"&amp;$S36,データシート1!$A$1:$BS$1,0),0)</f>
        <v>53.668539850449001</v>
      </c>
      <c r="AC36" s="1019">
        <f>VLOOKUP(年度マスタ!$K$4&amp;"_"&amp;AC$33,データシート1!$A:$BS,MATCH("aa_"&amp;$S36,データシート1!$A$1:$BS$1,0),0)</f>
        <v>59.849740406266122</v>
      </c>
      <c r="AD36" s="1019">
        <f>VLOOKUP(年度マスタ!$K$4&amp;"_"&amp;AD$33,データシート1!$A:$BS,MATCH("aa_"&amp;$S36,データシート1!$A$1:$BS$1,0),0)</f>
        <v>50.663077512849299</v>
      </c>
      <c r="AE36" s="1019">
        <f>VLOOKUP(年度マスタ!$K$4&amp;"_"&amp;AE$33,データシート1!$A:$BS,MATCH("aa_"&amp;$S36,データシート1!$A$1:$BS$1,0),0)</f>
        <v>36.392186717183606</v>
      </c>
      <c r="AF36" s="1019">
        <f>VLOOKUP(年度マスタ!$K$4&amp;"_"&amp;AF$33,データシート1!$A:$BS,MATCH("aa_"&amp;$S36,データシート1!$A$1:$BS$1,0),0)</f>
        <v>56.737355816887963</v>
      </c>
      <c r="AG36" s="1019">
        <f>VLOOKUP(年度マスタ!$K$4&amp;"_"&amp;AG$33,データシート1!$A:$BS,MATCH("aa_"&amp;$S36,データシート1!$A$1:$BS$1,0),0)</f>
        <v>54.430976737261282</v>
      </c>
      <c r="AH36" s="1019">
        <f>VLOOKUP(年度マスタ!$K$4&amp;"_"&amp;AH$33,データシート1!$A:$BS,MATCH("aa_"&amp;$S36,データシート1!$A$1:$BS$1,0),0)</f>
        <v>54.007736653809566</v>
      </c>
      <c r="AI36" s="1019">
        <f>VLOOKUP(年度マスタ!$K$4&amp;"_"&amp;AI$33,データシート1!$A:$BS,MATCH("aa_"&amp;$S36,データシート1!$A$1:$BS$1,0),0)</f>
        <v>54.207210904393506</v>
      </c>
      <c r="AJ36" s="1019">
        <f>VLOOKUP(年度マスタ!$K$4&amp;"_"&amp;AJ$33,データシート1!$A:$BS,MATCH("aa_"&amp;$S36,データシート1!$A$1:$BS$1,0),0)</f>
        <v>57.724797831636351</v>
      </c>
      <c r="AK36" s="1020">
        <f>VLOOKUP(年度マスタ!$K$4&amp;"_"&amp;AK$33,データシート1!$A:$BS,MATCH("aa_"&amp;$S36,データシート1!$A$1:$BS$1,0),0)</f>
        <v>58.363260610408211</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25.503075502840087</v>
      </c>
      <c r="P37" s="501">
        <f t="shared" si="9"/>
        <v>0.22059854904166964</v>
      </c>
      <c r="Q37" s="371"/>
      <c r="R37" s="15"/>
      <c r="S37" s="401" t="s">
        <v>100</v>
      </c>
      <c r="T37" s="378"/>
      <c r="U37" s="389"/>
      <c r="V37" s="379" t="s">
        <v>107</v>
      </c>
      <c r="W37" s="402"/>
      <c r="X37" s="1018">
        <f>VLOOKUP(年度マスタ!$K$4&amp;"_"&amp;X$33,データシート1!$A:$BS,MATCH("aa_"&amp;$S37,データシート1!$A$1:$BS$1,0),0)</f>
        <v>0.81973295214670716</v>
      </c>
      <c r="Y37" s="1019">
        <f>VLOOKUP(年度マスタ!$K$4&amp;"_"&amp;Y$33,データシート1!$A:$BS,MATCH("aa_"&amp;$S37,データシート1!$A$1:$BS$1,0),0)</f>
        <v>0.81295898874446537</v>
      </c>
      <c r="Z37" s="1019">
        <f>VLOOKUP(年度マスタ!$K$4&amp;"_"&amp;Z$33,データシート1!$A:$BS,MATCH("aa_"&amp;$S37,データシート1!$A$1:$BS$1,0),0)</f>
        <v>0.86046405474676502</v>
      </c>
      <c r="AA37" s="1019">
        <f>VLOOKUP(年度マスタ!$K$4&amp;"_"&amp;AA$33,データシート1!$A:$BS,MATCH("aa_"&amp;$S37,データシート1!$A$1:$BS$1,0),0)</f>
        <v>1.1217148962011734</v>
      </c>
      <c r="AB37" s="1019">
        <f>VLOOKUP(年度マスタ!$K$4&amp;"_"&amp;AB$33,データシート1!$A:$BS,MATCH("aa_"&amp;$S37,データシート1!$A$1:$BS$1,0),0)</f>
        <v>1.0124639696491695</v>
      </c>
      <c r="AC37" s="1019">
        <f>VLOOKUP(年度マスタ!$K$4&amp;"_"&amp;AC$33,データシート1!$A:$BS,MATCH("aa_"&amp;$S37,データシート1!$A$1:$BS$1,0),0)</f>
        <v>0.81739956921575685</v>
      </c>
      <c r="AD37" s="1019">
        <f>VLOOKUP(年度マスタ!$K$4&amp;"_"&amp;AD$33,データシート1!$A:$BS,MATCH("aa_"&amp;$S37,データシート1!$A$1:$BS$1,0),0)</f>
        <v>0.99430630332580039</v>
      </c>
      <c r="AE37" s="1019">
        <f>VLOOKUP(年度マスタ!$K$4&amp;"_"&amp;AE$33,データシート1!$A:$BS,MATCH("aa_"&amp;$S37,データシート1!$A$1:$BS$1,0),0)</f>
        <v>0.97922320629525161</v>
      </c>
      <c r="AF37" s="1019">
        <f>VLOOKUP(年度マスタ!$K$4&amp;"_"&amp;AF$33,データシート1!$A:$BS,MATCH("aa_"&amp;$S37,データシート1!$A$1:$BS$1,0),0)</f>
        <v>0.97352664983874981</v>
      </c>
      <c r="AG37" s="1019">
        <f>VLOOKUP(年度マスタ!$K$4&amp;"_"&amp;AG$33,データシート1!$A:$BS,MATCH("aa_"&amp;$S37,データシート1!$A$1:$BS$1,0),0)</f>
        <v>0.96910892763571499</v>
      </c>
      <c r="AH37" s="1019">
        <f>VLOOKUP(年度マスタ!$K$4&amp;"_"&amp;AH$33,データシート1!$A:$BS,MATCH("aa_"&amp;$S37,データシート1!$A$1:$BS$1,0),0)</f>
        <v>0.91289515223791318</v>
      </c>
      <c r="AI37" s="1019">
        <f>VLOOKUP(年度マスタ!$K$4&amp;"_"&amp;AI$33,データシート1!$A:$BS,MATCH("aa_"&amp;$S37,データシート1!$A$1:$BS$1,0),0)</f>
        <v>0.83000254692036357</v>
      </c>
      <c r="AJ37" s="1019">
        <f>VLOOKUP(年度マスタ!$K$4&amp;"_"&amp;AJ$33,データシート1!$A:$BS,MATCH("aa_"&amp;$S37,データシート1!$A$1:$BS$1,0),0)</f>
        <v>0.7826774346507982</v>
      </c>
      <c r="AK37" s="1020">
        <f>VLOOKUP(年度マスタ!$K$4&amp;"_"&amp;AK$33,データシート1!$A:$BS,MATCH("aa_"&amp;$S37,データシート1!$A$1:$BS$1,0),0)</f>
        <v>0.85333903984518111</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24.731911389216322</v>
      </c>
      <c r="P38" s="502">
        <f t="shared" si="9"/>
        <v>0.21392807180768025</v>
      </c>
      <c r="Q38" s="371"/>
      <c r="R38" s="15"/>
      <c r="S38" s="401" t="s">
        <v>101</v>
      </c>
      <c r="T38" s="378"/>
      <c r="U38" s="391"/>
      <c r="V38" s="404" t="s">
        <v>110</v>
      </c>
      <c r="W38" s="404"/>
      <c r="X38" s="1018">
        <f>VLOOKUP(年度マスタ!$K$4&amp;"_"&amp;X$33,データシート1!$A:$BS,MATCH("aa_"&amp;$S38,データシート1!$A$1:$BS$1,0),0)</f>
        <v>2.8824376998672898</v>
      </c>
      <c r="Y38" s="1019">
        <f>VLOOKUP(年度マスタ!$K$4&amp;"_"&amp;Y$33,データシート1!$A:$BS,MATCH("aa_"&amp;$S38,データシート1!$A$1:$BS$1,0),0)</f>
        <v>1.745155997431298</v>
      </c>
      <c r="Z38" s="1019">
        <f>VLOOKUP(年度マスタ!$K$4&amp;"_"&amp;Z$33,データシート1!$A:$BS,MATCH("aa_"&amp;$S38,データシート1!$A$1:$BS$1,0),0)</f>
        <v>2.0783857702990347</v>
      </c>
      <c r="AA38" s="1019">
        <f>VLOOKUP(年度マスタ!$K$4&amp;"_"&amp;AA$33,データシート1!$A:$BS,MATCH("aa_"&amp;$S38,データシート1!$A$1:$BS$1,0),0)</f>
        <v>1.7518410103093034</v>
      </c>
      <c r="AB38" s="1019">
        <f>VLOOKUP(年度マスタ!$K$4&amp;"_"&amp;AB$33,データシート1!$A:$BS,MATCH("aa_"&amp;$S38,データシート1!$A$1:$BS$1,0),0)</f>
        <v>1.7020503608671418</v>
      </c>
      <c r="AC38" s="1019">
        <f>VLOOKUP(年度マスタ!$K$4&amp;"_"&amp;AC$33,データシート1!$A:$BS,MATCH("aa_"&amp;$S38,データシート1!$A$1:$BS$1,0),0)</f>
        <v>1.6500928096838021</v>
      </c>
      <c r="AD38" s="1019">
        <f>VLOOKUP(年度マスタ!$K$4&amp;"_"&amp;AD$33,データシート1!$A:$BS,MATCH("aa_"&amp;$S38,データシート1!$A$1:$BS$1,0),0)</f>
        <v>1.1638786447277503</v>
      </c>
      <c r="AE38" s="1019">
        <f>VLOOKUP(年度マスタ!$K$4&amp;"_"&amp;AE$33,データシート1!$A:$BS,MATCH("aa_"&amp;$S38,データシート1!$A$1:$BS$1,0),0)</f>
        <v>1.0385559182905486</v>
      </c>
      <c r="AF38" s="1019">
        <f>VLOOKUP(年度マスタ!$K$4&amp;"_"&amp;AF$33,データシート1!$A:$BS,MATCH("aa_"&amp;$S38,データシート1!$A$1:$BS$1,0),0)</f>
        <v>0.98718028069505515</v>
      </c>
      <c r="AG38" s="1019">
        <f>VLOOKUP(年度マスタ!$K$4&amp;"_"&amp;AG$33,データシート1!$A:$BS,MATCH("aa_"&amp;$S38,データシート1!$A$1:$BS$1,0),0)</f>
        <v>1.0597593063668347</v>
      </c>
      <c r="AH38" s="1019">
        <f>VLOOKUP(年度マスタ!$K$4&amp;"_"&amp;AH$33,データシート1!$A:$BS,MATCH("aa_"&amp;$S38,データシート1!$A$1:$BS$1,0),0)</f>
        <v>0.93884916800542129</v>
      </c>
      <c r="AI38" s="1019">
        <f>VLOOKUP(年度マスタ!$K$4&amp;"_"&amp;AI$33,データシート1!$A:$BS,MATCH("aa_"&amp;$S38,データシート1!$A$1:$BS$1,0),0)</f>
        <v>0.9431256766025603</v>
      </c>
      <c r="AJ38" s="1019">
        <f>VLOOKUP(年度マスタ!$K$4&amp;"_"&amp;AJ$33,データシート1!$A:$BS,MATCH("aa_"&amp;$S38,データシート1!$A$1:$BS$1,0),0)</f>
        <v>4.1966197777614482</v>
      </c>
      <c r="AK38" s="1020">
        <f>VLOOKUP(年度マスタ!$K$4&amp;"_"&amp;AK$33,データシート1!$A:$BS,MATCH("aa_"&amp;$S38,データシート1!$A$1:$BS$1,0),0)</f>
        <v>4.7254026445194999</v>
      </c>
      <c r="AL38" s="373"/>
      <c r="AW38" s="19" t="str">
        <f>年度マスタ!H4</f>
        <v>21</v>
      </c>
      <c r="AX38" s="19" t="s">
        <v>111</v>
      </c>
      <c r="AY38" s="19">
        <f>VLOOKUP($AW38&amp;"_"&amp;$AY$34,データシート1!$A:$BS,MATCH($AY$31&amp;"_"&amp;AY$36,データシート1!$A$1:$BS$1,0),0)</f>
        <v>4498.9477848489341</v>
      </c>
      <c r="AZ38" s="19">
        <f>VLOOKUP($AW38&amp;"_"&amp;$AY$34,データシート1!$A:$BS,MATCH($AY$31&amp;"_"&amp;AZ$36,データシート1!$A$1:$BS$1,0),0)</f>
        <v>151.43658121100927</v>
      </c>
      <c r="BA38" s="19">
        <f>VLOOKUP($AW38&amp;"_"&amp;$AY$34,データシート1!$A:$BS,MATCH($AY$31&amp;"_"&amp;BA$36,データシート1!$A$1:$BS$1,0),0)</f>
        <v>218.56112326770426</v>
      </c>
      <c r="BB38" s="19">
        <f>VLOOKUP($AW38&amp;"_"&amp;$AY$34,データシート1!$A:$BS,MATCH($AY$31&amp;"_"&amp;BB$36,データシート1!$A$1:$BS$1,0),0)</f>
        <v>2730.4550008564643</v>
      </c>
      <c r="BC38" s="19">
        <f>VLOOKUP($AW38&amp;"_"&amp;$AY$34,データシート1!$A:$BS,MATCH($AY$31&amp;"_"&amp;BC$36,データシート1!$A$1:$BS$1,0),0)</f>
        <v>2472.4919440606632</v>
      </c>
      <c r="BD38" s="19">
        <f>VLOOKUP($AW38&amp;"_"&amp;$AY$34,データシート1!$A:$BS,MATCH($AY$31&amp;"_"&amp;BD$36,データシート1!$A$1:$BS$1,0),0)</f>
        <v>1808.7475694922532</v>
      </c>
      <c r="BE38" s="19">
        <f>VLOOKUP($AW38&amp;"_"&amp;$AY$34,データシート1!$A:$BS,MATCH($AY$31&amp;"_"&amp;BE$36,データシート1!$A$1:$BS$1,0),0)</f>
        <v>1492.2602422647822</v>
      </c>
      <c r="BF38" s="19">
        <f>VLOOKUP($AW38&amp;"_"&amp;$AY$34,データシート1!$A:$BS,MATCH($AY$31&amp;"_"&amp;BF$36,データシート1!$A$1:$BS$1,0),0)</f>
        <v>119.14356619803706</v>
      </c>
      <c r="BG38" s="19">
        <f>VLOOKUP($AW38&amp;"_"&amp;$AY$34,データシート1!$A:$BS,MATCH($AY$31&amp;"_"&amp;BG$36,データシート1!$A$1:$BS$1,0),0)</f>
        <v>0</v>
      </c>
      <c r="BH38" s="19">
        <f>VLOOKUP($AW38&amp;"_"&amp;$AY$34,データシート1!$A:$BS,MATCH($AY$31&amp;"_"&amp;BH$36,データシート1!$A$1:$BS$1,0),0)</f>
        <v>255.98238210571296</v>
      </c>
    </row>
    <row r="39" spans="2:64" ht="17.100000000000001" customHeight="1" thickBot="1">
      <c r="B39" s="366"/>
      <c r="C39" s="367"/>
      <c r="D39" s="369"/>
      <c r="E39" s="993"/>
      <c r="F39" s="369"/>
      <c r="G39" s="368"/>
      <c r="H39" s="368"/>
      <c r="I39" s="369"/>
      <c r="J39" s="370"/>
      <c r="K39" s="378"/>
      <c r="L39" s="389"/>
      <c r="M39" s="389"/>
      <c r="N39" s="390" t="s">
        <v>1298</v>
      </c>
      <c r="O39" s="1026">
        <f>AC43</f>
        <v>12.253492891215142</v>
      </c>
      <c r="P39" s="502">
        <f t="shared" si="9"/>
        <v>0.10599124612219611</v>
      </c>
      <c r="Q39" s="371"/>
      <c r="R39" s="15"/>
      <c r="S39" s="401" t="s">
        <v>102</v>
      </c>
      <c r="T39" s="378"/>
      <c r="U39" s="386" t="s">
        <v>112</v>
      </c>
      <c r="V39" s="387"/>
      <c r="W39" s="387"/>
      <c r="X39" s="1015">
        <f>VLOOKUP(年度マスタ!$K$4&amp;"_"&amp;X$33,データシート1!$A:$BS,MATCH("aa_"&amp;$S39,データシート1!$A$1:$BS$1,0),0)</f>
        <v>11.663457744608424</v>
      </c>
      <c r="Y39" s="1016">
        <f>VLOOKUP(年度マスタ!$K$4&amp;"_"&amp;Y$33,データシート1!$A:$BS,MATCH("aa_"&amp;$S39,データシート1!$A$1:$BS$1,0),0)</f>
        <v>12.450294954335279</v>
      </c>
      <c r="Z39" s="1016">
        <f>VLOOKUP(年度マスタ!$K$4&amp;"_"&amp;Z$33,データシート1!$A:$BS,MATCH("aa_"&amp;$S39,データシート1!$A$1:$BS$1,0),0)</f>
        <v>12.729696948474389</v>
      </c>
      <c r="AA39" s="1016">
        <f>VLOOKUP(年度マスタ!$K$4&amp;"_"&amp;AA$33,データシート1!$A:$BS,MATCH("aa_"&amp;$S39,データシート1!$A$1:$BS$1,0),0)</f>
        <v>14.572070517388559</v>
      </c>
      <c r="AB39" s="1016">
        <f>VLOOKUP(年度マスタ!$K$4&amp;"_"&amp;AB$33,データシート1!$A:$BS,MATCH("aa_"&amp;$S39,データシート1!$A$1:$BS$1,0),0)</f>
        <v>14.164343972175354</v>
      </c>
      <c r="AC39" s="1016">
        <f>VLOOKUP(年度マスタ!$K$4&amp;"_"&amp;AC$33,データシート1!$A:$BS,MATCH("aa_"&amp;$S39,データシート1!$A$1:$BS$1,0),0)</f>
        <v>14.438999975708381</v>
      </c>
      <c r="AD39" s="1016">
        <f>VLOOKUP(年度マスタ!$K$4&amp;"_"&amp;AD$33,データシート1!$A:$BS,MATCH("aa_"&amp;$S39,データシート1!$A$1:$BS$1,0),0)</f>
        <v>13.556823079894965</v>
      </c>
      <c r="AE39" s="1016">
        <f>VLOOKUP(年度マスタ!$K$4&amp;"_"&amp;AE$33,データシート1!$A:$BS,MATCH("aa_"&amp;$S39,データシート1!$A$1:$BS$1,0),0)</f>
        <v>17.683839125007172</v>
      </c>
      <c r="AF39" s="1016">
        <f>VLOOKUP(年度マスタ!$K$4&amp;"_"&amp;AF$33,データシート1!$A:$BS,MATCH("aa_"&amp;$S39,データシート1!$A$1:$BS$1,0),0)</f>
        <v>11.767016838691527</v>
      </c>
      <c r="AG39" s="1016">
        <f>VLOOKUP(年度マスタ!$K$4&amp;"_"&amp;AG$33,データシート1!$A:$BS,MATCH("aa_"&amp;$S39,データシート1!$A$1:$BS$1,0),0)</f>
        <v>10.419559946170303</v>
      </c>
      <c r="AH39" s="1016">
        <f>VLOOKUP(年度マスタ!$K$4&amp;"_"&amp;AH$33,データシート1!$A:$BS,MATCH("aa_"&amp;$S39,データシート1!$A$1:$BS$1,0),0)</f>
        <v>10.773611695605027</v>
      </c>
      <c r="AI39" s="1016">
        <f>VLOOKUP(年度マスタ!$K$4&amp;"_"&amp;AI$33,データシート1!$A:$BS,MATCH("aa_"&amp;$S39,データシート1!$A$1:$BS$1,0),0)</f>
        <v>11.062066187719768</v>
      </c>
      <c r="AJ39" s="1016">
        <f>VLOOKUP(年度マスタ!$K$4&amp;"_"&amp;AJ$33,データシート1!$A:$BS,MATCH("aa_"&amp;$S39,データシート1!$A$1:$BS$1,0),0)</f>
        <v>9.5597140541769505</v>
      </c>
      <c r="AK39" s="1017">
        <f>VLOOKUP(年度マスタ!$K$4&amp;"_"&amp;AK$33,データシート1!$A:$BS,MATCH("aa_"&amp;$S39,データシート1!$A$1:$BS$1,0),0)</f>
        <v>10.864506268929896</v>
      </c>
      <c r="AL39" s="373"/>
      <c r="AW39" s="19" t="str">
        <f>年度マスタ!K4</f>
        <v>21382</v>
      </c>
      <c r="AX39" s="19" t="s">
        <v>113</v>
      </c>
      <c r="AY39" s="19">
        <f>VLOOKUP($AW39&amp;"_"&amp;$AY$34,データシート1!$A:$BS,MATCH($AY$31&amp;"_"&amp;AY$36,データシート1!$A$1:$BS$1,0),0)</f>
        <v>58.363260610408211</v>
      </c>
      <c r="AZ39" s="19">
        <f>VLOOKUP($AW39&amp;"_"&amp;$AY$34,データシート1!$A:$BS,MATCH($AY$31&amp;"_"&amp;AZ$36,データシート1!$A$1:$BS$1,0),0)</f>
        <v>0.85333903984518111</v>
      </c>
      <c r="BA39" s="19">
        <f>VLOOKUP($AW39&amp;"_"&amp;$AY$34,データシート1!$A:$BS,MATCH($AY$31&amp;"_"&amp;BA$36,データシート1!$A$1:$BS$1,0),0)</f>
        <v>4.7254026445194999</v>
      </c>
      <c r="BB39" s="19">
        <f>VLOOKUP($AW39&amp;"_"&amp;$AY$34,データシート1!$A:$BS,MATCH($AY$31&amp;"_"&amp;BB$36,データシート1!$A$1:$BS$1,0),0)</f>
        <v>10.864506268929896</v>
      </c>
      <c r="BC39" s="19">
        <f>VLOOKUP($AW39&amp;"_"&amp;$AY$34,データシート1!$A:$BS,MATCH($AY$31&amp;"_"&amp;BC$36,データシート1!$A$1:$BS$1,0),0)</f>
        <v>9.9213293163275402</v>
      </c>
      <c r="BD39" s="19">
        <f>VLOOKUP($AW39&amp;"_"&amp;$AY$34,データシート1!$A:$BS,MATCH($AY$31&amp;"_"&amp;BD$36,データシート1!$A$1:$BS$1,0),0)</f>
        <v>9.1439502691460888</v>
      </c>
      <c r="BE39" s="19">
        <f>VLOOKUP($AW39&amp;"_"&amp;$AY$34,データシート1!$A:$BS,MATCH($AY$31&amp;"_"&amp;BE$36,データシート1!$A$1:$BS$1,0),0)</f>
        <v>11.554132039746325</v>
      </c>
      <c r="BF39" s="19">
        <f>VLOOKUP($AW39&amp;"_"&amp;$AY$34,データシート1!$A:$BS,MATCH($AY$31&amp;"_"&amp;BF$36,データシート1!$A$1:$BS$1,0),0)</f>
        <v>0.56108431535925218</v>
      </c>
      <c r="BG39" s="19">
        <f>VLOOKUP($AW39&amp;"_"&amp;$AY$34,データシート1!$A:$BS,MATCH($AY$31&amp;"_"&amp;BG$36,データシート1!$A$1:$BS$1,0),0)</f>
        <v>0</v>
      </c>
      <c r="BH39" s="19">
        <f>VLOOKUP($AW39&amp;"_"&amp;$AY$34,データシート1!$A:$BS,MATCH($AY$31&amp;"_"&amp;BH$36,データシート1!$A$1:$BS$1,0),0)</f>
        <v>1.006396676405783</v>
      </c>
    </row>
    <row r="40" spans="2:64" ht="17.100000000000001" customHeight="1" thickBot="1">
      <c r="B40" s="366"/>
      <c r="C40" s="367"/>
      <c r="D40" s="369"/>
      <c r="E40" s="369"/>
      <c r="F40" s="369"/>
      <c r="G40" s="368"/>
      <c r="H40" s="368"/>
      <c r="I40" s="369"/>
      <c r="J40" s="370"/>
      <c r="K40" s="378"/>
      <c r="L40" s="389"/>
      <c r="M40" s="391"/>
      <c r="N40" s="382" t="s">
        <v>47</v>
      </c>
      <c r="O40" s="1026">
        <f>AC44</f>
        <v>12.478418498001181</v>
      </c>
      <c r="P40" s="502">
        <f t="shared" si="9"/>
        <v>0.10793682568548414</v>
      </c>
      <c r="Q40" s="371"/>
      <c r="R40" s="15"/>
      <c r="S40" s="401" t="s">
        <v>78</v>
      </c>
      <c r="T40" s="378"/>
      <c r="U40" s="386" t="s">
        <v>78</v>
      </c>
      <c r="V40" s="387"/>
      <c r="W40" s="387"/>
      <c r="X40" s="1015">
        <f>VLOOKUP(年度マスタ!$K$4&amp;"_"&amp;X$33,データシート1!$A:$BS,MATCH("aa_"&amp;$S40,データシート1!$A$1:$BS$1,0),0)</f>
        <v>11.963205199241818</v>
      </c>
      <c r="Y40" s="1016">
        <f>VLOOKUP(年度マスタ!$K$4&amp;"_"&amp;Y$33,データシート1!$A:$BS,MATCH("aa_"&amp;$S40,データシート1!$A$1:$BS$1,0),0)</f>
        <v>11.116528188126209</v>
      </c>
      <c r="Z40" s="1016">
        <f>VLOOKUP(年度マスタ!$K$4&amp;"_"&amp;Z$33,データシート1!$A:$BS,MATCH("aa_"&amp;$S40,データシート1!$A$1:$BS$1,0),0)</f>
        <v>12.626934282136832</v>
      </c>
      <c r="AA40" s="1016">
        <f>VLOOKUP(年度マスタ!$K$4&amp;"_"&amp;AA$33,データシート1!$A:$BS,MATCH("aa_"&amp;$S40,データシート1!$A$1:$BS$1,0),0)</f>
        <v>12.568049979413898</v>
      </c>
      <c r="AB40" s="1016">
        <f>VLOOKUP(年度マスタ!$K$4&amp;"_"&amp;AB$33,データシート1!$A:$BS,MATCH("aa_"&amp;$S40,データシート1!$A$1:$BS$1,0),0)</f>
        <v>13.301379061857466</v>
      </c>
      <c r="AC40" s="1016">
        <f>VLOOKUP(年度マスタ!$K$4&amp;"_"&amp;AC$33,データシート1!$A:$BS,MATCH("aa_"&amp;$S40,データシート1!$A$1:$BS$1,0),0)</f>
        <v>12.448771143164441</v>
      </c>
      <c r="AD40" s="1016">
        <f>VLOOKUP(年度マスタ!$K$4&amp;"_"&amp;AD$33,データシート1!$A:$BS,MATCH("aa_"&amp;$S40,データシート1!$A$1:$BS$1,0),0)</f>
        <v>12.523435479155724</v>
      </c>
      <c r="AE40" s="1016">
        <f>VLOOKUP(年度マスタ!$K$4&amp;"_"&amp;AE$33,データシート1!$A:$BS,MATCH("aa_"&amp;$S40,データシート1!$A$1:$BS$1,0),0)</f>
        <v>12.117155276649994</v>
      </c>
      <c r="AF40" s="1016">
        <f>VLOOKUP(年度マスタ!$K$4&amp;"_"&amp;AF$33,データシート1!$A:$BS,MATCH("aa_"&amp;$S40,データシート1!$A$1:$BS$1,0),0)</f>
        <v>12.190489292622606</v>
      </c>
      <c r="AG40" s="1016">
        <f>VLOOKUP(年度マスタ!$K$4&amp;"_"&amp;AG$33,データシート1!$A:$BS,MATCH("aa_"&amp;$S40,データシート1!$A$1:$BS$1,0),0)</f>
        <v>11.840927546147473</v>
      </c>
      <c r="AH40" s="1016">
        <f>VLOOKUP(年度マスタ!$K$4&amp;"_"&amp;AH$33,データシート1!$A:$BS,MATCH("aa_"&amp;$S40,データシート1!$A$1:$BS$1,0),0)</f>
        <v>10.860551329020417</v>
      </c>
      <c r="AI40" s="1016">
        <f>VLOOKUP(年度マスタ!$K$4&amp;"_"&amp;AI$33,データシート1!$A:$BS,MATCH("aa_"&amp;$S40,データシート1!$A$1:$BS$1,0),0)</f>
        <v>10.431764334547708</v>
      </c>
      <c r="AJ40" s="1016">
        <f>VLOOKUP(年度マスタ!$K$4&amp;"_"&amp;AJ$33,データシート1!$A:$BS,MATCH("aa_"&amp;$S40,データシート1!$A$1:$BS$1,0),0)</f>
        <v>10.317625584898598</v>
      </c>
      <c r="AK40" s="1017">
        <f>VLOOKUP(年度マスタ!$K$4&amp;"_"&amp;AK$33,データシート1!$A:$BS,MATCH("aa_"&amp;$S40,データシート1!$A$1:$BS$1,0),0)</f>
        <v>9.9213293163275402</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0.77116411362376569</v>
      </c>
      <c r="P41" s="502">
        <f t="shared" si="9"/>
        <v>6.6704772339894166E-3</v>
      </c>
      <c r="Q41" s="371"/>
      <c r="R41" s="15"/>
      <c r="S41" s="401" t="s">
        <v>1276</v>
      </c>
      <c r="T41" s="378"/>
      <c r="U41" s="286" t="s">
        <v>44</v>
      </c>
      <c r="V41" s="387"/>
      <c r="W41" s="387"/>
      <c r="X41" s="1015">
        <f>X42+X45+X46</f>
        <v>26.409547208041175</v>
      </c>
      <c r="Y41" s="1016">
        <f t="shared" ref="Y41:AH41" si="12">Y42+Y45+Y46</f>
        <v>26.194943308934544</v>
      </c>
      <c r="Z41" s="1016">
        <f t="shared" si="12"/>
        <v>26.371444928385941</v>
      </c>
      <c r="AA41" s="1016">
        <f t="shared" si="12"/>
        <v>25.770722270939601</v>
      </c>
      <c r="AB41" s="1016">
        <f t="shared" si="12"/>
        <v>25.708717352049298</v>
      </c>
      <c r="AC41" s="1016">
        <f t="shared" si="12"/>
        <v>25.503075502840087</v>
      </c>
      <c r="AD41" s="1016">
        <f t="shared" si="12"/>
        <v>25.074084869015465</v>
      </c>
      <c r="AE41" s="1016">
        <f t="shared" si="12"/>
        <v>24.590482932599787</v>
      </c>
      <c r="AF41" s="1016">
        <f t="shared" si="12"/>
        <v>24.00906148182063</v>
      </c>
      <c r="AG41" s="1016">
        <f t="shared" si="12"/>
        <v>23.989836059274307</v>
      </c>
      <c r="AH41" s="1016">
        <f t="shared" si="12"/>
        <v>23.749960705633136</v>
      </c>
      <c r="AI41" s="1016">
        <f>AI42+AI45+AI46</f>
        <v>23.470937885797273</v>
      </c>
      <c r="AJ41" s="1016">
        <f>AJ42+AJ45+AJ46</f>
        <v>21.226782574937705</v>
      </c>
      <c r="AK41" s="1017">
        <f>AK42+AK45+AK46</f>
        <v>21.259166624251666</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25.81065500142444</v>
      </c>
      <c r="Y42" s="1019">
        <f t="shared" ref="Y42:AK42" si="13">SUM(Y43:Y44)</f>
        <v>25.624436950935859</v>
      </c>
      <c r="Z42" s="1019">
        <f t="shared" si="13"/>
        <v>25.777816622060975</v>
      </c>
      <c r="AA42" s="1019">
        <f t="shared" si="13"/>
        <v>25.091817244170048</v>
      </c>
      <c r="AB42" s="1019">
        <f t="shared" si="13"/>
        <v>24.948381642904444</v>
      </c>
      <c r="AC42" s="1019">
        <f t="shared" si="13"/>
        <v>24.731911389216322</v>
      </c>
      <c r="AD42" s="1019">
        <f t="shared" si="13"/>
        <v>24.334707263071415</v>
      </c>
      <c r="AE42" s="1019">
        <f t="shared" si="13"/>
        <v>23.86804945405575</v>
      </c>
      <c r="AF42" s="1019">
        <f t="shared" si="13"/>
        <v>23.308956821758485</v>
      </c>
      <c r="AG42" s="1019">
        <f t="shared" si="13"/>
        <v>23.321582412934745</v>
      </c>
      <c r="AH42" s="1019">
        <f t="shared" si="13"/>
        <v>23.12966490714507</v>
      </c>
      <c r="AI42" s="1019">
        <f t="shared" si="13"/>
        <v>22.874584140002742</v>
      </c>
      <c r="AJ42" s="1019">
        <f t="shared" si="13"/>
        <v>20.661089911862916</v>
      </c>
      <c r="AK42" s="1020">
        <f t="shared" si="13"/>
        <v>20.698082308892413</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0.90045751972974142</v>
      </c>
      <c r="P43" s="679">
        <f t="shared" si="9"/>
        <v>7.7888497135931928E-3</v>
      </c>
      <c r="Q43" s="371"/>
      <c r="R43" s="15"/>
      <c r="S43" s="401" t="s">
        <v>46</v>
      </c>
      <c r="T43" s="405"/>
      <c r="U43" s="389"/>
      <c r="V43" s="406"/>
      <c r="W43" s="390" t="s">
        <v>46</v>
      </c>
      <c r="X43" s="1018">
        <f>VLOOKUP(年度マスタ!$K$4&amp;"_"&amp;X$33,データシート1!$A:$BS,MATCH("aa_"&amp;$S43,データシート1!$A$1:$BS$1,0),0)</f>
        <v>12.298948923392375</v>
      </c>
      <c r="Y43" s="1019">
        <f>VLOOKUP(年度マスタ!$K$4&amp;"_"&amp;Y$33,データシート1!$A:$BS,MATCH("aa_"&amp;$S43,データシート1!$A$1:$BS$1,0),0)</f>
        <v>12.527584619528886</v>
      </c>
      <c r="Z43" s="1019">
        <f>VLOOKUP(年度マスタ!$K$4&amp;"_"&amp;Z$33,データシート1!$A:$BS,MATCH("aa_"&amp;$S43,データシート1!$A$1:$BS$1,0),0)</f>
        <v>12.666540125748289</v>
      </c>
      <c r="AA43" s="1019">
        <f>VLOOKUP(年度マスタ!$K$4&amp;"_"&amp;AA$33,データシート1!$A:$BS,MATCH("aa_"&amp;$S43,データシート1!$A$1:$BS$1,0),0)</f>
        <v>12.512838321171587</v>
      </c>
      <c r="AB43" s="1019">
        <f>VLOOKUP(年度マスタ!$K$4&amp;"_"&amp;AB$33,データシート1!$A:$BS,MATCH("aa_"&amp;$S43,データシート1!$A$1:$BS$1,0),0)</f>
        <v>12.561593503532993</v>
      </c>
      <c r="AC43" s="1019">
        <f>VLOOKUP(年度マスタ!$K$4&amp;"_"&amp;AC$33,データシート1!$A:$BS,MATCH("aa_"&amp;$S43,データシート1!$A$1:$BS$1,0),0)</f>
        <v>12.253492891215142</v>
      </c>
      <c r="AD43" s="1019">
        <f>VLOOKUP(年度マスタ!$K$4&amp;"_"&amp;AD$33,データシート1!$A:$BS,MATCH("aa_"&amp;$S43,データシート1!$A$1:$BS$1,0),0)</f>
        <v>11.806451486434629</v>
      </c>
      <c r="AE43" s="1019">
        <f>VLOOKUP(年度マスタ!$K$4&amp;"_"&amp;AE$33,データシート1!$A:$BS,MATCH("aa_"&amp;$S43,データシート1!$A$1:$BS$1,0),0)</f>
        <v>11.430442153109098</v>
      </c>
      <c r="AF43" s="1019">
        <f>VLOOKUP(年度マスタ!$K$4&amp;"_"&amp;AF$33,データシート1!$A:$BS,MATCH("aa_"&amp;$S43,データシート1!$A$1:$BS$1,0),0)</f>
        <v>11.293337478826333</v>
      </c>
      <c r="AG43" s="1019">
        <f>VLOOKUP(年度マスタ!$K$4&amp;"_"&amp;AG$33,データシート1!$A:$BS,MATCH("aa_"&amp;$S43,データシート1!$A$1:$BS$1,0),0)</f>
        <v>11.17930409396245</v>
      </c>
      <c r="AH43" s="1019">
        <f>VLOOKUP(年度マスタ!$K$4&amp;"_"&amp;AH$33,データシート1!$A:$BS,MATCH("aa_"&amp;$S43,データシート1!$A$1:$BS$1,0),0)</f>
        <v>11.036555431087299</v>
      </c>
      <c r="AI43" s="1019">
        <f>VLOOKUP(年度マスタ!$K$4&amp;"_"&amp;AI$33,データシート1!$A:$BS,MATCH("aa_"&amp;$S43,データシート1!$A$1:$BS$1,0),0)</f>
        <v>10.738441179972467</v>
      </c>
      <c r="AJ43" s="1019">
        <f>VLOOKUP(年度マスタ!$K$4&amp;"_"&amp;AJ$33,データシート1!$A:$BS,MATCH("aa_"&amp;$S43,データシート1!$A$1:$BS$1,0),0)</f>
        <v>9.4377820908467616</v>
      </c>
      <c r="AK43" s="1020">
        <f>VLOOKUP(年度マスタ!$K$4&amp;"_"&amp;AK$33,データシート1!$A:$BS,MATCH("aa_"&amp;$S43,データシート1!$A$1:$BS$1,0),0)</f>
        <v>9.1439502691460888</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13.511706078032065</v>
      </c>
      <c r="Y44" s="1019">
        <f>VLOOKUP(年度マスタ!$K$4&amp;"_"&amp;Y$33,データシート1!$A:$BS,MATCH("aa_"&amp;$S44,データシート1!$A$1:$BS$1,0),0)</f>
        <v>13.096852331406971</v>
      </c>
      <c r="Z44" s="1019">
        <f>VLOOKUP(年度マスタ!$K$4&amp;"_"&amp;Z$33,データシート1!$A:$BS,MATCH("aa_"&amp;$S44,データシート1!$A$1:$BS$1,0),0)</f>
        <v>13.111276496312685</v>
      </c>
      <c r="AA44" s="1019">
        <f>VLOOKUP(年度マスタ!$K$4&amp;"_"&amp;AA$33,データシート1!$A:$BS,MATCH("aa_"&amp;$S44,データシート1!$A$1:$BS$1,0),0)</f>
        <v>12.578978922998461</v>
      </c>
      <c r="AB44" s="1019">
        <f>VLOOKUP(年度マスタ!$K$4&amp;"_"&amp;AB$33,データシート1!$A:$BS,MATCH("aa_"&amp;$S44,データシート1!$A$1:$BS$1,0),0)</f>
        <v>12.386788139371449</v>
      </c>
      <c r="AC44" s="1019">
        <f>VLOOKUP(年度マスタ!$K$4&amp;"_"&amp;AC$33,データシート1!$A:$BS,MATCH("aa_"&amp;$S44,データシート1!$A$1:$BS$1,0),0)</f>
        <v>12.478418498001181</v>
      </c>
      <c r="AD44" s="1019">
        <f>VLOOKUP(年度マスタ!$K$4&amp;"_"&amp;AD$33,データシート1!$A:$BS,MATCH("aa_"&amp;$S44,データシート1!$A$1:$BS$1,0),0)</f>
        <v>12.528255776636787</v>
      </c>
      <c r="AE44" s="1019">
        <f>VLOOKUP(年度マスタ!$K$4&amp;"_"&amp;AE$33,データシート1!$A:$BS,MATCH("aa_"&amp;$S44,データシート1!$A$1:$BS$1,0),0)</f>
        <v>12.437607300946651</v>
      </c>
      <c r="AF44" s="1019">
        <f>VLOOKUP(年度マスタ!$K$4&amp;"_"&amp;AF$33,データシート1!$A:$BS,MATCH("aa_"&amp;$S44,データシート1!$A$1:$BS$1,0),0)</f>
        <v>12.015619342932155</v>
      </c>
      <c r="AG44" s="1019">
        <f>VLOOKUP(年度マスタ!$K$4&amp;"_"&amp;AG$33,データシート1!$A:$BS,MATCH("aa_"&amp;$S44,データシート1!$A$1:$BS$1,0),0)</f>
        <v>12.142278318972295</v>
      </c>
      <c r="AH44" s="1019">
        <f>VLOOKUP(年度マスタ!$K$4&amp;"_"&amp;AH$33,データシート1!$A:$BS,MATCH("aa_"&amp;$S44,データシート1!$A$1:$BS$1,0),0)</f>
        <v>12.093109476057771</v>
      </c>
      <c r="AI44" s="1019">
        <f>VLOOKUP(年度マスタ!$K$4&amp;"_"&amp;AI$33,データシート1!$A:$BS,MATCH("aa_"&amp;$S44,データシート1!$A$1:$BS$1,0),0)</f>
        <v>12.136142960030275</v>
      </c>
      <c r="AJ44" s="1019">
        <f>VLOOKUP(年度マスタ!$K$4&amp;"_"&amp;AJ$33,データシート1!$A:$BS,MATCH("aa_"&amp;$S44,データシート1!$A$1:$BS$1,0),0)</f>
        <v>11.223307821016153</v>
      </c>
      <c r="AK44" s="1020">
        <f>VLOOKUP(年度マスタ!$K$4&amp;"_"&amp;AK$33,データシート1!$A:$BS,MATCH("aa_"&amp;$S44,データシート1!$A$1:$BS$1,0),0)</f>
        <v>11.554132039746325</v>
      </c>
      <c r="AL44" s="373"/>
      <c r="AW44" s="19" t="str">
        <f>AW47</f>
        <v>岐阜県</v>
      </c>
      <c r="AX44" s="407">
        <f t="shared" si="14"/>
        <v>0.35415596541010136</v>
      </c>
      <c r="AY44" s="407">
        <f t="shared" si="14"/>
        <v>0.19860705546134472</v>
      </c>
      <c r="AZ44" s="407">
        <f t="shared" si="14"/>
        <v>0.17984341236451606</v>
      </c>
      <c r="BA44" s="407">
        <f t="shared" si="14"/>
        <v>0.24877399341672055</v>
      </c>
      <c r="BB44" s="407">
        <f t="shared" si="14"/>
        <v>1.8619573347317377E-2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0.59889220661673415</v>
      </c>
      <c r="Y45" s="1019">
        <f>VLOOKUP(年度マスタ!$K$4&amp;"_"&amp;Y$33,データシート1!$A:$BS,MATCH("aa_"&amp;$S45,データシート1!$A$1:$BS$1,0),0)</f>
        <v>0.57050635799868588</v>
      </c>
      <c r="Z45" s="1019">
        <f>VLOOKUP(年度マスタ!$K$4&amp;"_"&amp;Z$33,データシート1!$A:$BS,MATCH("aa_"&amp;$S45,データシート1!$A$1:$BS$1,0),0)</f>
        <v>0.59362830632496755</v>
      </c>
      <c r="AA45" s="1019">
        <f>VLOOKUP(年度マスタ!$K$4&amp;"_"&amp;AA$33,データシート1!$A:$BS,MATCH("aa_"&amp;$S45,データシート1!$A$1:$BS$1,0),0)</f>
        <v>0.67890502676955378</v>
      </c>
      <c r="AB45" s="1019">
        <f>VLOOKUP(年度マスタ!$K$4&amp;"_"&amp;AB$33,データシート1!$A:$BS,MATCH("aa_"&amp;$S45,データシート1!$A$1:$BS$1,0),0)</f>
        <v>0.76033570914485316</v>
      </c>
      <c r="AC45" s="1019">
        <f>VLOOKUP(年度マスタ!$K$4&amp;"_"&amp;AC$33,データシート1!$A:$BS,MATCH("aa_"&amp;$S45,データシート1!$A$1:$BS$1,0),0)</f>
        <v>0.77116411362376569</v>
      </c>
      <c r="AD45" s="1019">
        <f>VLOOKUP(年度マスタ!$K$4&amp;"_"&amp;AD$33,データシート1!$A:$BS,MATCH("aa_"&amp;$S45,データシート1!$A$1:$BS$1,0),0)</f>
        <v>0.73937760594405044</v>
      </c>
      <c r="AE45" s="1019">
        <f>VLOOKUP(年度マスタ!$K$4&amp;"_"&amp;AE$33,データシート1!$A:$BS,MATCH("aa_"&amp;$S45,データシート1!$A$1:$BS$1,0),0)</f>
        <v>0.72243347854403606</v>
      </c>
      <c r="AF45" s="1019">
        <f>VLOOKUP(年度マスタ!$K$4&amp;"_"&amp;AF$33,データシート1!$A:$BS,MATCH("aa_"&amp;$S45,データシート1!$A$1:$BS$1,0),0)</f>
        <v>0.70010466006214589</v>
      </c>
      <c r="AG45" s="1019">
        <f>VLOOKUP(年度マスタ!$K$4&amp;"_"&amp;AG$33,データシート1!$A:$BS,MATCH("aa_"&amp;$S45,データシート1!$A$1:$BS$1,0),0)</f>
        <v>0.66825364633955986</v>
      </c>
      <c r="AH45" s="1019">
        <f>VLOOKUP(年度マスタ!$K$4&amp;"_"&amp;AH$33,データシート1!$A:$BS,MATCH("aa_"&amp;$S45,データシート1!$A$1:$BS$1,0),0)</f>
        <v>0.62029579848806704</v>
      </c>
      <c r="AI45" s="1019">
        <f>VLOOKUP(年度マスタ!$K$4&amp;"_"&amp;AI$33,データシート1!$A:$BS,MATCH("aa_"&amp;$S45,データシート1!$A$1:$BS$1,0),0)</f>
        <v>0.59635374579453049</v>
      </c>
      <c r="AJ45" s="1019">
        <f>VLOOKUP(年度マスタ!$K$4&amp;"_"&amp;AJ$33,データシート1!$A:$BS,MATCH("aa_"&amp;$S45,データシート1!$A$1:$BS$1,0),0)</f>
        <v>0.56569266307478805</v>
      </c>
      <c r="AK45" s="1020">
        <f>VLOOKUP(年度マスタ!$K$4&amp;"_"&amp;AK$33,データシート1!$A:$BS,MATCH("aa_"&amp;$S45,データシート1!$A$1:$BS$1,0),0)</f>
        <v>0.56108431535925218</v>
      </c>
      <c r="AL45" s="373"/>
      <c r="AW45" s="19" t="str">
        <f>AW48</f>
        <v>輪之内町</v>
      </c>
      <c r="AX45" s="407">
        <f t="shared" ref="AX45:BB45" si="15">AX48/$BC48</f>
        <v>0.59762566279007467</v>
      </c>
      <c r="AY45" s="407">
        <f t="shared" si="15"/>
        <v>0.10154370408864925</v>
      </c>
      <c r="AZ45" s="407">
        <f t="shared" si="15"/>
        <v>9.2728422564795812E-2</v>
      </c>
      <c r="BA45" s="407">
        <f t="shared" si="15"/>
        <v>0.19869605405243373</v>
      </c>
      <c r="BB45" s="407">
        <f t="shared" si="15"/>
        <v>9.4061565040465013E-3</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0.79762640862474354</v>
      </c>
      <c r="Y47" s="1022">
        <f>VLOOKUP(年度マスタ!$K$4&amp;"_"&amp;Y$33,データシート1!$A:$BS,MATCH("aa_"&amp;$S47,データシート1!$A$1:$BS$1,0),0)</f>
        <v>0.68147424932722633</v>
      </c>
      <c r="Z47" s="1022">
        <f>VLOOKUP(年度マスタ!$K$4&amp;"_"&amp;Z$33,データシート1!$A:$BS,MATCH("aa_"&amp;$S47,データシート1!$A$1:$BS$1,0),0)</f>
        <v>0.74112334984995809</v>
      </c>
      <c r="AA47" s="1022">
        <f>VLOOKUP(年度マスタ!$K$4&amp;"_"&amp;AA$33,データシート1!$A:$BS,MATCH("aa_"&amp;$S47,データシート1!$A$1:$BS$1,0),0)</f>
        <v>0.81779624997766942</v>
      </c>
      <c r="AB47" s="1022">
        <f>VLOOKUP(年度マスタ!$K$4&amp;"_"&amp;AB$33,データシート1!$A:$BS,MATCH("aa_"&amp;$S47,データシート1!$A$1:$BS$1,0),0)</f>
        <v>0.6397783880557496</v>
      </c>
      <c r="AC47" s="1022">
        <f>VLOOKUP(年度マスタ!$K$4&amp;"_"&amp;AC$33,データシート1!$A:$BS,MATCH("aa_"&amp;$S47,データシート1!$A$1:$BS$1,0),0)</f>
        <v>0.90045751972974142</v>
      </c>
      <c r="AD47" s="1022">
        <f>VLOOKUP(年度マスタ!$K$4&amp;"_"&amp;AD$33,データシート1!$A:$BS,MATCH("aa_"&amp;$S47,データシート1!$A$1:$BS$1,0),0)</f>
        <v>0.90497619327987355</v>
      </c>
      <c r="AE47" s="1022">
        <f>VLOOKUP(年度マスタ!$K$4&amp;"_"&amp;AE$33,データシート1!$A:$BS,MATCH("aa_"&amp;$S47,データシート1!$A$1:$BS$1,0),0)</f>
        <v>0.78648208308536383</v>
      </c>
      <c r="AF47" s="1022">
        <f>VLOOKUP(年度マスタ!$K$4&amp;"_"&amp;AF$33,データシート1!$A:$BS,MATCH("aa_"&amp;$S47,データシート1!$A$1:$BS$1,0),0)</f>
        <v>0.96427427789266884</v>
      </c>
      <c r="AG47" s="1022">
        <f>VLOOKUP(年度マスタ!$K$4&amp;"_"&amp;AG$33,データシート1!$A:$BS,MATCH("aa_"&amp;$S47,データシート1!$A$1:$BS$1,0),0)</f>
        <v>0.99993387245756016</v>
      </c>
      <c r="AH47" s="1022">
        <f>VLOOKUP(年度マスタ!$K$4&amp;"_"&amp;AH$33,データシート1!$A:$BS,MATCH("aa_"&amp;$S47,データシート1!$A$1:$BS$1,0),0)</f>
        <v>1.0390875385448728</v>
      </c>
      <c r="AI47" s="1022">
        <f>VLOOKUP(年度マスタ!$K$4&amp;"_"&amp;AI$33,データシート1!$A:$BS,MATCH("aa_"&amp;$S47,データシート1!$A$1:$BS$1,0),0)</f>
        <v>1.0044444664282057</v>
      </c>
      <c r="AJ47" s="1022">
        <f>VLOOKUP(年度マスタ!$K$4&amp;"_"&amp;AJ$33,データシート1!$A:$BS,MATCH("aa_"&amp;$S47,データシート1!$A$1:$BS$1,0),0)</f>
        <v>1.1418693083008229</v>
      </c>
      <c r="AK47" s="1023">
        <f>VLOOKUP(年度マスタ!$K$4&amp;"_"&amp;AK$33,データシート1!$A:$BS,MATCH("aa_"&amp;$S47,データシート1!$A$1:$BS$1,0),0)</f>
        <v>1.006396676405783</v>
      </c>
      <c r="AL47" s="373"/>
      <c r="AW47" s="19" t="str">
        <f>年度マスタ!I4</f>
        <v>岐阜県</v>
      </c>
      <c r="AX47" s="408">
        <f>SUM(AY38:BA38)</f>
        <v>4868.945489327647</v>
      </c>
      <c r="AY47" s="408">
        <f t="shared" si="17"/>
        <v>2730.4550008564643</v>
      </c>
      <c r="AZ47" s="408">
        <f t="shared" si="17"/>
        <v>2472.4919440606632</v>
      </c>
      <c r="BA47" s="408">
        <f>SUM(BD38:BG38)</f>
        <v>3420.1513779550728</v>
      </c>
      <c r="BB47" s="408">
        <f>BH38</f>
        <v>255.98238210571296</v>
      </c>
      <c r="BC47" s="408">
        <f>SUM(AX47:BB47)</f>
        <v>13748.026194305559</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1648</v>
      </c>
      <c r="AL48" s="411"/>
      <c r="AW48" s="19" t="str">
        <f>年度マスタ!J4</f>
        <v>輪之内町</v>
      </c>
      <c r="AX48" s="408">
        <f>SUM(AY39:BA39)</f>
        <v>63.942002294772891</v>
      </c>
      <c r="AY48" s="408">
        <f>BB39</f>
        <v>10.864506268929896</v>
      </c>
      <c r="AZ48" s="408">
        <f>BC39</f>
        <v>9.9213293163275402</v>
      </c>
      <c r="BA48" s="408">
        <f>SUM(BD39:BG39)</f>
        <v>21.259166624251666</v>
      </c>
      <c r="BB48" s="408">
        <f>BH39</f>
        <v>1.006396676405783</v>
      </c>
      <c r="BC48" s="408">
        <f>SUM(AX48:BB48)</f>
        <v>106.99340118068778</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106.99340118068778</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63.942002294772891</v>
      </c>
      <c r="P52" s="501">
        <f t="shared" ref="P52:P64" si="18">O52/$O$51</f>
        <v>0.59762566279007467</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58.363260610408211</v>
      </c>
      <c r="P53" s="502">
        <f t="shared" si="18"/>
        <v>0.54548467444123772</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0.85333903984518111</v>
      </c>
      <c r="P54" s="502">
        <f t="shared" si="18"/>
        <v>7.9756230798204413E-3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4.7254026445194999</v>
      </c>
      <c r="P55" s="502">
        <f t="shared" si="18"/>
        <v>4.4165365269016522E-2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10.864506268929896</v>
      </c>
      <c r="P56" s="501">
        <f t="shared" si="18"/>
        <v>0.10154370408864925</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9.9213293163275402</v>
      </c>
      <c r="P57" s="501">
        <f t="shared" si="18"/>
        <v>9.2728422564795812E-2</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21.259166624251666</v>
      </c>
      <c r="P58" s="501">
        <f t="shared" si="18"/>
        <v>0.19869605405243373</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20.698082308892413</v>
      </c>
      <c r="P59" s="502">
        <f t="shared" si="18"/>
        <v>0.19345195199410484</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9.1439502691460888</v>
      </c>
      <c r="P60" s="502">
        <f t="shared" si="18"/>
        <v>8.5462749741958513E-2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11.554132039746325</v>
      </c>
      <c r="P61" s="502">
        <f t="shared" si="18"/>
        <v>0.10798920225214632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0.56108431535925218</v>
      </c>
      <c r="P62" s="502">
        <f t="shared" si="18"/>
        <v>5.2441020583288778E-3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1.006396676405783</v>
      </c>
      <c r="P64" s="679">
        <f t="shared" si="18"/>
        <v>9.4061565040465013E-3</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輪之内町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531.47640000000001</v>
      </c>
      <c r="AI7" s="88">
        <f>VLOOKUP(年度マスタ!$K$4&amp;"_"&amp;$AG7,データシート1!$A:$BS,MATCH("ab_"&amp;AI$2,データシート1!$A$1:$BS$1,0),0)</f>
        <v>395</v>
      </c>
      <c r="AJ7" s="88">
        <f>VLOOKUP(年度マスタ!$K$4&amp;"_"&amp;$AG7,データシート1!$A:$BS,MATCH("ab_"&amp;AJ$2,データシート1!$A$1:$BS$1,0),0)</f>
        <v>56</v>
      </c>
      <c r="AK7" s="88">
        <f>VLOOKUP(年度マスタ!$K$4&amp;"_"&amp;$AG7,データシート1!$A:$BS,MATCH("ab_"&amp;AK$2,データシート1!$A$1:$BS$1,0),0)</f>
        <v>2466</v>
      </c>
      <c r="AL7" s="88">
        <f>VLOOKUP(年度マスタ!$K$4&amp;"_"&amp;$AG7,データシート1!$A:$BS,MATCH("ab_"&amp;AL$2,データシート1!$A$1:$BS$1,0),0)</f>
        <v>2697</v>
      </c>
      <c r="AM7" s="88">
        <f>VLOOKUP(年度マスタ!$K$4&amp;"_"&amp;$AG7,データシート1!$A:$BS,MATCH("ab_"&amp;AM$2,データシート1!$A$1:$BS$1,0),0)</f>
        <v>6299</v>
      </c>
      <c r="AN7" s="88">
        <f>VLOOKUP(年度マスタ!$K$4&amp;"_"&amp;$AG7,データシート1!$A:$BS,MATCH("ab_"&amp;AN$2,データシート1!$A$1:$BS$1,0),0)</f>
        <v>2649</v>
      </c>
      <c r="AO7" s="88">
        <f>VLOOKUP(年度マスタ!$K$4&amp;"_"&amp;$AG7,データシート1!$A:$BS,MATCH("ab_"&amp;AO$2,データシート1!$A$1:$BS$1,0),0)</f>
        <v>9786</v>
      </c>
      <c r="AP7" s="88">
        <f>VLOOKUP(年度マスタ!$K$4&amp;"_"&amp;$AG7,データシート1!$A:$BS,MATCH("ab_"&amp;AP$2,データシート1!$A$1:$BS$1,0),0)</f>
        <v>0</v>
      </c>
      <c r="AQ7" s="1073">
        <f>VLOOKUP(年度マスタ!$K$4&amp;"_"&amp;$AG7,データシート1!$A:$BS,MATCH("ab_"&amp;AQ$2,データシート1!$A$1:$BS$1,0),0)</f>
        <v>0.79762640862474354</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377.30650000000003</v>
      </c>
      <c r="AI8" s="88">
        <f>VLOOKUP(年度マスタ!$K$4&amp;"_"&amp;$AG8,データシート1!$A:$BS,MATCH("ab_"&amp;AI$2,データシート1!$A$1:$BS$1,0),0)</f>
        <v>384</v>
      </c>
      <c r="AJ8" s="88">
        <f>VLOOKUP(年度マスタ!$K$4&amp;"_"&amp;$AG8,データシート1!$A:$BS,MATCH("ab_"&amp;AJ$2,データシート1!$A$1:$BS$1,0),0)</f>
        <v>45</v>
      </c>
      <c r="AK8" s="88">
        <f>VLOOKUP(年度マスタ!$K$4&amp;"_"&amp;$AG8,データシート1!$A:$BS,MATCH("ab_"&amp;AK$2,データシート1!$A$1:$BS$1,0),0)</f>
        <v>2698</v>
      </c>
      <c r="AL8" s="88">
        <f>VLOOKUP(年度マスタ!$K$4&amp;"_"&amp;$AG8,データシート1!$A:$BS,MATCH("ab_"&amp;AL$2,データシート1!$A$1:$BS$1,0),0)</f>
        <v>2724</v>
      </c>
      <c r="AM8" s="88">
        <f>VLOOKUP(年度マスタ!$K$4&amp;"_"&amp;$AG8,データシート1!$A:$BS,MATCH("ab_"&amp;AM$2,データシート1!$A$1:$BS$1,0),0)</f>
        <v>6333</v>
      </c>
      <c r="AN8" s="88">
        <f>VLOOKUP(年度マスタ!$K$4&amp;"_"&amp;$AG8,データシート1!$A:$BS,MATCH("ab_"&amp;AN$2,データシート1!$A$1:$BS$1,0),0)</f>
        <v>2636</v>
      </c>
      <c r="AO8" s="88">
        <f>VLOOKUP(年度マスタ!$K$4&amp;"_"&amp;$AG8,データシート1!$A:$BS,MATCH("ab_"&amp;AO$2,データシート1!$A$1:$BS$1,0),0)</f>
        <v>9786</v>
      </c>
      <c r="AP8" s="88">
        <f>VLOOKUP(年度マスタ!$K$4&amp;"_"&amp;$AG8,データシート1!$A:$BS,MATCH("ab_"&amp;AP$2,データシート1!$A$1:$BS$1,0),0)</f>
        <v>0</v>
      </c>
      <c r="AQ8" s="1073">
        <f>VLOOKUP(年度マスタ!$K$4&amp;"_"&amp;$AG8,データシート1!$A:$BS,MATCH("ab_"&amp;AQ$2,データシート1!$A$1:$BS$1,0),0)</f>
        <v>0.68147424932722633</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397.96679999999998</v>
      </c>
      <c r="AI9" s="88">
        <f>VLOOKUP(年度マスタ!$K$4&amp;"_"&amp;$AG9,データシート1!$A:$BS,MATCH("ab_"&amp;AI$2,データシート1!$A$1:$BS$1,0),0)</f>
        <v>384</v>
      </c>
      <c r="AJ9" s="88">
        <f>VLOOKUP(年度マスタ!$K$4&amp;"_"&amp;$AG9,データシート1!$A:$BS,MATCH("ab_"&amp;AJ$2,データシート1!$A$1:$BS$1,0),0)</f>
        <v>45</v>
      </c>
      <c r="AK9" s="88">
        <f>VLOOKUP(年度マスタ!$K$4&amp;"_"&amp;$AG9,データシート1!$A:$BS,MATCH("ab_"&amp;AK$2,データシート1!$A$1:$BS$1,0),0)</f>
        <v>2698</v>
      </c>
      <c r="AL9" s="88">
        <f>VLOOKUP(年度マスタ!$K$4&amp;"_"&amp;$AG9,データシート1!$A:$BS,MATCH("ab_"&amp;AL$2,データシート1!$A$1:$BS$1,0),0)</f>
        <v>2763</v>
      </c>
      <c r="AM9" s="88">
        <f>VLOOKUP(年度マスタ!$K$4&amp;"_"&amp;$AG9,データシート1!$A:$BS,MATCH("ab_"&amp;AM$2,データシート1!$A$1:$BS$1,0),0)</f>
        <v>6433</v>
      </c>
      <c r="AN9" s="88">
        <f>VLOOKUP(年度マスタ!$K$4&amp;"_"&amp;$AG9,データシート1!$A:$BS,MATCH("ab_"&amp;AN$2,データシート1!$A$1:$BS$1,0),0)</f>
        <v>2573</v>
      </c>
      <c r="AO9" s="88">
        <f>VLOOKUP(年度マスタ!$K$4&amp;"_"&amp;$AG9,データシート1!$A:$BS,MATCH("ab_"&amp;AO$2,データシート1!$A$1:$BS$1,0),0)</f>
        <v>9757</v>
      </c>
      <c r="AP9" s="88">
        <f>VLOOKUP(年度マスタ!$K$4&amp;"_"&amp;$AG9,データシート1!$A:$BS,MATCH("ab_"&amp;AP$2,データシート1!$A$1:$BS$1,0),0)</f>
        <v>0</v>
      </c>
      <c r="AQ9" s="1073">
        <f>VLOOKUP(年度マスタ!$K$4&amp;"_"&amp;$AG9,データシート1!$A:$BS,MATCH("ab_"&amp;AQ$2,データシート1!$A$1:$BS$1,0),0)</f>
        <v>0.74112334984995809</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481.25470000000001</v>
      </c>
      <c r="AI10" s="88">
        <f>VLOOKUP(年度マスタ!$K$4&amp;"_"&amp;$AG10,データシート1!$A:$BS,MATCH("ab_"&amp;AI$2,データシート1!$A$1:$BS$1,0),0)</f>
        <v>384</v>
      </c>
      <c r="AJ10" s="88">
        <f>VLOOKUP(年度マスタ!$K$4&amp;"_"&amp;$AG10,データシート1!$A:$BS,MATCH("ab_"&amp;AJ$2,データシート1!$A$1:$BS$1,0),0)</f>
        <v>45</v>
      </c>
      <c r="AK10" s="88">
        <f>VLOOKUP(年度マスタ!$K$4&amp;"_"&amp;$AG10,データシート1!$A:$BS,MATCH("ab_"&amp;AK$2,データシート1!$A$1:$BS$1,0),0)</f>
        <v>2698</v>
      </c>
      <c r="AL10" s="88">
        <f>VLOOKUP(年度マスタ!$K$4&amp;"_"&amp;$AG10,データシート1!$A:$BS,MATCH("ab_"&amp;AL$2,データシート1!$A$1:$BS$1,0),0)</f>
        <v>2781</v>
      </c>
      <c r="AM10" s="88">
        <f>VLOOKUP(年度マスタ!$K$4&amp;"_"&amp;$AG10,データシート1!$A:$BS,MATCH("ab_"&amp;AM$2,データシート1!$A$1:$BS$1,0),0)</f>
        <v>6493</v>
      </c>
      <c r="AN10" s="88">
        <f>VLOOKUP(年度マスタ!$K$4&amp;"_"&amp;$AG10,データシート1!$A:$BS,MATCH("ab_"&amp;AN$2,データシート1!$A$1:$BS$1,0),0)</f>
        <v>2542</v>
      </c>
      <c r="AO10" s="88">
        <f>VLOOKUP(年度マスタ!$K$4&amp;"_"&amp;$AG10,データシート1!$A:$BS,MATCH("ab_"&amp;AO$2,データシート1!$A$1:$BS$1,0),0)</f>
        <v>9674</v>
      </c>
      <c r="AP10" s="88">
        <f>VLOOKUP(年度マスタ!$K$4&amp;"_"&amp;$AG10,データシート1!$A:$BS,MATCH("ab_"&amp;AP$2,データシート1!$A$1:$BS$1,0),0)</f>
        <v>0</v>
      </c>
      <c r="AQ10" s="1073">
        <f>VLOOKUP(年度マスタ!$K$4&amp;"_"&amp;$AG10,データシート1!$A:$BS,MATCH("ab_"&amp;AQ$2,データシート1!$A$1:$BS$1,0),0)</f>
        <v>0.81779624997766942</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547.71190000000001</v>
      </c>
      <c r="AI11" s="88">
        <f>VLOOKUP(年度マスタ!$K$4&amp;"_"&amp;$AG11,データシート1!$A:$BS,MATCH("ab_"&amp;AI$2,データシート1!$A$1:$BS$1,0),0)</f>
        <v>384</v>
      </c>
      <c r="AJ11" s="88">
        <f>VLOOKUP(年度マスタ!$K$4&amp;"_"&amp;$AG11,データシート1!$A:$BS,MATCH("ab_"&amp;AJ$2,データシート1!$A$1:$BS$1,0),0)</f>
        <v>45</v>
      </c>
      <c r="AK11" s="88">
        <f>VLOOKUP(年度マスタ!$K$4&amp;"_"&amp;$AG11,データシート1!$A:$BS,MATCH("ab_"&amp;AK$2,データシート1!$A$1:$BS$1,0),0)</f>
        <v>2698</v>
      </c>
      <c r="AL11" s="88">
        <f>VLOOKUP(年度マスタ!$K$4&amp;"_"&amp;$AG11,データシート1!$A:$BS,MATCH("ab_"&amp;AL$2,データシート1!$A$1:$BS$1,0),0)</f>
        <v>3061</v>
      </c>
      <c r="AM11" s="88">
        <f>VLOOKUP(年度マスタ!$K$4&amp;"_"&amp;$AG11,データシート1!$A:$BS,MATCH("ab_"&amp;AM$2,データシート1!$A$1:$BS$1,0),0)</f>
        <v>6570</v>
      </c>
      <c r="AN11" s="88">
        <f>VLOOKUP(年度マスタ!$K$4&amp;"_"&amp;$AG11,データシート1!$A:$BS,MATCH("ab_"&amp;AN$2,データシート1!$A$1:$BS$1,0),0)</f>
        <v>2489</v>
      </c>
      <c r="AO11" s="88">
        <f>VLOOKUP(年度マスタ!$K$4&amp;"_"&amp;$AG11,データシート1!$A:$BS,MATCH("ab_"&amp;AO$2,データシート1!$A$1:$BS$1,0),0)</f>
        <v>9972</v>
      </c>
      <c r="AP11" s="88">
        <f>VLOOKUP(年度マスタ!$K$4&amp;"_"&amp;$AG11,データシート1!$A:$BS,MATCH("ab_"&amp;AP$2,データシート1!$A$1:$BS$1,0),0)</f>
        <v>0</v>
      </c>
      <c r="AQ11" s="1073">
        <f>VLOOKUP(年度マスタ!$K$4&amp;"_"&amp;$AG11,データシート1!$A:$BS,MATCH("ab_"&amp;AQ$2,データシート1!$A$1:$BS$1,0),0)</f>
        <v>0.6397783880557496</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536.19970000000001</v>
      </c>
      <c r="AI12" s="88">
        <f>VLOOKUP(年度マスタ!$K$4&amp;"_"&amp;$AG12,データシート1!$A:$BS,MATCH("ab_"&amp;AI$2,データシート1!$A$1:$BS$1,0),0)</f>
        <v>384</v>
      </c>
      <c r="AJ12" s="88">
        <f>VLOOKUP(年度マスタ!$K$4&amp;"_"&amp;$AG12,データシート1!$A:$BS,MATCH("ab_"&amp;AJ$2,データシート1!$A$1:$BS$1,0),0)</f>
        <v>45</v>
      </c>
      <c r="AK12" s="88">
        <f>VLOOKUP(年度マスタ!$K$4&amp;"_"&amp;$AG12,データシート1!$A:$BS,MATCH("ab_"&amp;AK$2,データシート1!$A$1:$BS$1,0),0)</f>
        <v>2698</v>
      </c>
      <c r="AL12" s="88">
        <f>VLOOKUP(年度マスタ!$K$4&amp;"_"&amp;$AG12,データシート1!$A:$BS,MATCH("ab_"&amp;AL$2,データシート1!$A$1:$BS$1,0),0)</f>
        <v>3060</v>
      </c>
      <c r="AM12" s="88">
        <f>VLOOKUP(年度マスタ!$K$4&amp;"_"&amp;$AG12,データシート1!$A:$BS,MATCH("ab_"&amp;AM$2,データシート1!$A$1:$BS$1,0),0)</f>
        <v>6695</v>
      </c>
      <c r="AN12" s="88">
        <f>VLOOKUP(年度マスタ!$K$4&amp;"_"&amp;$AG12,データシート1!$A:$BS,MATCH("ab_"&amp;AN$2,データシート1!$A$1:$BS$1,0),0)</f>
        <v>2498</v>
      </c>
      <c r="AO12" s="88">
        <f>VLOOKUP(年度マスタ!$K$4&amp;"_"&amp;$AG12,データシート1!$A:$BS,MATCH("ab_"&amp;AO$2,データシート1!$A$1:$BS$1,0),0)</f>
        <v>9969</v>
      </c>
      <c r="AP12" s="88">
        <f>VLOOKUP(年度マスタ!$K$4&amp;"_"&amp;$AG12,データシート1!$A:$BS,MATCH("ab_"&amp;AP$2,データシート1!$A$1:$BS$1,0),0)</f>
        <v>0</v>
      </c>
      <c r="AQ12" s="1073">
        <f>VLOOKUP(年度マスタ!$K$4&amp;"_"&amp;$AG12,データシート1!$A:$BS,MATCH("ab_"&amp;AQ$2,データシート1!$A$1:$BS$1,0),0)</f>
        <v>0.90045751972974142</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550.30229999999995</v>
      </c>
      <c r="AI13" s="88">
        <f>VLOOKUP(年度マスタ!$K$4&amp;"_"&amp;$AG13,データシート1!$A:$BS,MATCH("ab_"&amp;AI$2,データシート1!$A$1:$BS$1,0),0)</f>
        <v>401</v>
      </c>
      <c r="AJ13" s="88">
        <f>VLOOKUP(年度マスタ!$K$4&amp;"_"&amp;$AG13,データシート1!$A:$BS,MATCH("ab_"&amp;AJ$2,データシート1!$A$1:$BS$1,0),0)</f>
        <v>40</v>
      </c>
      <c r="AK13" s="88">
        <f>VLOOKUP(年度マスタ!$K$4&amp;"_"&amp;$AG13,データシート1!$A:$BS,MATCH("ab_"&amp;AK$2,データシート1!$A$1:$BS$1,0),0)</f>
        <v>2711</v>
      </c>
      <c r="AL13" s="88">
        <f>VLOOKUP(年度マスタ!$K$4&amp;"_"&amp;$AG13,データシート1!$A:$BS,MATCH("ab_"&amp;AL$2,データシート1!$A$1:$BS$1,0),0)</f>
        <v>3120</v>
      </c>
      <c r="AM13" s="88">
        <f>VLOOKUP(年度マスタ!$K$4&amp;"_"&amp;$AG13,データシート1!$A:$BS,MATCH("ab_"&amp;AM$2,データシート1!$A$1:$BS$1,0),0)</f>
        <v>6794</v>
      </c>
      <c r="AN13" s="88">
        <f>VLOOKUP(年度マスタ!$K$4&amp;"_"&amp;$AG13,データシート1!$A:$BS,MATCH("ab_"&amp;AN$2,データシート1!$A$1:$BS$1,0),0)</f>
        <v>2495</v>
      </c>
      <c r="AO13" s="88">
        <f>VLOOKUP(年度マスタ!$K$4&amp;"_"&amp;$AG13,データシート1!$A:$BS,MATCH("ab_"&amp;AO$2,データシート1!$A$1:$BS$1,0),0)</f>
        <v>9962</v>
      </c>
      <c r="AP13" s="88">
        <f>VLOOKUP(年度マスタ!$K$4&amp;"_"&amp;$AG13,データシート1!$A:$BS,MATCH("ab_"&amp;AP$2,データシート1!$A$1:$BS$1,0),0)</f>
        <v>0</v>
      </c>
      <c r="AQ13" s="1073">
        <f>VLOOKUP(年度マスタ!$K$4&amp;"_"&amp;$AG13,データシート1!$A:$BS,MATCH("ab_"&amp;AQ$2,データシート1!$A$1:$BS$1,0),0)</f>
        <v>0.90497619327987355</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427.60289999999998</v>
      </c>
      <c r="AI14" s="88">
        <f>VLOOKUP(年度マスタ!$K$4&amp;"_"&amp;$AG14,データシート1!$A:$BS,MATCH("ab_"&amp;AI$2,データシート1!$A$1:$BS$1,0),0)</f>
        <v>401</v>
      </c>
      <c r="AJ14" s="88">
        <f>VLOOKUP(年度マスタ!$K$4&amp;"_"&amp;$AG14,データシート1!$A:$BS,MATCH("ab_"&amp;AJ$2,データシート1!$A$1:$BS$1,0),0)</f>
        <v>40</v>
      </c>
      <c r="AK14" s="88">
        <f>VLOOKUP(年度マスタ!$K$4&amp;"_"&amp;$AG14,データシート1!$A:$BS,MATCH("ab_"&amp;AK$2,データシート1!$A$1:$BS$1,0),0)</f>
        <v>2711</v>
      </c>
      <c r="AL14" s="88">
        <f>VLOOKUP(年度マスタ!$K$4&amp;"_"&amp;$AG14,データシート1!$A:$BS,MATCH("ab_"&amp;AL$2,データシート1!$A$1:$BS$1,0),0)</f>
        <v>3176</v>
      </c>
      <c r="AM14" s="88">
        <f>VLOOKUP(年度マスタ!$K$4&amp;"_"&amp;$AG14,データシート1!$A:$BS,MATCH("ab_"&amp;AM$2,データシート1!$A$1:$BS$1,0),0)</f>
        <v>6641</v>
      </c>
      <c r="AN14" s="88">
        <f>VLOOKUP(年度マスタ!$K$4&amp;"_"&amp;$AG14,データシート1!$A:$BS,MATCH("ab_"&amp;AN$2,データシート1!$A$1:$BS$1,0),0)</f>
        <v>2475</v>
      </c>
      <c r="AO14" s="88">
        <f>VLOOKUP(年度マスタ!$K$4&amp;"_"&amp;$AG14,データシート1!$A:$BS,MATCH("ab_"&amp;AO$2,データシート1!$A$1:$BS$1,0),0)</f>
        <v>9943</v>
      </c>
      <c r="AP14" s="88">
        <f>VLOOKUP(年度マスタ!$K$4&amp;"_"&amp;$AG14,データシート1!$A:$BS,MATCH("ab_"&amp;AP$2,データシート1!$A$1:$BS$1,0),0)</f>
        <v>0</v>
      </c>
      <c r="AQ14" s="1073">
        <f>VLOOKUP(年度マスタ!$K$4&amp;"_"&amp;$AG14,データシート1!$A:$BS,MATCH("ab_"&amp;AQ$2,データシート1!$A$1:$BS$1,0),0)</f>
        <v>0.78648208308536383</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656.00940000000003</v>
      </c>
      <c r="AI15" s="88">
        <f>VLOOKUP(年度マスタ!$K$4&amp;"_"&amp;$AG15,データシート1!$A:$BS,MATCH("ab_"&amp;AI$2,データシート1!$A$1:$BS$1,0),0)</f>
        <v>401</v>
      </c>
      <c r="AJ15" s="88">
        <f>VLOOKUP(年度マスタ!$K$4&amp;"_"&amp;$AG15,データシート1!$A:$BS,MATCH("ab_"&amp;AJ$2,データシート1!$A$1:$BS$1,0),0)</f>
        <v>40</v>
      </c>
      <c r="AK15" s="88">
        <f>VLOOKUP(年度マスタ!$K$4&amp;"_"&amp;$AG15,データシート1!$A:$BS,MATCH("ab_"&amp;AK$2,データシート1!$A$1:$BS$1,0),0)</f>
        <v>2711</v>
      </c>
      <c r="AL15" s="88">
        <f>VLOOKUP(年度マスタ!$K$4&amp;"_"&amp;$AG15,データシート1!$A:$BS,MATCH("ab_"&amp;AL$2,データシート1!$A$1:$BS$1,0),0)</f>
        <v>3255</v>
      </c>
      <c r="AM15" s="88">
        <f>VLOOKUP(年度マスタ!$K$4&amp;"_"&amp;$AG15,データシート1!$A:$BS,MATCH("ab_"&amp;AM$2,データシート1!$A$1:$BS$1,0),0)</f>
        <v>6642</v>
      </c>
      <c r="AN15" s="88">
        <f>VLOOKUP(年度マスタ!$K$4&amp;"_"&amp;$AG15,データシート1!$A:$BS,MATCH("ab_"&amp;AN$2,データシート1!$A$1:$BS$1,0),0)</f>
        <v>2473</v>
      </c>
      <c r="AO15" s="88">
        <f>VLOOKUP(年度マスタ!$K$4&amp;"_"&amp;$AG15,データシート1!$A:$BS,MATCH("ab_"&amp;AO$2,データシート1!$A$1:$BS$1,0),0)</f>
        <v>9912</v>
      </c>
      <c r="AP15" s="88">
        <f>VLOOKUP(年度マスタ!$K$4&amp;"_"&amp;$AG15,データシート1!$A:$BS,MATCH("ab_"&amp;AP$2,データシート1!$A$1:$BS$1,0),0)</f>
        <v>0</v>
      </c>
      <c r="AQ15" s="1073">
        <f>VLOOKUP(年度マスタ!$K$4&amp;"_"&amp;$AG15,データシート1!$A:$BS,MATCH("ab_"&amp;AQ$2,データシート1!$A$1:$BS$1,0),0)</f>
        <v>0.96427427789266884</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640.23450000000003</v>
      </c>
      <c r="AI16" s="88">
        <f>VLOOKUP(年度マスタ!$K$4&amp;"_"&amp;$AG16,データシート1!$A:$BS,MATCH("ab_"&amp;AI$2,データシート1!$A$1:$BS$1,0),0)</f>
        <v>401</v>
      </c>
      <c r="AJ16" s="88">
        <f>VLOOKUP(年度マスタ!$K$4&amp;"_"&amp;$AG16,データシート1!$A:$BS,MATCH("ab_"&amp;AJ$2,データシート1!$A$1:$BS$1,0),0)</f>
        <v>40</v>
      </c>
      <c r="AK16" s="88">
        <f>VLOOKUP(年度マスタ!$K$4&amp;"_"&amp;$AG16,データシート1!$A:$BS,MATCH("ab_"&amp;AK$2,データシート1!$A$1:$BS$1,0),0)</f>
        <v>2711</v>
      </c>
      <c r="AL16" s="88">
        <f>VLOOKUP(年度マスタ!$K$4&amp;"_"&amp;$AG16,データシート1!$A:$BS,MATCH("ab_"&amp;AL$2,データシート1!$A$1:$BS$1,0),0)</f>
        <v>3272</v>
      </c>
      <c r="AM16" s="88">
        <f>VLOOKUP(年度マスタ!$K$4&amp;"_"&amp;$AG16,データシート1!$A:$BS,MATCH("ab_"&amp;AM$2,データシート1!$A$1:$BS$1,0),0)</f>
        <v>6684</v>
      </c>
      <c r="AN16" s="88">
        <f>VLOOKUP(年度マスタ!$K$4&amp;"_"&amp;$AG16,データシート1!$A:$BS,MATCH("ab_"&amp;AN$2,データシート1!$A$1:$BS$1,0),0)</f>
        <v>2515</v>
      </c>
      <c r="AO16" s="88">
        <f>VLOOKUP(年度マスタ!$K$4&amp;"_"&amp;$AG16,データシート1!$A:$BS,MATCH("ab_"&amp;AO$2,データシート1!$A$1:$BS$1,0),0)</f>
        <v>9784</v>
      </c>
      <c r="AP16" s="88">
        <f>VLOOKUP(年度マスタ!$K$4&amp;"_"&amp;$AG16,データシート1!$A:$BS,MATCH("ab_"&amp;AP$2,データシート1!$A$1:$BS$1,0),0)</f>
        <v>0</v>
      </c>
      <c r="AQ16" s="1073">
        <f>VLOOKUP(年度マスタ!$K$4&amp;"_"&amp;$AG16,データシート1!$A:$BS,MATCH("ab_"&amp;AQ$2,データシート1!$A$1:$BS$1,0),0)</f>
        <v>0.99993387245756016</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677.46669999999995</v>
      </c>
      <c r="AI17" s="187">
        <f>VLOOKUP(年度マスタ!$K$4&amp;"_"&amp;$AG17,データシート1!$A:$BS,MATCH("ab_"&amp;AI$2,データシート1!$A$1:$BS$1,0),0)</f>
        <v>401</v>
      </c>
      <c r="AJ17" s="187">
        <f>VLOOKUP(年度マスタ!$K$4&amp;"_"&amp;$AG17,データシート1!$A:$BS,MATCH("ab_"&amp;AJ$2,データシート1!$A$1:$BS$1,0),0)</f>
        <v>40</v>
      </c>
      <c r="AK17" s="187">
        <f>VLOOKUP(年度マスタ!$K$4&amp;"_"&amp;$AG17,データシート1!$A:$BS,MATCH("ab_"&amp;AK$2,データシート1!$A$1:$BS$1,0),0)</f>
        <v>2711</v>
      </c>
      <c r="AL17" s="187">
        <f>VLOOKUP(年度マスタ!$K$4&amp;"_"&amp;$AG17,データシート1!$A:$BS,MATCH("ab_"&amp;AL$2,データシート1!$A$1:$BS$1,0),0)</f>
        <v>3343</v>
      </c>
      <c r="AM17" s="187">
        <f>VLOOKUP(年度マスタ!$K$4&amp;"_"&amp;$AG17,データシート1!$A:$BS,MATCH("ab_"&amp;AM$2,データシート1!$A$1:$BS$1,0),0)</f>
        <v>6725</v>
      </c>
      <c r="AN17" s="187">
        <f>VLOOKUP(年度マスタ!$K$4&amp;"_"&amp;$AG17,データシート1!$A:$BS,MATCH("ab_"&amp;AN$2,データシート1!$A$1:$BS$1,0),0)</f>
        <v>2530</v>
      </c>
      <c r="AO17" s="187">
        <f>VLOOKUP(年度マスタ!$K$4&amp;"_"&amp;$AG17,データシート1!$A:$BS,MATCH("ab_"&amp;AO$2,データシート1!$A$1:$BS$1,0),0)</f>
        <v>9787</v>
      </c>
      <c r="AP17" s="187">
        <f>VLOOKUP(年度マスタ!$K$4&amp;"_"&amp;$AG17,データシート1!$A:$BS,MATCH("ab_"&amp;AP$2,データシート1!$A$1:$BS$1,0),0)</f>
        <v>0</v>
      </c>
      <c r="AQ17" s="1074">
        <f>VLOOKUP(年度マスタ!$K$4&amp;"_"&amp;$AG17,データシート1!$A:$BS,MATCH("ab_"&amp;AQ$2,データシート1!$A$1:$BS$1,0),0)</f>
        <v>1.039087538544873</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714.72439999999995</v>
      </c>
      <c r="AI18" s="88">
        <f>VLOOKUP(年度マスタ!$K$4&amp;"_"&amp;$AG18,データシート1!$A:$BS,MATCH("ab_"&amp;AI$2,データシート1!$A$1:$BS$1,0),0)</f>
        <v>401</v>
      </c>
      <c r="AJ18" s="88">
        <f>VLOOKUP(年度マスタ!$K$4&amp;"_"&amp;$AG18,データシート1!$A:$BS,MATCH("ab_"&amp;AJ$2,データシート1!$A$1:$BS$1,0),0)</f>
        <v>40</v>
      </c>
      <c r="AK18" s="88">
        <f>VLOOKUP(年度マスタ!$K$4&amp;"_"&amp;$AG18,データシート1!$A:$BS,MATCH("ab_"&amp;AK$2,データシート1!$A$1:$BS$1,0),0)</f>
        <v>2711</v>
      </c>
      <c r="AL18" s="88">
        <f>VLOOKUP(年度マスタ!$K$4&amp;"_"&amp;$AG18,データシート1!$A:$BS,MATCH("ab_"&amp;AL$2,データシート1!$A$1:$BS$1,0),0)</f>
        <v>3380</v>
      </c>
      <c r="AM18" s="88">
        <f>VLOOKUP(年度マスタ!$K$4&amp;"_"&amp;$AG18,データシート1!$A:$BS,MATCH("ab_"&amp;AM$2,データシート1!$A$1:$BS$1,0),0)</f>
        <v>6723</v>
      </c>
      <c r="AN18" s="88">
        <f>VLOOKUP(年度マスタ!$K$4&amp;"_"&amp;$AG18,データシート1!$A:$BS,MATCH("ab_"&amp;AN$2,データシート1!$A$1:$BS$1,0),0)</f>
        <v>2520</v>
      </c>
      <c r="AO18" s="88">
        <f>VLOOKUP(年度マスタ!$K$4&amp;"_"&amp;$AG18,データシート1!$A:$BS,MATCH("ab_"&amp;AO$2,データシート1!$A$1:$BS$1,0),0)</f>
        <v>9664</v>
      </c>
      <c r="AP18" s="88">
        <f>VLOOKUP(年度マスタ!$K$4&amp;"_"&amp;$AG18,データシート1!$A:$BS,MATCH("ab_"&amp;AP$2,データシート1!$A$1:$BS$1,0),0)</f>
        <v>0</v>
      </c>
      <c r="AQ18" s="1073">
        <f>VLOOKUP(年度マスタ!$K$4&amp;"_"&amp;$AG18,データシート1!$A:$BS,MATCH("ab_"&amp;AQ$2,データシート1!$A$1:$BS$1,0),0)</f>
        <v>1.004444466428206</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730.67319999999995</v>
      </c>
      <c r="AI19" s="88">
        <f>VLOOKUP(年度マスタ!$K$4&amp;"_"&amp;$AG19,データシート1!$A:$BS,MATCH("ab_"&amp;AI$2,データシート1!$A$1:$BS$1,0),0)</f>
        <v>343</v>
      </c>
      <c r="AJ19" s="88">
        <f>VLOOKUP(年度マスタ!$K$4&amp;"_"&amp;$AG19,データシート1!$A:$BS,MATCH("ab_"&amp;AJ$2,データシート1!$A$1:$BS$1,0),0)</f>
        <v>210</v>
      </c>
      <c r="AK19" s="88">
        <f>VLOOKUP(年度マスタ!$K$4&amp;"_"&amp;$AG19,データシート1!$A:$BS,MATCH("ab_"&amp;AK$2,データシート1!$A$1:$BS$1,0),0)</f>
        <v>2666</v>
      </c>
      <c r="AL19" s="88">
        <f>VLOOKUP(年度マスタ!$K$4&amp;"_"&amp;$AG19,データシート1!$A:$BS,MATCH("ab_"&amp;AL$2,データシート1!$A$1:$BS$1,0),0)</f>
        <v>3445</v>
      </c>
      <c r="AM19" s="88">
        <f>VLOOKUP(年度マスタ!$K$4&amp;"_"&amp;$AG19,データシート1!$A:$BS,MATCH("ab_"&amp;AM$2,データシート1!$A$1:$BS$1,0),0)</f>
        <v>6744</v>
      </c>
      <c r="AN19" s="88">
        <f>VLOOKUP(年度マスタ!$K$4&amp;"_"&amp;$AG19,データシート1!$A:$BS,MATCH("ab_"&amp;AN$2,データシート1!$A$1:$BS$1,0),0)</f>
        <v>2532</v>
      </c>
      <c r="AO19" s="88">
        <f>VLOOKUP(年度マスタ!$K$4&amp;"_"&amp;$AG19,データシート1!$A:$BS,MATCH("ab_"&amp;AO$2,データシート1!$A$1:$BS$1,0),0)</f>
        <v>9594</v>
      </c>
      <c r="AP19" s="88">
        <f>VLOOKUP(年度マスタ!$K$4&amp;"_"&amp;$AG19,データシート1!$A:$BS,MATCH("ab_"&amp;AP$2,データシート1!$A$1:$BS$1,0),0)</f>
        <v>0</v>
      </c>
      <c r="AQ19" s="1073">
        <f>VLOOKUP(年度マスタ!$K$4&amp;"_"&amp;$AG19,データシート1!$A:$BS,MATCH("ab_"&amp;AQ$2,データシート1!$A$1:$BS$1,0),0)</f>
        <v>1.1418693083008229</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793.39599999999996</v>
      </c>
      <c r="AI20" s="88">
        <f>VLOOKUP(年度マスタ!$K$4&amp;"_"&amp;$AG20,データシート1!$A:$BS,MATCH("ab_"&amp;AI$2,データシート1!$A$1:$BS$1,0),0)</f>
        <v>343</v>
      </c>
      <c r="AJ20" s="88">
        <f>VLOOKUP(年度マスタ!$K$4&amp;"_"&amp;$AG20,データシート1!$A:$BS,MATCH("ab_"&amp;AJ$2,データシート1!$A$1:$BS$1,0),0)</f>
        <v>210</v>
      </c>
      <c r="AK20" s="88">
        <f>VLOOKUP(年度マスタ!$K$4&amp;"_"&amp;$AG20,データシート1!$A:$BS,MATCH("ab_"&amp;AK$2,データシート1!$A$1:$BS$1,0),0)</f>
        <v>2666</v>
      </c>
      <c r="AL20" s="88">
        <f>VLOOKUP(年度マスタ!$K$4&amp;"_"&amp;$AG20,データシート1!$A:$BS,MATCH("ab_"&amp;AL$2,データシート1!$A$1:$BS$1,0),0)</f>
        <v>3366</v>
      </c>
      <c r="AM20" s="88">
        <f>VLOOKUP(年度マスタ!$K$4&amp;"_"&amp;$AG20,データシート1!$A:$BS,MATCH("ab_"&amp;AM$2,データシート1!$A$1:$BS$1,0),0)</f>
        <v>6728</v>
      </c>
      <c r="AN20" s="88">
        <f>VLOOKUP(年度マスタ!$K$4&amp;"_"&amp;$AG20,データシート1!$A:$BS,MATCH("ab_"&amp;AN$2,データシート1!$A$1:$BS$1,0),0)</f>
        <v>2542</v>
      </c>
      <c r="AO20" s="88">
        <f>VLOOKUP(年度マスタ!$K$4&amp;"_"&amp;$AG20,データシート1!$A:$BS,MATCH("ab_"&amp;AO$2,データシート1!$A$1:$BS$1,0),0)</f>
        <v>9403</v>
      </c>
      <c r="AP20" s="88">
        <f>VLOOKUP(年度マスタ!$K$4&amp;"_"&amp;$AG20,データシート1!$A:$BS,MATCH("ab_"&amp;AP$2,データシート1!$A$1:$BS$1,0),0)</f>
        <v>0</v>
      </c>
      <c r="AQ20" s="1073">
        <f>VLOOKUP(年度マスタ!$K$4&amp;"_"&amp;$AG20,データシート1!$A:$BS,MATCH("ab_"&amp;AQ$2,データシート1!$A$1:$BS$1,0),0)</f>
        <v>1.006396676405783</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輪之内町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41.017000000000003</v>
      </c>
      <c r="BE13" s="80" t="str">
        <f>年度マスタ!K4</f>
        <v>21382</v>
      </c>
      <c r="BF13" s="80" t="str">
        <f>年度マスタ!K4</f>
        <v>21382</v>
      </c>
      <c r="BG13" s="80" t="str">
        <f>年度マスタ!K4</f>
        <v>21382</v>
      </c>
      <c r="BH13" s="318" t="s">
        <v>108</v>
      </c>
      <c r="BI13" s="318" t="s">
        <v>108</v>
      </c>
      <c r="BJ13" s="318" t="s">
        <v>108</v>
      </c>
      <c r="BK13" s="318" t="str">
        <f>年度マスタ!K4</f>
        <v>21382</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41.017000000000003</v>
      </c>
      <c r="AY14" s="80"/>
      <c r="BE14" s="80" t="str">
        <f>AP2</f>
        <v>輪之内町</v>
      </c>
      <c r="BF14" s="80" t="str">
        <f>AP2</f>
        <v>輪之内町</v>
      </c>
      <c r="BG14" s="80" t="str">
        <f>AP2</f>
        <v>輪之内町</v>
      </c>
      <c r="BH14" s="80" t="s">
        <v>118</v>
      </c>
      <c r="BI14" s="80" t="s">
        <v>118</v>
      </c>
      <c r="BJ14" s="80" t="s">
        <v>118</v>
      </c>
      <c r="BK14" s="80" t="str">
        <f>AP2</f>
        <v>輪之内町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16：化学工業(N=1)</v>
      </c>
      <c r="BE17" s="961">
        <f>VLOOKUP(BE$13&amp;"_"&amp;$AV$8,データシート2!$A:$SI,MATCH($AV$5&amp;"_"&amp;$BA17&amp;$AV$6,データシート2!$A$1:$SI$1,0),0)</f>
        <v>1</v>
      </c>
      <c r="BF17" s="1071">
        <f>VLOOKUP(BF$13&amp;"_"&amp;$AW$8,データシート2!$A:$SI,MATCH($AW$5&amp;"_"&amp;$BA17&amp;$AW$6,データシート2!$A$1:$SI$1,0),0)</f>
        <v>6.7320000000000002</v>
      </c>
      <c r="BG17" s="1071">
        <f t="shared" ref="BG17:BG38" si="2">BF17/BE17</f>
        <v>6.7320000000000002</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0.11655371094735678</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19.870999999999999</v>
      </c>
      <c r="G21" s="996">
        <f t="shared" ref="G21:O21" si="5">SUM(G22,G26,G27,G28)</f>
        <v>20.742000000000001</v>
      </c>
      <c r="H21" s="996">
        <f t="shared" si="5"/>
        <v>21.082999999999998</v>
      </c>
      <c r="I21" s="996">
        <f t="shared" si="5"/>
        <v>26.742000000000001</v>
      </c>
      <c r="J21" s="996">
        <f t="shared" si="5"/>
        <v>26.692</v>
      </c>
      <c r="K21" s="996">
        <f t="shared" si="5"/>
        <v>30.120999999999999</v>
      </c>
      <c r="L21" s="996">
        <f t="shared" si="5"/>
        <v>39.098999999999997</v>
      </c>
      <c r="M21" s="996">
        <f t="shared" si="5"/>
        <v>35.723999999999997</v>
      </c>
      <c r="N21" s="996">
        <f t="shared" si="5"/>
        <v>34.698</v>
      </c>
      <c r="O21" s="996">
        <f t="shared" si="5"/>
        <v>42.494</v>
      </c>
      <c r="P21" s="997">
        <f>SUM(P22,P26,P27,P28)</f>
        <v>41.017000000000003</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9：食料品製造業(N=1)</v>
      </c>
      <c r="BE21" s="961">
        <f>VLOOKUP(BE$13&amp;"_"&amp;$AV$8,データシート2!$A:$SI,MATCH($AV$5&amp;"_"&amp;$BA21&amp;$AV$6,データシート2!$A$1:$SI$1,0),0)</f>
        <v>1</v>
      </c>
      <c r="BF21" s="1071">
        <f>VLOOKUP(BF$13&amp;"_"&amp;$AW$8,データシート2!$A:$SI,MATCH($AW$5&amp;"_"&amp;$BA21&amp;$AW$6,データシート2!$A$1:$SI$1,0),0)</f>
        <v>3.8879999999999999</v>
      </c>
      <c r="BG21" s="1071">
        <f t="shared" si="2"/>
        <v>3.8879999999999999</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0.4387875065749024</v>
      </c>
    </row>
    <row r="22" spans="2:63" ht="15.95" customHeight="1" thickBot="1">
      <c r="B22" s="325"/>
      <c r="C22" s="572"/>
      <c r="D22" s="456" t="s">
        <v>31</v>
      </c>
      <c r="E22" s="457"/>
      <c r="F22" s="998">
        <f>SUM(F23:F25)</f>
        <v>19.870999999999999</v>
      </c>
      <c r="G22" s="998">
        <f t="shared" ref="G22:P22" si="6">SUM(G23:G25)</f>
        <v>20.742000000000001</v>
      </c>
      <c r="H22" s="998">
        <f t="shared" si="6"/>
        <v>21.082999999999998</v>
      </c>
      <c r="I22" s="998">
        <f t="shared" si="6"/>
        <v>26.742000000000001</v>
      </c>
      <c r="J22" s="998">
        <f t="shared" si="6"/>
        <v>26.692</v>
      </c>
      <c r="K22" s="998">
        <f t="shared" si="6"/>
        <v>30.120999999999999</v>
      </c>
      <c r="L22" s="998">
        <f t="shared" si="6"/>
        <v>39.098999999999997</v>
      </c>
      <c r="M22" s="998">
        <f t="shared" si="6"/>
        <v>35.723999999999997</v>
      </c>
      <c r="N22" s="998">
        <f t="shared" si="6"/>
        <v>34.698</v>
      </c>
      <c r="O22" s="998">
        <f t="shared" si="6"/>
        <v>42.494</v>
      </c>
      <c r="P22" s="999">
        <f t="shared" si="6"/>
        <v>41.017000000000003</v>
      </c>
      <c r="Z22" s="313"/>
      <c r="AB22" s="312"/>
      <c r="AC22" s="571" t="s">
        <v>1377</v>
      </c>
      <c r="AP22" s="18" t="s">
        <v>1387</v>
      </c>
      <c r="AQ22" s="313"/>
      <c r="AV22" s="80" t="str">
        <f>AW22</f>
        <v>エネルギー起源CO2</v>
      </c>
      <c r="AW22" s="80" t="str">
        <f>D56</f>
        <v>エネルギー起源CO2</v>
      </c>
      <c r="AX22" s="201">
        <f>P56</f>
        <v>41.017000000000003</v>
      </c>
      <c r="AY22" s="201">
        <f>AX22</f>
        <v>41.017000000000003</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19.870999999999999</v>
      </c>
      <c r="G23" s="1000">
        <f>IFERROR(VLOOKUP(年度マスタ!$K$4&amp;"_"&amp;G$20,データシート1!$A:$BT,MATCH("ba_"&amp;$E23,データシート1!$A$1:$BT$1,0),0),0)</f>
        <v>20.742000000000001</v>
      </c>
      <c r="H23" s="1000">
        <f>IFERROR(VLOOKUP(年度マスタ!$K$4&amp;"_"&amp;H$20,データシート1!$A:$BT,MATCH("ba_"&amp;$E23,データシート1!$A$1:$BT$1,0),0),0)</f>
        <v>21.082999999999998</v>
      </c>
      <c r="I23" s="1000">
        <f>IFERROR(VLOOKUP(年度マスタ!$K$4&amp;"_"&amp;I$20,データシート1!$A:$BT,MATCH("ba_"&amp;$E23,データシート1!$A$1:$BT$1,0),0),0)</f>
        <v>26.742000000000001</v>
      </c>
      <c r="J23" s="1000">
        <f>IFERROR(VLOOKUP(年度マスタ!$K$4&amp;"_"&amp;J$20,データシート1!$A:$BT,MATCH("ba_"&amp;$E23,データシート1!$A$1:$BT$1,0),0),0)</f>
        <v>26.692</v>
      </c>
      <c r="K23" s="1000">
        <f>IFERROR(VLOOKUP(年度マスタ!$K$4&amp;"_"&amp;K$20,データシート1!$A:$BT,MATCH("ba_"&amp;$E23,データシート1!$A$1:$BT$1,0),0),0)</f>
        <v>30.120999999999999</v>
      </c>
      <c r="L23" s="1000">
        <f>IFERROR(VLOOKUP(年度マスタ!$K$4&amp;"_"&amp;L$20,データシート1!$A:$BT,MATCH("ba_"&amp;$E23,データシート1!$A$1:$BT$1,0),0),0)</f>
        <v>39.098999999999997</v>
      </c>
      <c r="M23" s="1000">
        <f>IFERROR(VLOOKUP(年度マスタ!$K$4&amp;"_"&amp;M$20,データシート1!$A:$BT,MATCH("ba_"&amp;$E23,データシート1!$A$1:$BT$1,0),0),0)</f>
        <v>35.723999999999997</v>
      </c>
      <c r="N23" s="1000">
        <f>IFERROR(VLOOKUP(年度マスタ!$K$4&amp;"_"&amp;N$20,データシート1!$A:$BT,MATCH("ba_"&amp;$E23,データシート1!$A$1:$BT$1,0),0),0)</f>
        <v>34.698</v>
      </c>
      <c r="O23" s="1000">
        <f>IFERROR(VLOOKUP(年度マスタ!$K$4&amp;"_"&amp;O$20,データシート1!$A:$BT,MATCH("ba_"&amp;$E23,データシート1!$A$1:$BT$1,0),0),0)</f>
        <v>42.494</v>
      </c>
      <c r="P23" s="1001">
        <f>IFERROR(VLOOKUP(年度マスタ!$K$4&amp;"_"&amp;P$20,データシート1!$A:$BT,MATCH("ba_"&amp;$E23,データシート1!$A$1:$BT$1,0),0),0)</f>
        <v>41.017000000000003</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57.585058591294818</v>
      </c>
      <c r="AG24" s="996">
        <f t="shared" ref="AG24:AP24" si="7">AG25+AG29</f>
        <v>68.436276701231961</v>
      </c>
      <c r="AH24" s="996">
        <f t="shared" si="7"/>
        <v>70.547398153140662</v>
      </c>
      <c r="AI24" s="996">
        <f t="shared" si="7"/>
        <v>76.75623276087407</v>
      </c>
      <c r="AJ24" s="996">
        <f t="shared" si="7"/>
        <v>66.378085540797812</v>
      </c>
      <c r="AK24" s="996">
        <f t="shared" si="7"/>
        <v>56.093804966776574</v>
      </c>
      <c r="AL24" s="996">
        <f t="shared" si="7"/>
        <v>70.465079586113305</v>
      </c>
      <c r="AM24" s="996">
        <f t="shared" si="7"/>
        <v>66.87940491743413</v>
      </c>
      <c r="AN24" s="996">
        <f t="shared" si="7"/>
        <v>66.633092669657927</v>
      </c>
      <c r="AO24" s="996">
        <f>AO25+AO29</f>
        <v>67.042405315636202</v>
      </c>
      <c r="AP24" s="997">
        <f t="shared" si="7"/>
        <v>72.263809098225551</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44.855361642820426</v>
      </c>
      <c r="AG25" s="998">
        <f>①CO2排出量の現状把握!AA35</f>
        <v>53.8642061838434</v>
      </c>
      <c r="AH25" s="998">
        <f>①CO2排出量の現状把握!AB35</f>
        <v>56.38305418096531</v>
      </c>
      <c r="AI25" s="998">
        <f>①CO2排出量の現状把握!AC35</f>
        <v>62.317232785165686</v>
      </c>
      <c r="AJ25" s="998">
        <f>①CO2排出量の現状把握!AD35</f>
        <v>52.821262460902851</v>
      </c>
      <c r="AK25" s="998">
        <f>①CO2排出量の現状把握!AE35</f>
        <v>38.409965841769406</v>
      </c>
      <c r="AL25" s="998">
        <f>①CO2排出量の現状把握!AF35</f>
        <v>58.698062747421773</v>
      </c>
      <c r="AM25" s="998">
        <f>①CO2排出量の現状把握!AG35</f>
        <v>56.459844971263834</v>
      </c>
      <c r="AN25" s="998">
        <f>①CO2排出量の現状把握!AH35</f>
        <v>55.8594809740529</v>
      </c>
      <c r="AO25" s="998">
        <f>①CO2排出量の現状把握!AI35</f>
        <v>55.98033912791643</v>
      </c>
      <c r="AP25" s="999">
        <f>①CO2排出量の現状把握!AJ35</f>
        <v>62.7040950440486</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41.916511817774627</v>
      </c>
      <c r="AG26" s="1000">
        <f>①CO2排出量の現状把握!AA36</f>
        <v>50.990650277332918</v>
      </c>
      <c r="AH26" s="1000">
        <f>①CO2排出量の現状把握!AB36</f>
        <v>53.668539850449001</v>
      </c>
      <c r="AI26" s="1000">
        <f>①CO2排出量の現状把握!AC36</f>
        <v>59.849740406266122</v>
      </c>
      <c r="AJ26" s="1000">
        <f>①CO2排出量の現状把握!AD36</f>
        <v>50.663077512849299</v>
      </c>
      <c r="AK26" s="1000">
        <f>①CO2排出量の現状把握!AE36</f>
        <v>36.392186717183606</v>
      </c>
      <c r="AL26" s="1000">
        <f>①CO2排出量の現状把握!AF36</f>
        <v>56.737355816887963</v>
      </c>
      <c r="AM26" s="1000">
        <f>①CO2排出量の現状把握!AG36</f>
        <v>54.430976737261282</v>
      </c>
      <c r="AN26" s="1000">
        <f>①CO2排出量の現状把握!AH36</f>
        <v>54.007736653809566</v>
      </c>
      <c r="AO26" s="1000">
        <f>①CO2排出量の現状把握!AI36</f>
        <v>54.207210904393506</v>
      </c>
      <c r="AP26" s="1001">
        <f>①CO2排出量の現状把握!AJ36</f>
        <v>57.724797831636351</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18：プラスチック製品製造業(N=3)</v>
      </c>
      <c r="BE26" s="961">
        <f>VLOOKUP(BE$13&amp;"_"&amp;$AV$8,データシート2!$A:$SI,MATCH($AV$5&amp;"_"&amp;$BA26&amp;$AV$6,データシート2!$A$1:$SI$1,0),0)</f>
        <v>3</v>
      </c>
      <c r="BF26" s="1071">
        <f>VLOOKUP(BF$13&amp;"_"&amp;$AW$8,データシート2!$A:$SI,MATCH($AW$5&amp;"_"&amp;$BA26&amp;$AW$6,データシート2!$A$1:$SI$1,0),0)</f>
        <v>30.396999999999998</v>
      </c>
      <c r="BG26" s="1071">
        <f t="shared" si="2"/>
        <v>10.132333333333333</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f t="shared" si="4"/>
        <v>1.2017257545291402</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0.86046405474676502</v>
      </c>
      <c r="AG27" s="1000">
        <f>①CO2排出量の現状把握!AA37</f>
        <v>1.1217148962011734</v>
      </c>
      <c r="AH27" s="1000">
        <f>①CO2排出量の現状把握!AB37</f>
        <v>1.0124639696491695</v>
      </c>
      <c r="AI27" s="1000">
        <f>①CO2排出量の現状把握!AC37</f>
        <v>0.81739956921575685</v>
      </c>
      <c r="AJ27" s="1000">
        <f>①CO2排出量の現状把握!AD37</f>
        <v>0.99430630332580039</v>
      </c>
      <c r="AK27" s="1000">
        <f>①CO2排出量の現状把握!AE37</f>
        <v>0.97922320629525161</v>
      </c>
      <c r="AL27" s="1000">
        <f>①CO2排出量の現状把握!AF37</f>
        <v>0.97352664983874981</v>
      </c>
      <c r="AM27" s="1000">
        <f>①CO2排出量の現状把握!AG37</f>
        <v>0.96910892763571499</v>
      </c>
      <c r="AN27" s="1000">
        <f>①CO2排出量の現状把握!AH37</f>
        <v>0.91289515223791318</v>
      </c>
      <c r="AO27" s="1000">
        <f>①CO2排出量の現状把握!AI37</f>
        <v>0.83000254692036357</v>
      </c>
      <c r="AP27" s="1001">
        <f>①CO2排出量の現状把握!AJ37</f>
        <v>0.7826774346507982</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2.0783857702990347</v>
      </c>
      <c r="AG28" s="1000">
        <f>①CO2排出量の現状把握!AA38</f>
        <v>1.7518410103093034</v>
      </c>
      <c r="AH28" s="1000">
        <f>①CO2排出量の現状把握!AB38</f>
        <v>1.7020503608671418</v>
      </c>
      <c r="AI28" s="1000">
        <f>①CO2排出量の現状把握!AC38</f>
        <v>1.6500928096838021</v>
      </c>
      <c r="AJ28" s="1000">
        <f>①CO2排出量の現状把握!AD38</f>
        <v>1.1638786447277503</v>
      </c>
      <c r="AK28" s="1000">
        <f>①CO2排出量の現状把握!AE38</f>
        <v>1.0385559182905486</v>
      </c>
      <c r="AL28" s="1000">
        <f>①CO2排出量の現状把握!AF38</f>
        <v>0.98718028069505515</v>
      </c>
      <c r="AM28" s="1000">
        <f>①CO2排出量の現状把握!AG38</f>
        <v>1.0597593063668347</v>
      </c>
      <c r="AN28" s="1000">
        <f>①CO2排出量の現状把握!AH38</f>
        <v>0.93884916800542129</v>
      </c>
      <c r="AO28" s="1000">
        <f>①CO2排出量の現状把握!AI38</f>
        <v>0.9431256766025603</v>
      </c>
      <c r="AP28" s="1001">
        <f>①CO2排出量の現状把握!AJ38</f>
        <v>4.1966197777614482</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12.729696948474389</v>
      </c>
      <c r="AG29" s="1002">
        <f>①CO2排出量の現状把握!AA39</f>
        <v>14.572070517388559</v>
      </c>
      <c r="AH29" s="1002">
        <f>①CO2排出量の現状把握!AB39</f>
        <v>14.164343972175354</v>
      </c>
      <c r="AI29" s="1002">
        <f>①CO2排出量の現状把握!AC39</f>
        <v>14.438999975708381</v>
      </c>
      <c r="AJ29" s="1002">
        <f>①CO2排出量の現状把握!AD39</f>
        <v>13.556823079894965</v>
      </c>
      <c r="AK29" s="1002">
        <f>①CO2排出量の現状把握!AE39</f>
        <v>17.683839125007172</v>
      </c>
      <c r="AL29" s="1002">
        <f>①CO2排出量の現状把握!AF39</f>
        <v>11.767016838691527</v>
      </c>
      <c r="AM29" s="1002">
        <f>①CO2排出量の現状把握!AG39</f>
        <v>10.419559946170303</v>
      </c>
      <c r="AN29" s="1002">
        <f>①CO2排出量の現状把握!AH39</f>
        <v>10.773611695605027</v>
      </c>
      <c r="AO29" s="1002">
        <f>①CO2排出量の現状把握!AI39</f>
        <v>11.062066187719768</v>
      </c>
      <c r="AP29" s="1003">
        <f>①CO2排出量の現状把握!AJ39</f>
        <v>9.5597140541769505</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0.345072150417225</v>
      </c>
      <c r="AG32" s="509">
        <f t="shared" si="12"/>
        <v>0.30308486960142605</v>
      </c>
      <c r="AH32" s="509">
        <f t="shared" si="12"/>
        <v>0.29884872513985711</v>
      </c>
      <c r="AI32" s="509">
        <f t="shared" si="12"/>
        <v>0.34840167421076901</v>
      </c>
      <c r="AJ32" s="509">
        <f t="shared" si="12"/>
        <v>0.40212066652019296</v>
      </c>
      <c r="AK32" s="509">
        <f t="shared" si="12"/>
        <v>0.5369755183810434</v>
      </c>
      <c r="AL32" s="509">
        <f t="shared" si="12"/>
        <v>0.55487058596475802</v>
      </c>
      <c r="AM32" s="509">
        <f t="shared" si="12"/>
        <v>0.53415547049353995</v>
      </c>
      <c r="AN32" s="509">
        <f t="shared" si="12"/>
        <v>0.5207322459430147</v>
      </c>
      <c r="AO32" s="509">
        <f t="shared" si="12"/>
        <v>0.63383764051927871</v>
      </c>
      <c r="AP32" s="509">
        <f t="shared" si="12"/>
        <v>0.56760085735651022</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0.44300166740892971</v>
      </c>
      <c r="AG33" s="506">
        <f t="shared" ref="AG33:AP33" si="13">IFERROR(IF(G22/AG25&gt;1,1,G22/AG25),0)</f>
        <v>0.38507947057097031</v>
      </c>
      <c r="AH33" s="506">
        <f t="shared" si="13"/>
        <v>0.37392440523588261</v>
      </c>
      <c r="AI33" s="506">
        <f t="shared" si="13"/>
        <v>0.42912688520992548</v>
      </c>
      <c r="AJ33" s="506">
        <f t="shared" si="13"/>
        <v>0.50532680887278747</v>
      </c>
      <c r="AK33" s="506">
        <f t="shared" si="13"/>
        <v>0.78419752113511476</v>
      </c>
      <c r="AL33" s="506">
        <f t="shared" si="13"/>
        <v>0.66610375487591988</v>
      </c>
      <c r="AM33" s="506">
        <f t="shared" si="13"/>
        <v>0.63273287445586002</v>
      </c>
      <c r="AN33" s="506">
        <f t="shared" si="13"/>
        <v>0.62116581455737929</v>
      </c>
      <c r="AO33" s="506">
        <f t="shared" si="13"/>
        <v>0.75908793447821354</v>
      </c>
      <c r="AP33" s="506">
        <f t="shared" si="13"/>
        <v>0.65413590565634083</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0.47406139342858522</v>
      </c>
      <c r="AG34" s="507">
        <f t="shared" ref="AG34:AP36" si="14">IFERROR(IF(G23/AG26&gt;1,1,G23/AG26),0)</f>
        <v>0.4067804565579452</v>
      </c>
      <c r="AH34" s="507">
        <f t="shared" si="14"/>
        <v>0.39283722006876276</v>
      </c>
      <c r="AI34" s="507">
        <f t="shared" si="14"/>
        <v>0.4468189806417302</v>
      </c>
      <c r="AJ34" s="507">
        <f t="shared" si="14"/>
        <v>0.52685311099054943</v>
      </c>
      <c r="AK34" s="507">
        <f t="shared" si="14"/>
        <v>0.82767766152885536</v>
      </c>
      <c r="AL34" s="507">
        <f t="shared" si="14"/>
        <v>0.68912270297168343</v>
      </c>
      <c r="AM34" s="507">
        <f t="shared" si="14"/>
        <v>0.65631745269683484</v>
      </c>
      <c r="AN34" s="507">
        <f t="shared" si="14"/>
        <v>0.64246350893048387</v>
      </c>
      <c r="AO34" s="507">
        <f t="shared" si="14"/>
        <v>0.78391784581847679</v>
      </c>
      <c r="AP34" s="507">
        <f t="shared" si="14"/>
        <v>0.7105611719876902</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19.870999999999999</v>
      </c>
      <c r="G55" s="1004">
        <f t="shared" ref="G55:P55" si="29">SUM(G56,G57,G60,G61,G62,G63,G64,G65,)</f>
        <v>20.742000000000001</v>
      </c>
      <c r="H55" s="1004">
        <f t="shared" si="29"/>
        <v>21.082999999999998</v>
      </c>
      <c r="I55" s="1004">
        <f t="shared" si="29"/>
        <v>26.742000000000001</v>
      </c>
      <c r="J55" s="1004">
        <f t="shared" si="29"/>
        <v>26.692</v>
      </c>
      <c r="K55" s="1004">
        <f t="shared" si="29"/>
        <v>30.120999999999999</v>
      </c>
      <c r="L55" s="1004">
        <f t="shared" si="29"/>
        <v>39.098999999999997</v>
      </c>
      <c r="M55" s="1004">
        <f t="shared" si="29"/>
        <v>35.723999999999997</v>
      </c>
      <c r="N55" s="1004">
        <f t="shared" si="29"/>
        <v>34.698</v>
      </c>
      <c r="O55" s="1004">
        <f t="shared" si="29"/>
        <v>42.494</v>
      </c>
      <c r="P55" s="1005">
        <f t="shared" si="29"/>
        <v>41.017000000000003</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19.870999999999999</v>
      </c>
      <c r="G56" s="1006">
        <f>IFERROR(VLOOKUP(年度マスタ!$K$4&amp;"_"&amp;G$54,データシート1!$A:$CD,MATCH("bc_"&amp;$C56,データシート1!$A$1:$CD$1,0),0),0)</f>
        <v>20.742000000000001</v>
      </c>
      <c r="H56" s="1006">
        <f>IFERROR(VLOOKUP(年度マスタ!$K$4&amp;"_"&amp;H$54,データシート1!$A:$CD,MATCH("bc_"&amp;$C56,データシート1!$A$1:$CD$1,0),0),0)</f>
        <v>21.082999999999998</v>
      </c>
      <c r="I56" s="1006">
        <f>IFERROR(VLOOKUP(年度マスタ!$K$4&amp;"_"&amp;I$54,データシート1!$A:$CD,MATCH("bc_"&amp;$C56,データシート1!$A$1:$CD$1,0),0),0)</f>
        <v>26.742000000000001</v>
      </c>
      <c r="J56" s="1006">
        <f>IFERROR(VLOOKUP(年度マスタ!$K$4&amp;"_"&amp;J$54,データシート1!$A:$CD,MATCH("bc_"&amp;$C56,データシート1!$A$1:$CD$1,0),0),0)</f>
        <v>26.692</v>
      </c>
      <c r="K56" s="1006">
        <f>IFERROR(VLOOKUP(年度マスタ!$K$4&amp;"_"&amp;K$54,データシート1!$A:$CD,MATCH("bc_"&amp;$C56,データシート1!$A$1:$CD$1,0),0),0)</f>
        <v>30.120999999999999</v>
      </c>
      <c r="L56" s="1006">
        <f>IFERROR(VLOOKUP(年度マスタ!$K$4&amp;"_"&amp;L$54,データシート1!$A:$CD,MATCH("bc_"&amp;$C56,データシート1!$A$1:$CD$1,0),0),0)</f>
        <v>39.098999999999997</v>
      </c>
      <c r="M56" s="1006">
        <f>IFERROR(VLOOKUP(年度マスタ!$K$4&amp;"_"&amp;M$54,データシート1!$A:$CD,MATCH("bc_"&amp;$C56,データシート1!$A$1:$CD$1,0),0),0)</f>
        <v>35.723999999999997</v>
      </c>
      <c r="N56" s="1006">
        <f>IFERROR(VLOOKUP(年度マスタ!$K$4&amp;"_"&amp;N$54,データシート1!$A:$CD,MATCH("bc_"&amp;$C56,データシート1!$A$1:$CD$1,0),0),0)</f>
        <v>34.698</v>
      </c>
      <c r="O56" s="1006">
        <f>IFERROR(VLOOKUP(年度マスタ!$K$4&amp;"_"&amp;O$54,データシート1!$A:$CD,MATCH("bc_"&amp;$C56,データシート1!$A$1:$CD$1,0),0),0)</f>
        <v>42.494</v>
      </c>
      <c r="P56" s="1007">
        <f>IFERROR(VLOOKUP(年度マスタ!$K$4&amp;"_"&amp;P$54,データシート1!$A:$CD,MATCH("bc_"&amp;$C56,データシート1!$A$1:$CD$1,0),0),0)</f>
        <v>41.017000000000003</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輪之内町</v>
      </c>
      <c r="AF1" s="345"/>
      <c r="AG1" s="203"/>
      <c r="AH1" s="188"/>
      <c r="AI1" s="188"/>
      <c r="AJ1" s="188"/>
      <c r="AK1" s="188"/>
      <c r="AL1" s="189"/>
      <c r="AM1" s="189"/>
      <c r="AN1" s="189"/>
      <c r="AO1" s="189"/>
      <c r="AP1" s="189"/>
      <c r="AQ1" s="189"/>
      <c r="AR1" s="189"/>
      <c r="AS1" s="189"/>
      <c r="AT1" s="190"/>
    </row>
    <row r="2" spans="1:47" s="577" customFormat="1" ht="27.95" customHeight="1">
      <c r="A2" s="576"/>
      <c r="B2" s="576" t="s">
        <v>1645</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1649</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1309.5999999999999</v>
      </c>
      <c r="K6" s="688">
        <f>VLOOKUP(年度マスタ!$K$4&amp;"_"&amp;K$5,データシート1!$A:$BS,MATCH("cb_"&amp;$G6,データシート1!$A$1:$BS$1,0),0)</f>
        <v>1457.4</v>
      </c>
      <c r="L6" s="688">
        <f>VLOOKUP(年度マスタ!$K$4&amp;"_"&amp;L$5,データシート1!$A:$BS,MATCH("cb_"&amp;$G6,データシート1!$A$1:$BS$1,0),0)</f>
        <v>1512.7</v>
      </c>
      <c r="M6" s="688">
        <f>VLOOKUP(年度マスタ!$K$4&amp;"_"&amp;M$5,データシート1!$A:$BS,MATCH("cb_"&amp;$G6,データシート1!$A$1:$BS$1,0),0)</f>
        <v>1605.1</v>
      </c>
      <c r="N6" s="688">
        <f>VLOOKUP(年度マスタ!$K$4&amp;"_"&amp;N$5,データシート1!$A:$BS,MATCH("cb_"&amp;$G6,データシート1!$A$1:$BS$1,0),0)</f>
        <v>1716.6</v>
      </c>
      <c r="O6" s="688">
        <f>VLOOKUP(年度マスタ!$K$4&amp;"_"&amp;O$5,データシート1!$A:$BS,MATCH("cb_"&amp;$G6,データシート1!$A$1:$BS$1,0),0)</f>
        <v>1805.3</v>
      </c>
      <c r="P6" s="688">
        <f>VLOOKUP(年度マスタ!$K$4&amp;"_"&amp;P$5,データシート1!$A:$BS,MATCH("cb_"&amp;$G6,データシート1!$A$1:$BS$1,0),0)</f>
        <v>1903.1999999999989</v>
      </c>
      <c r="Q6" s="688">
        <f>VLOOKUP(年度マスタ!$K$4&amp;"_"&amp;Q$5,データシート1!$A:$BS,MATCH("cb_"&amp;$G6,データシート1!$A$1:$BS$1,0),0)</f>
        <v>1985.3</v>
      </c>
      <c r="R6" s="704">
        <f>VLOOKUP(年度マスタ!$K$4&amp;"_"&amp;R$5,データシート1!$A:$BS,MATCH("cb_"&amp;$G6,データシート1!$A$1:$BS$1,0),0)</f>
        <v>2109.1</v>
      </c>
      <c r="S6" s="627"/>
      <c r="T6" s="226"/>
      <c r="U6" s="640"/>
      <c r="V6" s="231"/>
      <c r="W6" s="231"/>
      <c r="X6" s="231"/>
      <c r="Y6" s="232" t="s">
        <v>233</v>
      </c>
      <c r="Z6" s="734" t="s">
        <v>234</v>
      </c>
      <c r="AA6" s="734"/>
      <c r="AB6" s="734"/>
      <c r="AC6" s="735">
        <f>SUM(AC7:AC8)</f>
        <v>96295</v>
      </c>
      <c r="AD6" s="735">
        <f>SUM(AD7:AD8)</f>
        <v>134110.61900000001</v>
      </c>
      <c r="AE6" s="736">
        <f>$AD6*3600/100000000</f>
        <v>4.827982284</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4185.7</v>
      </c>
      <c r="K7" s="684">
        <f>VLOOKUP(年度マスタ!$K$4&amp;"_"&amp;K$5,データシート1!$A:$BS,MATCH("cb_"&amp;$G7,データシート1!$A$1:$BS$1,0),0)</f>
        <v>4831.5</v>
      </c>
      <c r="L7" s="684">
        <f>VLOOKUP(年度マスタ!$K$4&amp;"_"&amp;L$5,データシート1!$A:$BS,MATCH("cb_"&amp;$G7,データシート1!$A$1:$BS$1,0),0)</f>
        <v>5213.8</v>
      </c>
      <c r="M7" s="684">
        <f>VLOOKUP(年度マスタ!$K$4&amp;"_"&amp;M$5,データシート1!$A:$BS,MATCH("cb_"&amp;$G7,データシート1!$A$1:$BS$1,0),0)</f>
        <v>6787.0000000000009</v>
      </c>
      <c r="N7" s="684">
        <f>VLOOKUP(年度マスタ!$K$4&amp;"_"&amp;N$5,データシート1!$A:$BS,MATCH("cb_"&amp;$G7,データシート1!$A$1:$BS$1,0),0)</f>
        <v>7094</v>
      </c>
      <c r="O7" s="684">
        <f>VLOOKUP(年度マスタ!$K$4&amp;"_"&amp;O$5,データシート1!$A:$BS,MATCH("cb_"&amp;$G7,データシート1!$A$1:$BS$1,0),0)</f>
        <v>7624.1000000000013</v>
      </c>
      <c r="P7" s="684">
        <f>VLOOKUP(年度マスタ!$K$4&amp;"_"&amp;P$5,データシート1!$A:$BS,MATCH("cb_"&amp;$G7,データシート1!$A$1:$BS$1,0),0)</f>
        <v>7734.099999999994</v>
      </c>
      <c r="Q7" s="684">
        <f>VLOOKUP(年度マスタ!$K$4&amp;"_"&amp;Q$5,データシート1!$A:$BS,MATCH("cb_"&amp;$G7,データシート1!$A$1:$BS$1,0),0)</f>
        <v>7984.099999999994</v>
      </c>
      <c r="R7" s="705">
        <f>VLOOKUP(年度マスタ!$K$4&amp;"_"&amp;R$5,データシート1!$A:$BS,MATCH("cb_"&amp;$G7,データシート1!$A$1:$BS$1,0),0)</f>
        <v>7984.099999999994</v>
      </c>
      <c r="S7" s="627"/>
      <c r="T7" s="226"/>
      <c r="U7" s="640"/>
      <c r="V7" s="231"/>
      <c r="W7" s="231"/>
      <c r="X7" s="231"/>
      <c r="Y7" s="232" t="s">
        <v>236</v>
      </c>
      <c r="Z7" s="248" t="s">
        <v>1368</v>
      </c>
      <c r="AA7" s="248"/>
      <c r="AB7" s="248"/>
      <c r="AC7" s="671">
        <f>VLOOKUP(年度マスタ!$K$4&amp;"_令和4年度",データシート3!A:AB,MATCH("ea_"&amp;$Y7&amp;"_設備",データシート3!$A$1:$AB$1,0),0)</f>
        <v>64436.000000000007</v>
      </c>
      <c r="AD7" s="671">
        <f>VLOOKUP(年度マスタ!$K$4&amp;"_令和4年度",データシート3!A:AB,MATCH("ea_"&amp;$Y7&amp;"_年間発電",データシート3!$A$1:$AB$1,0),0)/10^3</f>
        <v>89808.729000000007</v>
      </c>
      <c r="AE7" s="606">
        <f t="shared" ref="AE7:AE16" si="0">$AD7*3600/100000000</f>
        <v>3.2331142440000002</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31859</v>
      </c>
      <c r="AD8" s="671">
        <f>VLOOKUP(年度マスタ!$K$4&amp;"_令和4年度",データシート3!A:AB,MATCH("ea_"&amp;$Y8&amp;"_年間発電",データシート3!$A$1:$AB$1,0),0)/10^3</f>
        <v>44301.89</v>
      </c>
      <c r="AE8" s="606">
        <f t="shared" si="0"/>
        <v>1.5948680399999999</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0</v>
      </c>
      <c r="AD9" s="737">
        <f>VLOOKUP(年度マスタ!$K$4&amp;"_令和4年度",データシート3!A:AB,MATCH("ea_"&amp;$Y9&amp;"_年間発電",データシート3!$A$1:$AB$1,0),0)/10^3</f>
        <v>0</v>
      </c>
      <c r="AE9" s="738">
        <f t="shared" si="0"/>
        <v>0</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5495.2999999999993</v>
      </c>
      <c r="K12" s="722">
        <f t="shared" ref="K12:Q12" si="1">SUM(K6:K11)</f>
        <v>6288.9</v>
      </c>
      <c r="L12" s="722">
        <f t="shared" si="1"/>
        <v>6726.5</v>
      </c>
      <c r="M12" s="722">
        <f t="shared" si="1"/>
        <v>8392.1</v>
      </c>
      <c r="N12" s="722">
        <f t="shared" si="1"/>
        <v>8810.6</v>
      </c>
      <c r="O12" s="722">
        <f t="shared" si="1"/>
        <v>9429.4000000000015</v>
      </c>
      <c r="P12" s="722">
        <f t="shared" si="1"/>
        <v>9637.299999999992</v>
      </c>
      <c r="Q12" s="722">
        <f t="shared" si="1"/>
        <v>9969.3999999999942</v>
      </c>
      <c r="R12" s="723">
        <f t="shared" ref="R12" si="2">SUM(R6:R11)</f>
        <v>10093.199999999993</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2.15667703</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15.42314715</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1571.6771519999998</v>
      </c>
      <c r="K19" s="682">
        <f>K6*別紙!$C5/100*別紙!$E5/10^3</f>
        <v>1749.0548880000001</v>
      </c>
      <c r="L19" s="682">
        <f>L6*別紙!$C5/100*別紙!$E5/10^3</f>
        <v>1815.4215239999996</v>
      </c>
      <c r="M19" s="682">
        <f>M6*別紙!$C5/100*別紙!$E5/10^3</f>
        <v>1926.3126119999999</v>
      </c>
      <c r="N19" s="682">
        <f>N6*別紙!$C5/100*別紙!$E5/10^3</f>
        <v>2060.1259919999998</v>
      </c>
      <c r="O19" s="682">
        <f>O6*別紙!$C5/100*別紙!$E5/10^3</f>
        <v>2166.5766359999998</v>
      </c>
      <c r="P19" s="682">
        <f>P6*別紙!$C5/100*別紙!$E5/10^3</f>
        <v>2284.0683839999988</v>
      </c>
      <c r="Q19" s="682">
        <f>Q6*別紙!$C5/100*別紙!$E5/10^3</f>
        <v>2382.5982359999994</v>
      </c>
      <c r="R19" s="710">
        <f>R6*別紙!$C5/100*別紙!$E5/10^3</f>
        <v>2531.1730919999995</v>
      </c>
      <c r="S19" s="631"/>
      <c r="T19" s="227"/>
      <c r="U19" s="647"/>
      <c r="W19" s="237"/>
      <c r="X19" s="237"/>
      <c r="Y19" s="209"/>
      <c r="Z19" s="699" t="s">
        <v>229</v>
      </c>
      <c r="AA19" s="748"/>
      <c r="AB19" s="749"/>
      <c r="AC19" s="750">
        <f>SUM($AC$6,$AC$9,$AC$10,$AC$13)</f>
        <v>96295</v>
      </c>
      <c r="AD19" s="750">
        <f>SUM($AD$6,$AD$9,$AD$10,$AD$13)</f>
        <v>134110.61900000001</v>
      </c>
      <c r="AE19" s="751">
        <f>SUM($AE$6,$AE$9,$AE$10,$AE$13,$AE$17,$AE$18)</f>
        <v>22.407806464</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5536.6765319999986</v>
      </c>
      <c r="K20" s="684">
        <f>K7*別紙!$C6/100*別紙!$E6/10^3</f>
        <v>6390.9149399999997</v>
      </c>
      <c r="L20" s="684">
        <f>L7*別紙!$C6/100*別紙!$E6/10^3</f>
        <v>6896.6060880000005</v>
      </c>
      <c r="M20" s="684">
        <f>M7*別紙!$C6/100*別紙!$E6/10^3</f>
        <v>8977.5721200000007</v>
      </c>
      <c r="N20" s="684">
        <f>N7*別紙!$C6/100*別紙!$E6/10^3</f>
        <v>9383.6594399999994</v>
      </c>
      <c r="O20" s="684">
        <f>O7*別紙!$C6/100*別紙!$E6/10^3</f>
        <v>10084.854516000003</v>
      </c>
      <c r="P20" s="684">
        <f>P7*別紙!$C6/100*別紙!$E6/10^3</f>
        <v>10230.35811599999</v>
      </c>
      <c r="Q20" s="684">
        <f>Q7*別紙!$C6/100*別紙!$E6/10^3</f>
        <v>10561.048115999991</v>
      </c>
      <c r="R20" s="705">
        <f>R7*別紙!$C6/100*別紙!$E6/10^3</f>
        <v>10561.048115999991</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7108.3536839999979</v>
      </c>
      <c r="K25" s="728">
        <f t="shared" si="3"/>
        <v>8139.9698279999993</v>
      </c>
      <c r="L25" s="728">
        <f t="shared" si="3"/>
        <v>8712.0276119999999</v>
      </c>
      <c r="M25" s="728">
        <f t="shared" si="3"/>
        <v>10903.884732</v>
      </c>
      <c r="N25" s="728">
        <f t="shared" si="3"/>
        <v>11443.785431999999</v>
      </c>
      <c r="O25" s="728">
        <f t="shared" si="3"/>
        <v>12251.431152000003</v>
      </c>
      <c r="P25" s="728">
        <f t="shared" si="3"/>
        <v>12514.426499999989</v>
      </c>
      <c r="Q25" s="728">
        <f t="shared" si="3"/>
        <v>12943.646351999991</v>
      </c>
      <c r="R25" s="729">
        <f t="shared" ref="R25" si="4">SUM(R19:R24)</f>
        <v>13092.22120799999</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92803.95218347729</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78525.961581789132</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103233.15924324979</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99138.136274927077</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98857.642616682861</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104477.97455300113</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109694.54182484078</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107159.14040729844</v>
      </c>
      <c r="R26" s="726">
        <f>Q26</f>
        <v>107159.14040729844</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7.6595376778205368E-2</v>
      </c>
      <c r="K27" s="951">
        <f t="shared" ref="K27:P27" si="5">K25/K26</f>
        <v>0.1036596007744747</v>
      </c>
      <c r="L27" s="951">
        <f t="shared" si="5"/>
        <v>8.4391756252191447E-2</v>
      </c>
      <c r="M27" s="951">
        <f t="shared" si="5"/>
        <v>0.10998678350944238</v>
      </c>
      <c r="N27" s="951">
        <f t="shared" si="5"/>
        <v>0.11576025008377841</v>
      </c>
      <c r="O27" s="951">
        <f t="shared" si="5"/>
        <v>0.11726329118090738</v>
      </c>
      <c r="P27" s="951">
        <f t="shared" si="5"/>
        <v>0.11408431351108525</v>
      </c>
      <c r="Q27" s="951">
        <f>Q25/Q26</f>
        <v>0.12078900878453126</v>
      </c>
      <c r="R27" s="952">
        <f>R25/R26</f>
        <v>0.12217549672606648</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0.12217549672606648</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1.2515089099283774</v>
      </c>
      <c r="AA52" s="209"/>
      <c r="AB52" s="755" t="s">
        <v>232</v>
      </c>
      <c r="AC52" s="756">
        <f>$AD6</f>
        <v>134110.61900000001</v>
      </c>
      <c r="AD52" s="757">
        <f>R19+R20</f>
        <v>13092.22120799999</v>
      </c>
      <c r="AE52" s="758">
        <f t="shared" ref="AE52:AE54" si="6">IFERROR(AD52/AC52,"-")</f>
        <v>9.7622554467517511E-2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26951.478592701562</v>
      </c>
      <c r="Z53" s="1142"/>
      <c r="AA53" s="209"/>
      <c r="AB53" s="755" t="s">
        <v>222</v>
      </c>
      <c r="AC53" s="756">
        <f>$AD9</f>
        <v>0</v>
      </c>
      <c r="AD53" s="757">
        <f>R21</f>
        <v>0</v>
      </c>
      <c r="AE53" s="758" t="str">
        <f t="shared" si="6"/>
        <v>-</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299</v>
      </c>
      <c r="AK54" s="491">
        <f>VLOOKUP(年度マスタ!$K$4&amp;"_"&amp;AK$53,データシート1!$A$1:$BS$996,MATCH("ca_太陽光発電（10kW未満）",データシート1!$A$1:$BS$1,0),0)</f>
        <v>328</v>
      </c>
      <c r="AL54" s="491">
        <f>VLOOKUP(年度マスタ!$K$4&amp;"_"&amp;AL$53,データシート1!$A$1:$BS$996,MATCH("ca_太陽光発電（10kW未満）",データシート1!$A$1:$BS$1,0),0)</f>
        <v>340</v>
      </c>
      <c r="AM54" s="491">
        <f>VLOOKUP(年度マスタ!$K$4&amp;"_"&amp;AM$53,データシート1!$A$1:$BS$996,MATCH("ca_太陽光発電（10kW未満）",データシート1!$A$1:$BS$1,0),0)</f>
        <v>358</v>
      </c>
      <c r="AN54" s="491">
        <f>VLOOKUP(年度マスタ!$K$4&amp;"_"&amp;AN$53,データシート1!$A$1:$BS$996,MATCH("ca_太陽光発電（10kW未満）",データシート1!$A$1:$BS$1,0),0)</f>
        <v>378</v>
      </c>
      <c r="AO54" s="201">
        <f>VLOOKUP(年度マスタ!$K$4&amp;"_"&amp;AO$53,データシート1!$A$1:$BS$996,MATCH("ca_太陽光発電（10kW未満）",データシート1!$A$1:$BS$1,0),0)</f>
        <v>394</v>
      </c>
      <c r="AP54" s="201">
        <f>VLOOKUP(年度マスタ!$K$4&amp;"_"&amp;AP$53,データシート1!$A$1:$BS$996,MATCH("ca_太陽光発電（10kW未満）",データシート1!$A$1:$BS$1,0),0)</f>
        <v>412</v>
      </c>
      <c r="AQ54" s="201">
        <f>VLOOKUP(年度マスタ!$K$4&amp;"_"&amp;AQ$53,データシート1!$A$1:$BS$996,MATCH("ca_太陽光発電（10kW未満）",データシート1!$A$1:$BS$1,0),0)</f>
        <v>425</v>
      </c>
      <c r="AR54" s="201">
        <f>VLOOKUP(年度マスタ!$K$4&amp;"_"&amp;AR$53,データシート1!$A$1:$BS$996,MATCH("ca_太陽光発電（10kW未満）",データシート1!$A$1:$BS$1,0),0)</f>
        <v>444</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輪之内町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岐阜県</v>
      </c>
      <c r="AY12" s="25" t="str">
        <f>年度マスタ!$J4</f>
        <v>輪之内町</v>
      </c>
      <c r="AZ12" s="25" t="str">
        <f>年度マスタ!$K4</f>
        <v>21382</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46404</v>
      </c>
      <c r="AY21" s="20" t="str">
        <f>IF(IFERROR(比較地域マスタ!$Z6,"")=0,"",IFERROR(比較地域マスタ!$Z6,""))</f>
        <v>長島町</v>
      </c>
      <c r="BB21" s="122" t="str">
        <f t="shared" ref="BB21:BC68" si="0">AX21</f>
        <v>46404</v>
      </c>
      <c r="BC21" s="123" t="str">
        <f t="shared" si="0"/>
        <v>長島町</v>
      </c>
      <c r="BD21" s="40">
        <f>SUM(BE21,BI21:BK21,BQ21)</f>
        <v>83.251575804811097</v>
      </c>
      <c r="BE21" s="40">
        <f>SUM(BF21:BH21)</f>
        <v>31.985750153799863</v>
      </c>
      <c r="BF21" s="40">
        <f>VLOOKUP($AX21&amp;"_"&amp;$BC$14,データシート1!$A:$BS,MATCH($BC$12&amp;"_"&amp;BF$20,データシート1!$A$1:$BS$1,0),0)</f>
        <v>6.6863592387547248</v>
      </c>
      <c r="BG21" s="40">
        <f>VLOOKUP($AX21&amp;"_"&amp;$BC$14,データシート1!$A:$BS,MATCH($BC$12&amp;"_"&amp;BG$20,データシート1!$A$1:$BS$1,0),0)</f>
        <v>0.95633801565977361</v>
      </c>
      <c r="BH21" s="40">
        <f>VLOOKUP($AX21&amp;"_"&amp;$BC$14,データシート1!$A:$BS,MATCH($BC$12&amp;"_"&amp;BH$20,データシート1!$A$1:$BS$1,0),0)</f>
        <v>24.343052899385366</v>
      </c>
      <c r="BI21" s="40">
        <f>VLOOKUP($AX21&amp;"_"&amp;$BC$14,データシート1!$A:$BS,MATCH($BC$12&amp;"_"&amp;BI$20,データシート1!$A$1:$BS$1,0),0)</f>
        <v>7.5014807903147531</v>
      </c>
      <c r="BJ21" s="40">
        <f>VLOOKUP($AX21&amp;"_"&amp;$BC$14,データシート1!$A:$BS,MATCH($BC$12&amp;"_"&amp;BJ$20,データシート1!$A$1:$BS$1,0),0)</f>
        <v>9.0908907142538791</v>
      </c>
      <c r="BK21" s="40">
        <f t="shared" ref="BK21:BK68" si="1">SUM(BL21,BO21:BP21)</f>
        <v>33.591515999940825</v>
      </c>
      <c r="BL21" s="40">
        <f t="shared" ref="BL21:BL67" si="2">SUM(BM21:BN21)</f>
        <v>27.762774558985623</v>
      </c>
      <c r="BM21" s="40">
        <f>VLOOKUP($AX21&amp;"_"&amp;$BC$14,データシート1!$A:$BS,MATCH($BC$12&amp;"_"&amp;BM$20,データシート1!$A$1:$BS$1,0),0)</f>
        <v>8.5253512006877941</v>
      </c>
      <c r="BN21" s="40">
        <f>VLOOKUP($AX21&amp;"_"&amp;$BC$14,データシート1!$A:$BS,MATCH($BC$12&amp;"_"&amp;BN$20,データシート1!$A$1:$BS$1,0),0)</f>
        <v>19.237423358297828</v>
      </c>
      <c r="BO21" s="40">
        <f>VLOOKUP($AX21&amp;"_"&amp;$BC$14,データシート1!$A:$BS,MATCH($BC$12&amp;"_"&amp;BO$20,データシート1!$A$1:$BS$1,0),0)</f>
        <v>0.60254464498241178</v>
      </c>
      <c r="BP21" s="40">
        <f>VLOOKUP($AX21&amp;"_"&amp;$BC$14,データシート1!$A:$BS,MATCH($BC$12&amp;"_"&amp;BP$20,データシート1!$A$1:$BS$1,0),0)</f>
        <v>5.226196795972788</v>
      </c>
      <c r="BQ21" s="40">
        <f>VLOOKUP($AX21&amp;"_"&amp;$BC$14,データシート1!$A:$BS,MATCH($BC$12&amp;"_"&amp;BQ$20,データシート1!$A$1:$BS$1,0),0)</f>
        <v>1.081938146501781</v>
      </c>
      <c r="BR21" s="41">
        <f t="shared" ref="BR21:BR68" si="3">BD21</f>
        <v>83.251575804811097</v>
      </c>
      <c r="BT21" s="124" t="str">
        <f t="shared" ref="BT21:BT68" si="4">AY21</f>
        <v>長島町</v>
      </c>
      <c r="BU21" s="40">
        <f>BD21</f>
        <v>83.251575804811097</v>
      </c>
      <c r="BV21" s="70">
        <f>BE21/$BR21</f>
        <v>0.38420594258531032</v>
      </c>
      <c r="BW21" s="70">
        <f t="shared" ref="BW21:CH42" si="5">BF21/$BR21</f>
        <v>8.0315107241109074E-2</v>
      </c>
      <c r="BX21" s="70">
        <f t="shared" si="5"/>
        <v>1.1487326292801619E-2</v>
      </c>
      <c r="BY21" s="70">
        <f t="shared" si="5"/>
        <v>0.29240350905139967</v>
      </c>
      <c r="BZ21" s="70">
        <f t="shared" si="5"/>
        <v>9.0106171778687738E-2</v>
      </c>
      <c r="CA21" s="70">
        <f t="shared" si="5"/>
        <v>0.10919782149911592</v>
      </c>
      <c r="CB21" s="70">
        <f t="shared" si="5"/>
        <v>0.40349405612091221</v>
      </c>
      <c r="CC21" s="70">
        <f t="shared" si="5"/>
        <v>0.33348046917547014</v>
      </c>
      <c r="CD21" s="70">
        <f t="shared" si="5"/>
        <v>0.10240468265340769</v>
      </c>
      <c r="CE21" s="70">
        <f t="shared" si="5"/>
        <v>0.23107578652206245</v>
      </c>
      <c r="CF21" s="70">
        <f t="shared" si="5"/>
        <v>7.2376365150747194E-3</v>
      </c>
      <c r="CG21" s="70">
        <f t="shared" si="5"/>
        <v>6.2775950430367308E-2</v>
      </c>
      <c r="CH21" s="70">
        <f>BQ21/$BR21</f>
        <v>1.2996008015973866E-2</v>
      </c>
      <c r="CI21" s="125">
        <f t="shared" ref="CI21:CI68" si="6">BR21/$BR21</f>
        <v>1</v>
      </c>
      <c r="CK21" s="126" t="str">
        <f t="shared" ref="CK21:CK68" si="7">AY21</f>
        <v>長島町</v>
      </c>
      <c r="CL21" s="127">
        <f>CN21+CP21+CR21</f>
        <v>31.985750153799863</v>
      </c>
      <c r="CM21" s="71">
        <f>IF(IF(CL21=0,0,CW21/CL21)&gt;1,1,IF(CL21=0,0,CW21/CL21))</f>
        <v>0</v>
      </c>
      <c r="CN21" s="72">
        <f>BF21</f>
        <v>6.6863592387547248</v>
      </c>
      <c r="CO21" s="71">
        <f>IF(IF(CN21=0,0,CX21/CN21)&gt;1,1,IF(CN21=0,0,CX21/CN21))</f>
        <v>0</v>
      </c>
      <c r="CP21" s="72">
        <f t="shared" ref="CP21:CP68" si="8">BG21</f>
        <v>0.95633801565977361</v>
      </c>
      <c r="CQ21" s="71">
        <f>IF(IF(CP21=0,0,CY21/CP21)&gt;1,1,IF(CP21=0,0,CY21/CP21))</f>
        <v>0</v>
      </c>
      <c r="CR21" s="72">
        <f t="shared" ref="CR21:CR68" si="9">BH21</f>
        <v>24.343052899385366</v>
      </c>
      <c r="CS21" s="71">
        <f>IF(IF(CR21=0,0,CZ21/CR21)&gt;1,1,IF(CR21=0,0,CZ21/CR21))</f>
        <v>0</v>
      </c>
      <c r="CT21" s="72">
        <f t="shared" ref="CT21:CT68" si="10">BI21</f>
        <v>7.5014807903147531</v>
      </c>
      <c r="CU21" s="73">
        <f>IF(IF(CT21=0,0,DA21/CT21)&gt;1,1,IF(CT21=0,0,DA21/CT21))</f>
        <v>0</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0</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0</v>
      </c>
      <c r="DM21" s="18"/>
      <c r="DN21" s="131">
        <f>IF($DD21=0,0,ROUND(CX21/$DD21,2))</f>
        <v>0</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19424</v>
      </c>
      <c r="AY22" s="20" t="str">
        <f>IF(IFERROR(比較地域マスタ!$Z7,"")=0,"",IFERROR(比較地域マスタ!$Z7,""))</f>
        <v>忍野村</v>
      </c>
      <c r="BB22" s="122" t="str">
        <f t="shared" si="0"/>
        <v>19424</v>
      </c>
      <c r="BC22" s="123" t="str">
        <f t="shared" si="0"/>
        <v>忍野村</v>
      </c>
      <c r="BD22" s="40">
        <f t="shared" ref="BD22:BD68" si="14">SUM(BE22,BI22:BK22,BQ22)</f>
        <v>168.60939795486073</v>
      </c>
      <c r="BE22" s="40">
        <f t="shared" ref="BE22:BE67" si="15">SUM(BF22:BH22)</f>
        <v>128.48200789837693</v>
      </c>
      <c r="BF22" s="40">
        <f>VLOOKUP($AX22&amp;"_"&amp;$BC$14,データシート1!$A:$BS,MATCH($BC$12&amp;"_"&amp;BF$20,データシート1!$A$1:$BS$1,0),0)</f>
        <v>126.7668870487752</v>
      </c>
      <c r="BG22" s="40">
        <f>VLOOKUP($AX22&amp;"_"&amp;$BC$14,データシート1!$A:$BS,MATCH($BC$12&amp;"_"&amp;BG$20,データシート1!$A$1:$BS$1,0),0)</f>
        <v>1.3626220289286664</v>
      </c>
      <c r="BH22" s="40">
        <f>VLOOKUP($AX22&amp;"_"&amp;$BC$14,データシート1!$A:$BS,MATCH($BC$12&amp;"_"&amp;BH$20,データシート1!$A$1:$BS$1,0),0)</f>
        <v>0.35249882067307414</v>
      </c>
      <c r="BI22" s="40">
        <f>VLOOKUP($AX22&amp;"_"&amp;$BC$14,データシート1!$A:$BS,MATCH($BC$12&amp;"_"&amp;BI$20,データシート1!$A$1:$BS$1,0),0)</f>
        <v>9.1434903693814196</v>
      </c>
      <c r="BJ22" s="40">
        <f>VLOOKUP($AX22&amp;"_"&amp;$BC$14,データシート1!$A:$BS,MATCH($BC$12&amp;"_"&amp;BJ$20,データシート1!$A$1:$BS$1,0),0)</f>
        <v>11.404979967021966</v>
      </c>
      <c r="BK22" s="40">
        <f t="shared" si="1"/>
        <v>19.578919720080393</v>
      </c>
      <c r="BL22" s="40">
        <f t="shared" si="2"/>
        <v>19.008097261124064</v>
      </c>
      <c r="BM22" s="40">
        <f>VLOOKUP($AX22&amp;"_"&amp;$BC$14,データシート1!$A:$BS,MATCH($BC$12&amp;"_"&amp;BM$20,データシート1!$A$1:$BS$1,0),0)</f>
        <v>9.881402631000741</v>
      </c>
      <c r="BN22" s="40">
        <f>VLOOKUP($AX22&amp;"_"&amp;$BC$14,データシート1!$A:$BS,MATCH($BC$12&amp;"_"&amp;BN$20,データシート1!$A$1:$BS$1,0),0)</f>
        <v>9.1266946301233247</v>
      </c>
      <c r="BO22" s="40">
        <f>VLOOKUP($AX22&amp;"_"&amp;$BC$14,データシート1!$A:$BS,MATCH($BC$12&amp;"_"&amp;BO$20,データシート1!$A$1:$BS$1,0),0)</f>
        <v>0.57082245895632933</v>
      </c>
      <c r="BP22" s="40">
        <f>VLOOKUP($AX22&amp;"_"&amp;$BC$14,データシート1!$A:$BS,MATCH($BC$12&amp;"_"&amp;BP$20,データシート1!$A$1:$BS$1,0),0)</f>
        <v>0</v>
      </c>
      <c r="BQ22" s="40">
        <f>VLOOKUP($AX22&amp;"_"&amp;$BC$14,データシート1!$A:$BS,MATCH($BC$12&amp;"_"&amp;BQ$20,データシート1!$A$1:$BS$1,0),0)</f>
        <v>0</v>
      </c>
      <c r="BR22" s="41">
        <f t="shared" si="3"/>
        <v>168.60939795486073</v>
      </c>
      <c r="BT22" s="134" t="str">
        <f t="shared" si="4"/>
        <v>忍野村</v>
      </c>
      <c r="BU22" s="38">
        <f>BD22</f>
        <v>168.60939795486073</v>
      </c>
      <c r="BV22" s="69">
        <f t="shared" ref="BV22:BZ68" si="16">BE22/$BR22</f>
        <v>0.76200976610315341</v>
      </c>
      <c r="BW22" s="69">
        <f t="shared" si="5"/>
        <v>0.7518376115826747</v>
      </c>
      <c r="BX22" s="69">
        <f t="shared" si="5"/>
        <v>8.0815307180769416E-3</v>
      </c>
      <c r="BY22" s="69">
        <f t="shared" si="5"/>
        <v>2.0906238024018292E-3</v>
      </c>
      <c r="BZ22" s="69">
        <f t="shared" si="5"/>
        <v>5.4228829948312074E-2</v>
      </c>
      <c r="CA22" s="69">
        <f t="shared" si="5"/>
        <v>6.7641425124329371E-2</v>
      </c>
      <c r="CB22" s="69">
        <f t="shared" si="5"/>
        <v>0.11611997882420506</v>
      </c>
      <c r="CC22" s="69">
        <f t="shared" si="5"/>
        <v>0.11273450644911749</v>
      </c>
      <c r="CD22" s="69">
        <f t="shared" si="5"/>
        <v>5.8605289805056665E-2</v>
      </c>
      <c r="CE22" s="69">
        <f t="shared" si="5"/>
        <v>5.412921664406084E-2</v>
      </c>
      <c r="CF22" s="69">
        <f t="shared" si="5"/>
        <v>3.3854723750875804E-3</v>
      </c>
      <c r="CG22" s="69">
        <f t="shared" si="5"/>
        <v>0</v>
      </c>
      <c r="CH22" s="69">
        <f t="shared" si="5"/>
        <v>0</v>
      </c>
      <c r="CI22" s="135">
        <f t="shared" si="6"/>
        <v>1</v>
      </c>
      <c r="CK22" s="136" t="str">
        <f t="shared" si="7"/>
        <v>忍野村</v>
      </c>
      <c r="CL22" s="137">
        <f t="shared" ref="CL22:CL68" si="17">CN22+CP22+CR22</f>
        <v>128.48200789837693</v>
      </c>
      <c r="CM22" s="75">
        <f t="shared" ref="CM22:CM68" si="18">IF(IF(CL22=0,0,CW22/CL22)&gt;1,1,IF(CL22=0,0,CW22/CL22))</f>
        <v>0.65478428751316831</v>
      </c>
      <c r="CN22" s="76">
        <f t="shared" ref="CN22:CN68" si="19">BF22</f>
        <v>126.7668870487752</v>
      </c>
      <c r="CO22" s="75">
        <f t="shared" ref="CO22:CO68" si="20">IF(IF(CN22=0,0,CX22/CN22)&gt;1,1,IF(CN22=0,0,CX22/CN22))</f>
        <v>0.66364333745633952</v>
      </c>
      <c r="CP22" s="76">
        <f t="shared" si="8"/>
        <v>1.3626220289286664</v>
      </c>
      <c r="CQ22" s="75">
        <f t="shared" ref="CQ22:CQ68" si="21">IF(IF(CP22=0,0,CY22/CP22)&gt;1,1,IF(CP22=0,0,CY22/CP22))</f>
        <v>0</v>
      </c>
      <c r="CR22" s="76">
        <f t="shared" si="9"/>
        <v>0.35249882067307414</v>
      </c>
      <c r="CS22" s="75">
        <f t="shared" ref="CS22:CS68" si="22">IF(IF(CR22=0,0,CZ22/CR22)&gt;1,1,IF(CR22=0,0,CZ22/CR22))</f>
        <v>0</v>
      </c>
      <c r="CT22" s="76">
        <f t="shared" si="10"/>
        <v>9.1434903693814196</v>
      </c>
      <c r="CU22" s="77">
        <f t="shared" ref="CU22:CU68" si="23">IF(IF(CT22=0,0,DA22/CT22)&gt;1,1,IF(CT22=0,0,DA22/CT22))</f>
        <v>0</v>
      </c>
      <c r="CV22" s="18"/>
      <c r="CW22" s="1078">
        <f t="shared" ref="CW22:CW68" si="24">SUM(CX22:CZ22)</f>
        <v>84.128</v>
      </c>
      <c r="CX22" s="1079">
        <f>VLOOKUP($AX22&amp;"_"&amp;$CW$14,データシート1!$A:$BS,MATCH($CW$12&amp;"_"&amp;CX$20,データシート1!$A$1:$BS$1,0),0)</f>
        <v>84.128</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84.128</v>
      </c>
      <c r="DE22" s="18"/>
      <c r="DF22" s="138">
        <f>VLOOKUP($AX22&amp;"_"&amp;$DF$14,データシート1!$A:$BS,MATCH($DF$12&amp;"_"&amp;DF$20,データシート1!$A$1:$BS$1,0),0)</f>
        <v>1</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1</v>
      </c>
      <c r="DM22" s="18"/>
      <c r="DN22" s="139">
        <f>IF($DD22=0,0,ROUND(CX22/$DD22,2))</f>
        <v>1</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41345</v>
      </c>
      <c r="AY23" s="20" t="str">
        <f>IF(IFERROR(比較地域マスタ!$Z8,"")=0,"",IFERROR(比較地域マスタ!$Z8,""))</f>
        <v>上峰町</v>
      </c>
      <c r="BB23" s="122" t="str">
        <f t="shared" si="0"/>
        <v>41345</v>
      </c>
      <c r="BC23" s="123" t="str">
        <f t="shared" si="0"/>
        <v>上峰町</v>
      </c>
      <c r="BD23" s="40">
        <f t="shared" si="14"/>
        <v>83.672674168517261</v>
      </c>
      <c r="BE23" s="40">
        <f t="shared" si="15"/>
        <v>46.371755116361847</v>
      </c>
      <c r="BF23" s="40">
        <f>VLOOKUP($AX23&amp;"_"&amp;$BC$14,データシート1!$A:$BS,MATCH($BC$12&amp;"_"&amp;BF$20,データシート1!$A$1:$BS$1,0),0)</f>
        <v>45.782637568238982</v>
      </c>
      <c r="BG23" s="40">
        <f>VLOOKUP($AX23&amp;"_"&amp;$BC$14,データシート1!$A:$BS,MATCH($BC$12&amp;"_"&amp;BG$20,データシート1!$A$1:$BS$1,0),0)</f>
        <v>0.25687389465454624</v>
      </c>
      <c r="BH23" s="40">
        <f>VLOOKUP($AX23&amp;"_"&amp;$BC$14,データシート1!$A:$BS,MATCH($BC$12&amp;"_"&amp;BH$20,データシート1!$A$1:$BS$1,0),0)</f>
        <v>0.33224365346831541</v>
      </c>
      <c r="BI23" s="40">
        <f>VLOOKUP($AX23&amp;"_"&amp;$BC$14,データシート1!$A:$BS,MATCH($BC$12&amp;"_"&amp;BI$20,データシート1!$A$1:$BS$1,0),0)</f>
        <v>8.3005480272752337</v>
      </c>
      <c r="BJ23" s="40">
        <f>VLOOKUP($AX23&amp;"_"&amp;$BC$14,データシート1!$A:$BS,MATCH($BC$12&amp;"_"&amp;BJ$20,データシート1!$A$1:$BS$1,0),0)</f>
        <v>10.368594343357143</v>
      </c>
      <c r="BK23" s="40">
        <f t="shared" si="1"/>
        <v>16.779583093234965</v>
      </c>
      <c r="BL23" s="40">
        <f t="shared" si="2"/>
        <v>16.210411603068099</v>
      </c>
      <c r="BM23" s="40">
        <f>VLOOKUP($AX23&amp;"_"&amp;$BC$14,データシート1!$A:$BS,MATCH($BC$12&amp;"_"&amp;BM$20,データシート1!$A$1:$BS$1,0),0)</f>
        <v>8.9941615506927857</v>
      </c>
      <c r="BN23" s="40">
        <f>VLOOKUP($AX23&amp;"_"&amp;$BC$14,データシート1!$A:$BS,MATCH($BC$12&amp;"_"&amp;BN$20,データシート1!$A$1:$BS$1,0),0)</f>
        <v>7.2162500523753144</v>
      </c>
      <c r="BO23" s="40">
        <f>VLOOKUP($AX23&amp;"_"&amp;$BC$14,データシート1!$A:$BS,MATCH($BC$12&amp;"_"&amp;BO$20,データシート1!$A$1:$BS$1,0),0)</f>
        <v>0.56917149016686774</v>
      </c>
      <c r="BP23" s="40">
        <f>VLOOKUP($AX23&amp;"_"&amp;$BC$14,データシート1!$A:$BS,MATCH($BC$12&amp;"_"&amp;BP$20,データシート1!$A$1:$BS$1,0),0)</f>
        <v>0</v>
      </c>
      <c r="BQ23" s="40">
        <f>VLOOKUP($AX23&amp;"_"&amp;$BC$14,データシート1!$A:$BS,MATCH($BC$12&amp;"_"&amp;BQ$20,データシート1!$A$1:$BS$1,0),0)</f>
        <v>1.852193588288068</v>
      </c>
      <c r="BR23" s="41">
        <f t="shared" si="3"/>
        <v>83.672674168517261</v>
      </c>
      <c r="BT23" s="134" t="str">
        <f t="shared" si="4"/>
        <v>上峰町</v>
      </c>
      <c r="BU23" s="38">
        <f t="shared" ref="BU23:BU68" si="25">BD23</f>
        <v>83.672674168517261</v>
      </c>
      <c r="BV23" s="69">
        <f t="shared" si="16"/>
        <v>0.55420429163013074</v>
      </c>
      <c r="BW23" s="69">
        <f t="shared" si="5"/>
        <v>0.54716355157996355</v>
      </c>
      <c r="BX23" s="69">
        <f t="shared" si="5"/>
        <v>3.0699854786187509E-3</v>
      </c>
      <c r="BY23" s="69">
        <f t="shared" si="5"/>
        <v>3.9707545715483494E-3</v>
      </c>
      <c r="BZ23" s="69">
        <f t="shared" si="5"/>
        <v>9.9202614351226306E-2</v>
      </c>
      <c r="CA23" s="69">
        <f t="shared" si="5"/>
        <v>0.12391852473215728</v>
      </c>
      <c r="CB23" s="69">
        <f t="shared" si="5"/>
        <v>0.20053838675504485</v>
      </c>
      <c r="CC23" s="69">
        <f t="shared" si="5"/>
        <v>0.19373602868745696</v>
      </c>
      <c r="CD23" s="69">
        <f t="shared" si="5"/>
        <v>0.10749222060930538</v>
      </c>
      <c r="CE23" s="69">
        <f t="shared" si="5"/>
        <v>8.6243808078151588E-2</v>
      </c>
      <c r="CF23" s="69">
        <f t="shared" si="5"/>
        <v>6.802358067587908E-3</v>
      </c>
      <c r="CG23" s="69">
        <f t="shared" si="5"/>
        <v>0</v>
      </c>
      <c r="CH23" s="69">
        <f t="shared" si="5"/>
        <v>2.2136182531440781E-2</v>
      </c>
      <c r="CI23" s="135">
        <f t="shared" si="6"/>
        <v>1</v>
      </c>
      <c r="CK23" s="136" t="str">
        <f t="shared" si="7"/>
        <v>上峰町</v>
      </c>
      <c r="CL23" s="137">
        <f t="shared" si="17"/>
        <v>46.371755116361847</v>
      </c>
      <c r="CM23" s="75">
        <f t="shared" si="18"/>
        <v>1</v>
      </c>
      <c r="CN23" s="76">
        <f t="shared" si="19"/>
        <v>45.782637568238982</v>
      </c>
      <c r="CO23" s="75">
        <f t="shared" si="20"/>
        <v>1</v>
      </c>
      <c r="CP23" s="76">
        <f t="shared" si="8"/>
        <v>0.25687389465454624</v>
      </c>
      <c r="CQ23" s="75">
        <f t="shared" si="21"/>
        <v>0</v>
      </c>
      <c r="CR23" s="76">
        <f t="shared" si="9"/>
        <v>0.33224365346831541</v>
      </c>
      <c r="CS23" s="75">
        <f t="shared" si="22"/>
        <v>0</v>
      </c>
      <c r="CT23" s="76">
        <f t="shared" si="10"/>
        <v>8.3005480272752337</v>
      </c>
      <c r="CU23" s="77">
        <f t="shared" si="23"/>
        <v>0</v>
      </c>
      <c r="CV23" s="18"/>
      <c r="CW23" s="1078">
        <f t="shared" si="24"/>
        <v>74.721000000000004</v>
      </c>
      <c r="CX23" s="1081">
        <f>VLOOKUP($AX23&amp;"_"&amp;$CW$14,データシート1!$A:$BS,MATCH($CW$12&amp;"_"&amp;CX$20,データシート1!$A$1:$BS$1,0),0)</f>
        <v>74.721000000000004</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74.721000000000004</v>
      </c>
      <c r="DE23" s="18"/>
      <c r="DF23" s="138">
        <f>VLOOKUP($AX23&amp;"_"&amp;$DF$14,データシート1!$A:$BS,MATCH($DF$12&amp;"_"&amp;DF$20,データシート1!$A$1:$BS$1,0),0)</f>
        <v>3</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3</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15385</v>
      </c>
      <c r="AY24" s="20" t="str">
        <f>IF(IFERROR(比較地域マスタ!$Z9,"")=0,"",IFERROR(比較地域マスタ!$Z9,""))</f>
        <v>阿賀町</v>
      </c>
      <c r="BB24" s="122" t="str">
        <f t="shared" si="0"/>
        <v>15385</v>
      </c>
      <c r="BC24" s="123" t="str">
        <f t="shared" si="0"/>
        <v>阿賀町</v>
      </c>
      <c r="BD24" s="40">
        <f t="shared" si="14"/>
        <v>66.926078737228892</v>
      </c>
      <c r="BE24" s="40">
        <f t="shared" si="15"/>
        <v>16.766211672799052</v>
      </c>
      <c r="BF24" s="40">
        <f>VLOOKUP($AX24&amp;"_"&amp;$BC$14,データシート1!$A:$BS,MATCH($BC$12&amp;"_"&amp;BF$20,データシート1!$A$1:$BS$1,0),0)</f>
        <v>4.7618133406227772</v>
      </c>
      <c r="BG24" s="40">
        <f>VLOOKUP($AX24&amp;"_"&amp;$BC$14,データシート1!$A:$BS,MATCH($BC$12&amp;"_"&amp;BG$20,データシート1!$A$1:$BS$1,0),0)</f>
        <v>2.5917357079971555</v>
      </c>
      <c r="BH24" s="40">
        <f>VLOOKUP($AX24&amp;"_"&amp;$BC$14,データシート1!$A:$BS,MATCH($BC$12&amp;"_"&amp;BH$20,データシート1!$A$1:$BS$1,0),0)</f>
        <v>9.4126626241791183</v>
      </c>
      <c r="BI24" s="40">
        <f>VLOOKUP($AX24&amp;"_"&amp;$BC$14,データシート1!$A:$BS,MATCH($BC$12&amp;"_"&amp;BI$20,データシート1!$A$1:$BS$1,0),0)</f>
        <v>10.570076276924651</v>
      </c>
      <c r="BJ24" s="40">
        <f>VLOOKUP($AX24&amp;"_"&amp;$BC$14,データシート1!$A:$BS,MATCH($BC$12&amp;"_"&amp;BJ$20,データシート1!$A$1:$BS$1,0),0)</f>
        <v>16.857853482318614</v>
      </c>
      <c r="BK24" s="40">
        <f t="shared" si="1"/>
        <v>21.274136272198078</v>
      </c>
      <c r="BL24" s="40">
        <f t="shared" si="2"/>
        <v>20.662983004242044</v>
      </c>
      <c r="BM24" s="40">
        <f>VLOOKUP($AX24&amp;"_"&amp;$BC$14,データシート1!$A:$BS,MATCH($BC$12&amp;"_"&amp;BM$20,データシート1!$A$1:$BS$1,0),0)</f>
        <v>9.3244279465171971</v>
      </c>
      <c r="BN24" s="40">
        <f>VLOOKUP($AX24&amp;"_"&amp;$BC$14,データシート1!$A:$BS,MATCH($BC$12&amp;"_"&amp;BN$20,データシート1!$A$1:$BS$1,0),0)</f>
        <v>11.338555057724848</v>
      </c>
      <c r="BO24" s="40">
        <f>VLOOKUP($AX24&amp;"_"&amp;$BC$14,データシート1!$A:$BS,MATCH($BC$12&amp;"_"&amp;BO$20,データシート1!$A$1:$BS$1,0),0)</f>
        <v>0.61115326795603275</v>
      </c>
      <c r="BP24" s="40">
        <f>VLOOKUP($AX24&amp;"_"&amp;$BC$14,データシート1!$A:$BS,MATCH($BC$12&amp;"_"&amp;BP$20,データシート1!$A$1:$BS$1,0),0)</f>
        <v>0</v>
      </c>
      <c r="BQ24" s="40">
        <f>VLOOKUP($AX24&amp;"_"&amp;$BC$14,データシート1!$A:$BS,MATCH($BC$12&amp;"_"&amp;BQ$20,データシート1!$A$1:$BS$1,0),0)</f>
        <v>1.4578010329885009</v>
      </c>
      <c r="BR24" s="41">
        <f t="shared" si="3"/>
        <v>66.926078737228892</v>
      </c>
      <c r="BT24" s="134" t="str">
        <f t="shared" si="4"/>
        <v>阿賀町</v>
      </c>
      <c r="BU24" s="38">
        <f t="shared" si="25"/>
        <v>66.926078737228892</v>
      </c>
      <c r="BV24" s="69">
        <f t="shared" si="16"/>
        <v>0.25051836278393119</v>
      </c>
      <c r="BW24" s="69">
        <f t="shared" si="5"/>
        <v>7.1150341249171814E-2</v>
      </c>
      <c r="BX24" s="69">
        <f t="shared" si="5"/>
        <v>3.8725348278255745E-2</v>
      </c>
      <c r="BY24" s="69">
        <f t="shared" si="5"/>
        <v>0.14064267325650362</v>
      </c>
      <c r="BZ24" s="69">
        <f t="shared" si="5"/>
        <v>0.15793658430857457</v>
      </c>
      <c r="CA24" s="69">
        <f t="shared" si="5"/>
        <v>0.25188766173657678</v>
      </c>
      <c r="CB24" s="69">
        <f t="shared" si="5"/>
        <v>0.31787513438112036</v>
      </c>
      <c r="CC24" s="69">
        <f t="shared" si="5"/>
        <v>0.3087433687153685</v>
      </c>
      <c r="CD24" s="69">
        <f t="shared" si="5"/>
        <v>0.13932428318604462</v>
      </c>
      <c r="CE24" s="69">
        <f t="shared" si="5"/>
        <v>0.16941908552932392</v>
      </c>
      <c r="CF24" s="69">
        <f t="shared" si="5"/>
        <v>9.1317656657518651E-3</v>
      </c>
      <c r="CG24" s="69">
        <f t="shared" si="5"/>
        <v>0</v>
      </c>
      <c r="CH24" s="69">
        <f t="shared" si="5"/>
        <v>2.1782256789797123E-2</v>
      </c>
      <c r="CI24" s="135">
        <f t="shared" si="6"/>
        <v>1</v>
      </c>
      <c r="CK24" s="136" t="str">
        <f t="shared" si="7"/>
        <v>阿賀町</v>
      </c>
      <c r="CL24" s="137">
        <f t="shared" si="17"/>
        <v>16.766211672799052</v>
      </c>
      <c r="CM24" s="75">
        <f t="shared" si="18"/>
        <v>0</v>
      </c>
      <c r="CN24" s="76">
        <f t="shared" si="19"/>
        <v>4.7618133406227772</v>
      </c>
      <c r="CO24" s="75">
        <f t="shared" si="20"/>
        <v>0</v>
      </c>
      <c r="CP24" s="76">
        <f t="shared" si="8"/>
        <v>2.5917357079971555</v>
      </c>
      <c r="CQ24" s="75">
        <f t="shared" si="21"/>
        <v>0</v>
      </c>
      <c r="CR24" s="76">
        <f t="shared" si="9"/>
        <v>9.4126626241791183</v>
      </c>
      <c r="CS24" s="75">
        <f t="shared" si="22"/>
        <v>0</v>
      </c>
      <c r="CT24" s="76">
        <f t="shared" si="10"/>
        <v>10.570076276924651</v>
      </c>
      <c r="CU24" s="77">
        <f t="shared" si="23"/>
        <v>0</v>
      </c>
      <c r="CV24" s="18"/>
      <c r="CW24" s="1078">
        <f t="shared" si="24"/>
        <v>0</v>
      </c>
      <c r="CX24" s="1081">
        <f>VLOOKUP($AX24&amp;"_"&amp;$CW$14,データシート1!$A:$BS,MATCH($CW$12&amp;"_"&amp;CX$20,データシート1!$A$1:$BS$1,0),0)</f>
        <v>0</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0</v>
      </c>
      <c r="DE24" s="18"/>
      <c r="DF24" s="138">
        <f>VLOOKUP($AX24&amp;"_"&amp;$DF$14,データシート1!$A:$BS,MATCH($DF$12&amp;"_"&amp;DF$20,データシート1!$A$1:$BS$1,0),0)</f>
        <v>0</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0</v>
      </c>
      <c r="DM24" s="18"/>
      <c r="DN24" s="139">
        <f t="shared" si="26"/>
        <v>0</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41424</v>
      </c>
      <c r="AY25" s="20" t="str">
        <f>IF(IFERROR(比較地域マスタ!$Z10,"")=0,"",IFERROR(比較地域マスタ!$Z10,""))</f>
        <v>江北町</v>
      </c>
      <c r="BB25" s="122" t="str">
        <f t="shared" si="0"/>
        <v>41424</v>
      </c>
      <c r="BC25" s="123" t="str">
        <f t="shared" si="0"/>
        <v>江北町</v>
      </c>
      <c r="BD25" s="40">
        <f t="shared" si="14"/>
        <v>62.597636347151877</v>
      </c>
      <c r="BE25" s="40">
        <f t="shared" si="15"/>
        <v>25.864435439753429</v>
      </c>
      <c r="BF25" s="40">
        <f>VLOOKUP($AX25&amp;"_"&amp;$BC$14,データシート1!$A:$BS,MATCH($BC$12&amp;"_"&amp;BF$20,データシート1!$A$1:$BS$1,0),0)</f>
        <v>18.570956250265859</v>
      </c>
      <c r="BG25" s="40">
        <f>VLOOKUP($AX25&amp;"_"&amp;$BC$14,データシート1!$A:$BS,MATCH($BC$12&amp;"_"&amp;BG$20,データシート1!$A$1:$BS$1,0),0)</f>
        <v>0.51570865873393634</v>
      </c>
      <c r="BH25" s="40">
        <f>VLOOKUP($AX25&amp;"_"&amp;$BC$14,データシート1!$A:$BS,MATCH($BC$12&amp;"_"&amp;BH$20,データシート1!$A$1:$BS$1,0),0)</f>
        <v>6.7777705307536342</v>
      </c>
      <c r="BI25" s="40">
        <f>VLOOKUP($AX25&amp;"_"&amp;$BC$14,データシート1!$A:$BS,MATCH($BC$12&amp;"_"&amp;BI$20,データシート1!$A$1:$BS$1,0),0)</f>
        <v>8.1820654901811736</v>
      </c>
      <c r="BJ25" s="40">
        <f>VLOOKUP($AX25&amp;"_"&amp;$BC$14,データシート1!$A:$BS,MATCH($BC$12&amp;"_"&amp;BJ$20,データシート1!$A$1:$BS$1,0),0)</f>
        <v>9.9616027896926571</v>
      </c>
      <c r="BK25" s="40">
        <f t="shared" si="1"/>
        <v>17.552268179609495</v>
      </c>
      <c r="BL25" s="40">
        <f t="shared" si="2"/>
        <v>16.979794751863704</v>
      </c>
      <c r="BM25" s="40">
        <f>VLOOKUP($AX25&amp;"_"&amp;$BC$14,データシート1!$A:$BS,MATCH($BC$12&amp;"_"&amp;BM$20,データシート1!$A$1:$BS$1,0),0)</f>
        <v>9.0809264512907237</v>
      </c>
      <c r="BN25" s="40">
        <f>VLOOKUP($AX25&amp;"_"&amp;$BC$14,データシート1!$A:$BS,MATCH($BC$12&amp;"_"&amp;BN$20,データシート1!$A$1:$BS$1,0),0)</f>
        <v>7.8988683005729801</v>
      </c>
      <c r="BO25" s="40">
        <f>VLOOKUP($AX25&amp;"_"&amp;$BC$14,データシート1!$A:$BS,MATCH($BC$12&amp;"_"&amp;BO$20,データシート1!$A$1:$BS$1,0),0)</f>
        <v>0.5724734277457908</v>
      </c>
      <c r="BP25" s="40">
        <f>VLOOKUP($AX25&amp;"_"&amp;$BC$14,データシート1!$A:$BS,MATCH($BC$12&amp;"_"&amp;BP$20,データシート1!$A$1:$BS$1,0),0)</f>
        <v>0</v>
      </c>
      <c r="BQ25" s="40">
        <f>VLOOKUP($AX25&amp;"_"&amp;$BC$14,データシート1!$A:$BS,MATCH($BC$12&amp;"_"&amp;BQ$20,データシート1!$A$1:$BS$1,0),0)</f>
        <v>1.0372644479151201</v>
      </c>
      <c r="BR25" s="41">
        <f t="shared" si="3"/>
        <v>62.597636347151877</v>
      </c>
      <c r="BT25" s="134" t="str">
        <f t="shared" si="4"/>
        <v>江北町</v>
      </c>
      <c r="BU25" s="38">
        <f t="shared" si="25"/>
        <v>62.597636347151877</v>
      </c>
      <c r="BV25" s="69">
        <f t="shared" si="16"/>
        <v>0.41318549627521572</v>
      </c>
      <c r="BW25" s="69">
        <f t="shared" si="5"/>
        <v>0.29667184472071229</v>
      </c>
      <c r="BX25" s="69">
        <f t="shared" si="5"/>
        <v>8.2384685561278474E-3</v>
      </c>
      <c r="BY25" s="69">
        <f t="shared" si="5"/>
        <v>0.10827518299837555</v>
      </c>
      <c r="BZ25" s="69">
        <f t="shared" si="5"/>
        <v>0.13070885687768383</v>
      </c>
      <c r="CA25" s="69">
        <f t="shared" si="5"/>
        <v>0.15913704368081782</v>
      </c>
      <c r="CB25" s="69">
        <f t="shared" si="5"/>
        <v>0.28039825788738593</v>
      </c>
      <c r="CC25" s="69">
        <f t="shared" si="5"/>
        <v>0.27125296964405693</v>
      </c>
      <c r="CD25" s="69">
        <f t="shared" si="5"/>
        <v>0.14506820035392431</v>
      </c>
      <c r="CE25" s="69">
        <f t="shared" si="5"/>
        <v>0.12618476929013261</v>
      </c>
      <c r="CF25" s="69">
        <f t="shared" si="5"/>
        <v>9.1452882433289782E-3</v>
      </c>
      <c r="CG25" s="69">
        <f t="shared" si="5"/>
        <v>0</v>
      </c>
      <c r="CH25" s="69">
        <f t="shared" si="5"/>
        <v>1.6570345278896691E-2</v>
      </c>
      <c r="CI25" s="135">
        <f t="shared" si="6"/>
        <v>1</v>
      </c>
      <c r="CK25" s="136" t="str">
        <f t="shared" si="7"/>
        <v>江北町</v>
      </c>
      <c r="CL25" s="137">
        <f t="shared" si="17"/>
        <v>25.864435439753429</v>
      </c>
      <c r="CM25" s="75">
        <f t="shared" si="18"/>
        <v>1</v>
      </c>
      <c r="CN25" s="76">
        <f t="shared" si="19"/>
        <v>18.570956250265859</v>
      </c>
      <c r="CO25" s="75">
        <f t="shared" si="20"/>
        <v>1</v>
      </c>
      <c r="CP25" s="76">
        <f t="shared" si="8"/>
        <v>0.51570865873393634</v>
      </c>
      <c r="CQ25" s="75">
        <f t="shared" si="21"/>
        <v>0</v>
      </c>
      <c r="CR25" s="76">
        <f t="shared" si="9"/>
        <v>6.7777705307536342</v>
      </c>
      <c r="CS25" s="75">
        <f t="shared" si="22"/>
        <v>0</v>
      </c>
      <c r="CT25" s="76">
        <f t="shared" si="10"/>
        <v>8.1820654901811736</v>
      </c>
      <c r="CU25" s="77">
        <f t="shared" si="23"/>
        <v>0</v>
      </c>
      <c r="CV25" s="18"/>
      <c r="CW25" s="1078">
        <f t="shared" si="24"/>
        <v>45.588000000000001</v>
      </c>
      <c r="CX25" s="1081">
        <f>VLOOKUP($AX25&amp;"_"&amp;$CW$14,データシート1!$A:$BS,MATCH($CW$12&amp;"_"&amp;CX$20,データシート1!$A$1:$BS$1,0),0)</f>
        <v>45.588000000000001</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45.588000000000001</v>
      </c>
      <c r="DE25" s="18"/>
      <c r="DF25" s="138">
        <f>VLOOKUP($AX25&amp;"_"&amp;$DF$14,データシート1!$A:$BS,MATCH($DF$12&amp;"_"&amp;DF$20,データシート1!$A$1:$BS$1,0),0)</f>
        <v>2</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2</v>
      </c>
      <c r="DM25" s="18"/>
      <c r="DN25" s="139">
        <f t="shared" si="26"/>
        <v>1</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20482</v>
      </c>
      <c r="AY26" s="20" t="str">
        <f>IF(IFERROR(比較地域マスタ!$Z11,"")=0,"",IFERROR(比較地域マスタ!$Z11,""))</f>
        <v>松川村</v>
      </c>
      <c r="BB26" s="122" t="str">
        <f t="shared" si="0"/>
        <v>20482</v>
      </c>
      <c r="BC26" s="123" t="str">
        <f t="shared" si="0"/>
        <v>松川村</v>
      </c>
      <c r="BD26" s="40">
        <f t="shared" si="14"/>
        <v>45.310054420315204</v>
      </c>
      <c r="BE26" s="40">
        <f t="shared" si="15"/>
        <v>4.4164616319283505</v>
      </c>
      <c r="BF26" s="40">
        <f>VLOOKUP($AX26&amp;"_"&amp;$BC$14,データシート1!$A:$BS,MATCH($BC$12&amp;"_"&amp;BF$20,データシート1!$A$1:$BS$1,0),0)</f>
        <v>2.9279161111422511</v>
      </c>
      <c r="BG26" s="40">
        <f>VLOOKUP($AX26&amp;"_"&amp;$BC$14,データシート1!$A:$BS,MATCH($BC$12&amp;"_"&amp;BG$20,データシート1!$A$1:$BS$1,0),0)</f>
        <v>0.4210167373732388</v>
      </c>
      <c r="BH26" s="40">
        <f>VLOOKUP($AX26&amp;"_"&amp;$BC$14,データシート1!$A:$BS,MATCH($BC$12&amp;"_"&amp;BH$20,データシート1!$A$1:$BS$1,0),0)</f>
        <v>1.0675287834128604</v>
      </c>
      <c r="BI26" s="40">
        <f>VLOOKUP($AX26&amp;"_"&amp;$BC$14,データシート1!$A:$BS,MATCH($BC$12&amp;"_"&amp;BI$20,データシート1!$A$1:$BS$1,0),0)</f>
        <v>6.5447420765290865</v>
      </c>
      <c r="BJ26" s="40">
        <f>VLOOKUP($AX26&amp;"_"&amp;$BC$14,データシート1!$A:$BS,MATCH($BC$12&amp;"_"&amp;BJ$20,データシート1!$A$1:$BS$1,0),0)</f>
        <v>13.718197141194787</v>
      </c>
      <c r="BK26" s="40">
        <f t="shared" si="1"/>
        <v>19.445317692650232</v>
      </c>
      <c r="BL26" s="40">
        <f t="shared" si="2"/>
        <v>18.87308011758865</v>
      </c>
      <c r="BM26" s="40">
        <f>VLOOKUP($AX26&amp;"_"&amp;$BC$14,データシート1!$A:$BS,MATCH($BC$12&amp;"_"&amp;BM$20,データシート1!$A$1:$BS$1,0),0)</f>
        <v>9.6267056647293714</v>
      </c>
      <c r="BN26" s="40">
        <f>VLOOKUP($AX26&amp;"_"&amp;$BC$14,データシート1!$A:$BS,MATCH($BC$12&amp;"_"&amp;BN$20,データシート1!$A$1:$BS$1,0),0)</f>
        <v>9.2463744528592784</v>
      </c>
      <c r="BO26" s="40">
        <f>VLOOKUP($AX26&amp;"_"&amp;$BC$14,データシート1!$A:$BS,MATCH($BC$12&amp;"_"&amp;BO$20,データシート1!$A$1:$BS$1,0),0)</f>
        <v>0.57223757506158213</v>
      </c>
      <c r="BP26" s="40">
        <f>VLOOKUP($AX26&amp;"_"&amp;$BC$14,データシート1!$A:$BS,MATCH($BC$12&amp;"_"&amp;BP$20,データシート1!$A$1:$BS$1,0),0)</f>
        <v>0</v>
      </c>
      <c r="BQ26" s="40">
        <f>VLOOKUP($AX26&amp;"_"&amp;$BC$14,データシート1!$A:$BS,MATCH($BC$12&amp;"_"&amp;BQ$20,データシート1!$A$1:$BS$1,0),0)</f>
        <v>1.185335878012741</v>
      </c>
      <c r="BR26" s="41">
        <f t="shared" si="3"/>
        <v>45.310054420315204</v>
      </c>
      <c r="BT26" s="134" t="str">
        <f t="shared" si="4"/>
        <v>松川村</v>
      </c>
      <c r="BU26" s="38">
        <f t="shared" si="25"/>
        <v>45.310054420315204</v>
      </c>
      <c r="BV26" s="69">
        <f t="shared" si="16"/>
        <v>9.7472000164894684E-2</v>
      </c>
      <c r="BW26" s="69">
        <f t="shared" si="5"/>
        <v>6.4619567303576028E-2</v>
      </c>
      <c r="BX26" s="69">
        <f t="shared" si="5"/>
        <v>9.2919053565398459E-3</v>
      </c>
      <c r="BY26" s="69">
        <f t="shared" si="5"/>
        <v>2.3560527504778796E-2</v>
      </c>
      <c r="BZ26" s="69">
        <f t="shared" si="5"/>
        <v>0.14444348302514259</v>
      </c>
      <c r="CA26" s="69">
        <f t="shared" si="5"/>
        <v>0.30276276020194098</v>
      </c>
      <c r="CB26" s="69">
        <f t="shared" si="5"/>
        <v>0.42916120806802066</v>
      </c>
      <c r="CC26" s="69">
        <f t="shared" si="5"/>
        <v>0.41653183513120479</v>
      </c>
      <c r="CD26" s="69">
        <f t="shared" si="5"/>
        <v>0.21246290228274686</v>
      </c>
      <c r="CE26" s="69">
        <f t="shared" si="5"/>
        <v>0.20406893284845795</v>
      </c>
      <c r="CF26" s="69">
        <f t="shared" si="5"/>
        <v>1.2629372936815849E-2</v>
      </c>
      <c r="CG26" s="69">
        <f t="shared" si="5"/>
        <v>0</v>
      </c>
      <c r="CH26" s="69">
        <f t="shared" si="5"/>
        <v>2.6160548540000959E-2</v>
      </c>
      <c r="CI26" s="135">
        <f t="shared" si="6"/>
        <v>1</v>
      </c>
      <c r="CK26" s="136" t="str">
        <f t="shared" si="7"/>
        <v>松川村</v>
      </c>
      <c r="CL26" s="137">
        <f t="shared" si="17"/>
        <v>4.4164616319283505</v>
      </c>
      <c r="CM26" s="75">
        <f t="shared" si="18"/>
        <v>1</v>
      </c>
      <c r="CN26" s="76">
        <f t="shared" si="19"/>
        <v>2.9279161111422511</v>
      </c>
      <c r="CO26" s="75">
        <f t="shared" si="20"/>
        <v>1</v>
      </c>
      <c r="CP26" s="76">
        <f t="shared" si="8"/>
        <v>0.4210167373732388</v>
      </c>
      <c r="CQ26" s="75">
        <f t="shared" si="21"/>
        <v>0</v>
      </c>
      <c r="CR26" s="76">
        <f t="shared" si="9"/>
        <v>1.0675287834128604</v>
      </c>
      <c r="CS26" s="75">
        <f t="shared" si="22"/>
        <v>0</v>
      </c>
      <c r="CT26" s="76">
        <f t="shared" si="10"/>
        <v>6.5447420765290865</v>
      </c>
      <c r="CU26" s="77">
        <f t="shared" si="23"/>
        <v>0</v>
      </c>
      <c r="CV26" s="18"/>
      <c r="CW26" s="1078">
        <f t="shared" si="24"/>
        <v>6.4260000000000002</v>
      </c>
      <c r="CX26" s="1081">
        <f>VLOOKUP($AX26&amp;"_"&amp;$CW$14,データシート1!$A:$BS,MATCH($CW$12&amp;"_"&amp;CX$20,データシート1!$A$1:$BS$1,0),0)</f>
        <v>6.4260000000000002</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6.4260000000000002</v>
      </c>
      <c r="DE26" s="18"/>
      <c r="DF26" s="138">
        <f>VLOOKUP($AX26&amp;"_"&amp;$DF$14,データシート1!$A:$BS,MATCH($DF$12&amp;"_"&amp;DF$20,データシート1!$A$1:$BS$1,0),0)</f>
        <v>2</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2</v>
      </c>
      <c r="DM26" s="18"/>
      <c r="DN26" s="139">
        <f t="shared" si="26"/>
        <v>1</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14364</v>
      </c>
      <c r="AY27" s="20" t="str">
        <f>IF(IFERROR(比較地域マスタ!$Z12,"")=0,"",IFERROR(比較地域マスタ!$Z12,""))</f>
        <v>山北町</v>
      </c>
      <c r="BB27" s="122" t="str">
        <f t="shared" si="0"/>
        <v>14364</v>
      </c>
      <c r="BC27" s="123" t="str">
        <f t="shared" si="0"/>
        <v>山北町</v>
      </c>
      <c r="BD27" s="40">
        <f t="shared" si="14"/>
        <v>115.55786885607063</v>
      </c>
      <c r="BE27" s="40">
        <f t="shared" si="15"/>
        <v>75.174980916940342</v>
      </c>
      <c r="BF27" s="40">
        <f>VLOOKUP($AX27&amp;"_"&amp;$BC$14,データシート1!$A:$BS,MATCH($BC$12&amp;"_"&amp;BF$20,データシート1!$A$1:$BS$1,0),0)</f>
        <v>67.174323131415292</v>
      </c>
      <c r="BG27" s="40">
        <f>VLOOKUP($AX27&amp;"_"&amp;$BC$14,データシート1!$A:$BS,MATCH($BC$12&amp;"_"&amp;BG$20,データシート1!$A$1:$BS$1,0),0)</f>
        <v>0.6422422703138333</v>
      </c>
      <c r="BH27" s="40">
        <f>VLOOKUP($AX27&amp;"_"&amp;$BC$14,データシート1!$A:$BS,MATCH($BC$12&amp;"_"&amp;BH$20,データシート1!$A$1:$BS$1,0),0)</f>
        <v>7.3584155152112274</v>
      </c>
      <c r="BI27" s="40">
        <f>VLOOKUP($AX27&amp;"_"&amp;$BC$14,データシート1!$A:$BS,MATCH($BC$12&amp;"_"&amp;BI$20,データシート1!$A$1:$BS$1,0),0)</f>
        <v>8.3642514589734969</v>
      </c>
      <c r="BJ27" s="40">
        <f>VLOOKUP($AX27&amp;"_"&amp;$BC$14,データシート1!$A:$BS,MATCH($BC$12&amp;"_"&amp;BJ$20,データシート1!$A$1:$BS$1,0),0)</f>
        <v>10.954214366136945</v>
      </c>
      <c r="BK27" s="40">
        <f t="shared" si="1"/>
        <v>20.257812941723252</v>
      </c>
      <c r="BL27" s="40">
        <f t="shared" si="2"/>
        <v>19.670539758043358</v>
      </c>
      <c r="BM27" s="40">
        <f>VLOOKUP($AX27&amp;"_"&amp;$BC$14,データシート1!$A:$BS,MATCH($BC$12&amp;"_"&amp;BM$20,データシート1!$A$1:$BS$1,0),0)</f>
        <v>9.3692098306967786</v>
      </c>
      <c r="BN27" s="40">
        <f>VLOOKUP($AX27&amp;"_"&amp;$BC$14,データシート1!$A:$BS,MATCH($BC$12&amp;"_"&amp;BN$20,データシート1!$A$1:$BS$1,0),0)</f>
        <v>10.301329927346579</v>
      </c>
      <c r="BO27" s="40">
        <f>VLOOKUP($AX27&amp;"_"&amp;$BC$14,データシート1!$A:$BS,MATCH($BC$12&amp;"_"&amp;BO$20,データシート1!$A$1:$BS$1,0),0)</f>
        <v>0.58727318367989245</v>
      </c>
      <c r="BP27" s="40">
        <f>VLOOKUP($AX27&amp;"_"&amp;$BC$14,データシート1!$A:$BS,MATCH($BC$12&amp;"_"&amp;BP$20,データシート1!$A$1:$BS$1,0),0)</f>
        <v>0</v>
      </c>
      <c r="BQ27" s="40">
        <f>VLOOKUP($AX27&amp;"_"&amp;$BC$14,データシート1!$A:$BS,MATCH($BC$12&amp;"_"&amp;BQ$20,データシート1!$A$1:$BS$1,0),0)</f>
        <v>0.80660917229658557</v>
      </c>
      <c r="BR27" s="41">
        <f t="shared" si="3"/>
        <v>115.55786885607063</v>
      </c>
      <c r="BT27" s="134" t="str">
        <f t="shared" si="4"/>
        <v>山北町</v>
      </c>
      <c r="BU27" s="38">
        <f t="shared" si="25"/>
        <v>115.55786885607063</v>
      </c>
      <c r="BV27" s="69">
        <f t="shared" si="16"/>
        <v>0.65053969635397235</v>
      </c>
      <c r="BW27" s="69">
        <f t="shared" si="5"/>
        <v>0.5813046207617597</v>
      </c>
      <c r="BX27" s="69">
        <f t="shared" si="5"/>
        <v>5.5577545404005106E-3</v>
      </c>
      <c r="BY27" s="69">
        <f t="shared" si="5"/>
        <v>6.3677321051812272E-2</v>
      </c>
      <c r="BZ27" s="69">
        <f t="shared" si="5"/>
        <v>7.2381496316718336E-2</v>
      </c>
      <c r="CA27" s="69">
        <f t="shared" si="5"/>
        <v>9.4794188180993652E-2</v>
      </c>
      <c r="CB27" s="69">
        <f t="shared" si="5"/>
        <v>0.17530448719986969</v>
      </c>
      <c r="CC27" s="69">
        <f t="shared" si="5"/>
        <v>0.1702224171557141</v>
      </c>
      <c r="CD27" s="69">
        <f t="shared" si="5"/>
        <v>8.1078077360238407E-2</v>
      </c>
      <c r="CE27" s="69">
        <f t="shared" si="5"/>
        <v>8.9144339795475702E-2</v>
      </c>
      <c r="CF27" s="69">
        <f t="shared" si="5"/>
        <v>5.0820700441555526E-3</v>
      </c>
      <c r="CG27" s="69">
        <f t="shared" si="5"/>
        <v>0</v>
      </c>
      <c r="CH27" s="69">
        <f t="shared" si="5"/>
        <v>6.9801319484459482E-3</v>
      </c>
      <c r="CI27" s="135">
        <f t="shared" si="6"/>
        <v>1</v>
      </c>
      <c r="CK27" s="136" t="str">
        <f t="shared" si="7"/>
        <v>山北町</v>
      </c>
      <c r="CL27" s="137">
        <f t="shared" si="17"/>
        <v>75.174980916940342</v>
      </c>
      <c r="CM27" s="75">
        <f t="shared" si="18"/>
        <v>0.54629877519191372</v>
      </c>
      <c r="CN27" s="76">
        <f t="shared" si="19"/>
        <v>67.174323131415292</v>
      </c>
      <c r="CO27" s="75">
        <f t="shared" si="20"/>
        <v>0.61136455248916088</v>
      </c>
      <c r="CP27" s="76">
        <f t="shared" si="8"/>
        <v>0.6422422703138333</v>
      </c>
      <c r="CQ27" s="75">
        <f t="shared" si="21"/>
        <v>0</v>
      </c>
      <c r="CR27" s="76">
        <f t="shared" si="9"/>
        <v>7.3584155152112274</v>
      </c>
      <c r="CS27" s="75">
        <f t="shared" si="22"/>
        <v>0</v>
      </c>
      <c r="CT27" s="76">
        <f t="shared" si="10"/>
        <v>8.3642514589734969</v>
      </c>
      <c r="CU27" s="77">
        <f t="shared" si="23"/>
        <v>0</v>
      </c>
      <c r="CV27" s="18"/>
      <c r="CW27" s="1078">
        <f t="shared" si="24"/>
        <v>41.067999999999998</v>
      </c>
      <c r="CX27" s="1081">
        <f>VLOOKUP($AX27&amp;"_"&amp;$CW$14,データシート1!$A:$BS,MATCH($CW$12&amp;"_"&amp;CX$20,データシート1!$A$1:$BS$1,0),0)</f>
        <v>41.067999999999998</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41.067999999999998</v>
      </c>
      <c r="DE27" s="18"/>
      <c r="DF27" s="138">
        <f>VLOOKUP($AX27&amp;"_"&amp;$DF$14,データシート1!$A:$BS,MATCH($DF$12&amp;"_"&amp;DF$20,データシート1!$A$1:$BS$1,0),0)</f>
        <v>3</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3</v>
      </c>
      <c r="DM27" s="18"/>
      <c r="DN27" s="139">
        <f t="shared" si="26"/>
        <v>1</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01459</v>
      </c>
      <c r="AY28" s="20" t="str">
        <f>IF(IFERROR(比較地域マスタ!$Z13,"")=0,"",IFERROR(比較地域マスタ!$Z13,""))</f>
        <v>美瑛町</v>
      </c>
      <c r="BB28" s="122" t="str">
        <f t="shared" si="0"/>
        <v>01459</v>
      </c>
      <c r="BC28" s="123" t="str">
        <f t="shared" si="0"/>
        <v>美瑛町</v>
      </c>
      <c r="BD28" s="40">
        <f t="shared" si="14"/>
        <v>94.271266241032208</v>
      </c>
      <c r="BE28" s="40">
        <f t="shared" si="15"/>
        <v>34.939554070060709</v>
      </c>
      <c r="BF28" s="40">
        <f>VLOOKUP($AX28&amp;"_"&amp;$BC$14,データシート1!$A:$BS,MATCH($BC$12&amp;"_"&amp;BF$20,データシート1!$A$1:$BS$1,0),0)</f>
        <v>17.07133858725669</v>
      </c>
      <c r="BG28" s="40">
        <f>VLOOKUP($AX28&amp;"_"&amp;$BC$14,データシート1!$A:$BS,MATCH($BC$12&amp;"_"&amp;BG$20,データシート1!$A$1:$BS$1,0),0)</f>
        <v>0.76530589562604934</v>
      </c>
      <c r="BH28" s="40">
        <f>VLOOKUP($AX28&amp;"_"&amp;$BC$14,データシート1!$A:$BS,MATCH($BC$12&amp;"_"&amp;BH$20,データシート1!$A$1:$BS$1,0),0)</f>
        <v>17.102909587177969</v>
      </c>
      <c r="BI28" s="40">
        <f>VLOOKUP($AX28&amp;"_"&amp;$BC$14,データシート1!$A:$BS,MATCH($BC$12&amp;"_"&amp;BI$20,データシート1!$A$1:$BS$1,0),0)</f>
        <v>14.552911505124081</v>
      </c>
      <c r="BJ28" s="40">
        <f>VLOOKUP($AX28&amp;"_"&amp;$BC$14,データシート1!$A:$BS,MATCH($BC$12&amp;"_"&amp;BJ$20,データシート1!$A$1:$BS$1,0),0)</f>
        <v>21.262478003466221</v>
      </c>
      <c r="BK28" s="40">
        <f t="shared" si="1"/>
        <v>22.64974493217175</v>
      </c>
      <c r="BL28" s="40">
        <f t="shared" si="2"/>
        <v>22.073379935136515</v>
      </c>
      <c r="BM28" s="40">
        <f>VLOOKUP($AX28&amp;"_"&amp;$BC$14,データシート1!$A:$BS,MATCH($BC$12&amp;"_"&amp;BM$20,データシート1!$A$1:$BS$1,0),0)</f>
        <v>8.7534589232275355</v>
      </c>
      <c r="BN28" s="40">
        <f>VLOOKUP($AX28&amp;"_"&amp;$BC$14,データシート1!$A:$BS,MATCH($BC$12&amp;"_"&amp;BN$20,データシート1!$A$1:$BS$1,0),0)</f>
        <v>13.319921011908981</v>
      </c>
      <c r="BO28" s="40">
        <f>VLOOKUP($AX28&amp;"_"&amp;$BC$14,データシート1!$A:$BS,MATCH($BC$12&amp;"_"&amp;BO$20,データシート1!$A$1:$BS$1,0),0)</f>
        <v>0.57636499703523592</v>
      </c>
      <c r="BP28" s="40">
        <f>VLOOKUP($AX28&amp;"_"&amp;$BC$14,データシート1!$A:$BS,MATCH($BC$12&amp;"_"&amp;BP$20,データシート1!$A$1:$BS$1,0),0)</f>
        <v>0</v>
      </c>
      <c r="BQ28" s="40">
        <f>VLOOKUP($AX28&amp;"_"&amp;$BC$14,データシート1!$A:$BS,MATCH($BC$12&amp;"_"&amp;BQ$20,データシート1!$A$1:$BS$1,0),0)</f>
        <v>0.8665777302094585</v>
      </c>
      <c r="BR28" s="41">
        <f t="shared" si="3"/>
        <v>94.271266241032208</v>
      </c>
      <c r="BT28" s="134" t="str">
        <f t="shared" si="4"/>
        <v>美瑛町</v>
      </c>
      <c r="BU28" s="38">
        <f t="shared" si="25"/>
        <v>94.271266241032208</v>
      </c>
      <c r="BV28" s="69">
        <f t="shared" si="16"/>
        <v>0.37062782185111914</v>
      </c>
      <c r="BW28" s="69">
        <f t="shared" si="5"/>
        <v>0.18108740094366393</v>
      </c>
      <c r="BX28" s="69">
        <f t="shared" si="5"/>
        <v>8.1181247069421966E-3</v>
      </c>
      <c r="BY28" s="69">
        <f t="shared" si="5"/>
        <v>0.18142229620051301</v>
      </c>
      <c r="BZ28" s="69">
        <f t="shared" si="5"/>
        <v>0.15437271700493854</v>
      </c>
      <c r="CA28" s="69">
        <f t="shared" si="5"/>
        <v>0.22554569224839352</v>
      </c>
      <c r="CB28" s="69">
        <f t="shared" si="5"/>
        <v>0.24026138435714883</v>
      </c>
      <c r="CC28" s="69">
        <f t="shared" si="5"/>
        <v>0.23414748539283889</v>
      </c>
      <c r="CD28" s="69">
        <f t="shared" si="5"/>
        <v>9.2853944497220869E-2</v>
      </c>
      <c r="CE28" s="69">
        <f t="shared" si="5"/>
        <v>0.14129354089561805</v>
      </c>
      <c r="CF28" s="69">
        <f t="shared" si="5"/>
        <v>6.1138989643099665E-3</v>
      </c>
      <c r="CG28" s="69">
        <f t="shared" si="5"/>
        <v>0</v>
      </c>
      <c r="CH28" s="69">
        <f t="shared" si="5"/>
        <v>9.1923845384000447E-3</v>
      </c>
      <c r="CI28" s="135">
        <f t="shared" si="6"/>
        <v>1</v>
      </c>
      <c r="CK28" s="136" t="str">
        <f t="shared" si="7"/>
        <v>美瑛町</v>
      </c>
      <c r="CL28" s="137">
        <f t="shared" si="17"/>
        <v>34.939554070060709</v>
      </c>
      <c r="CM28" s="75">
        <f t="shared" si="18"/>
        <v>0.17925243085362358</v>
      </c>
      <c r="CN28" s="76">
        <f t="shared" si="19"/>
        <v>17.07133858725669</v>
      </c>
      <c r="CO28" s="75">
        <f t="shared" si="20"/>
        <v>0.36687222668497516</v>
      </c>
      <c r="CP28" s="76">
        <f t="shared" si="8"/>
        <v>0.76530589562604934</v>
      </c>
      <c r="CQ28" s="75">
        <f t="shared" si="21"/>
        <v>0</v>
      </c>
      <c r="CR28" s="76">
        <f t="shared" si="9"/>
        <v>17.102909587177969</v>
      </c>
      <c r="CS28" s="75">
        <f t="shared" si="22"/>
        <v>0</v>
      </c>
      <c r="CT28" s="76">
        <f t="shared" si="10"/>
        <v>14.552911505124081</v>
      </c>
      <c r="CU28" s="77">
        <f t="shared" si="23"/>
        <v>0</v>
      </c>
      <c r="CV28" s="18"/>
      <c r="CW28" s="1078">
        <f t="shared" si="24"/>
        <v>6.2629999999999999</v>
      </c>
      <c r="CX28" s="1081">
        <f>VLOOKUP($AX28&amp;"_"&amp;$CW$14,データシート1!$A:$BS,MATCH($CW$12&amp;"_"&amp;CX$20,データシート1!$A$1:$BS$1,0),0)</f>
        <v>6.2629999999999999</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6.2629999999999999</v>
      </c>
      <c r="DE28" s="18"/>
      <c r="DF28" s="138">
        <f>VLOOKUP($AX28&amp;"_"&amp;$DF$14,データシート1!$A:$BS,MATCH($DF$12&amp;"_"&amp;DF$20,データシート1!$A$1:$BS$1,0),0)</f>
        <v>1</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1</v>
      </c>
      <c r="DM28" s="18"/>
      <c r="DN28" s="139">
        <f t="shared" si="26"/>
        <v>1</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38488</v>
      </c>
      <c r="AY29" s="20" t="str">
        <f>IF(IFERROR(比較地域マスタ!$Z14,"")=0,"",IFERROR(比較地域マスタ!$Z14,""))</f>
        <v>鬼北町</v>
      </c>
      <c r="BB29" s="122" t="str">
        <f t="shared" si="0"/>
        <v>38488</v>
      </c>
      <c r="BC29" s="123" t="str">
        <f t="shared" si="0"/>
        <v>鬼北町</v>
      </c>
      <c r="BD29" s="40">
        <f t="shared" si="14"/>
        <v>70.94418875715516</v>
      </c>
      <c r="BE29" s="40">
        <f t="shared" si="15"/>
        <v>20.747712678980886</v>
      </c>
      <c r="BF29" s="40">
        <f>VLOOKUP($AX29&amp;"_"&amp;$BC$14,データシート1!$A:$BS,MATCH($BC$12&amp;"_"&amp;BF$20,データシート1!$A$1:$BS$1,0),0)</f>
        <v>14.041680150509629</v>
      </c>
      <c r="BG29" s="40">
        <f>VLOOKUP($AX29&amp;"_"&amp;$BC$14,データシート1!$A:$BS,MATCH($BC$12&amp;"_"&amp;BG$20,データシート1!$A$1:$BS$1,0),0)</f>
        <v>0.72846490270491893</v>
      </c>
      <c r="BH29" s="40">
        <f>VLOOKUP($AX29&amp;"_"&amp;$BC$14,データシート1!$A:$BS,MATCH($BC$12&amp;"_"&amp;BH$20,データシート1!$A$1:$BS$1,0),0)</f>
        <v>5.9775676257663362</v>
      </c>
      <c r="BI29" s="40">
        <f>VLOOKUP($AX29&amp;"_"&amp;$BC$14,データシート1!$A:$BS,MATCH($BC$12&amp;"_"&amp;BI$20,データシート1!$A$1:$BS$1,0),0)</f>
        <v>10.673058976286157</v>
      </c>
      <c r="BJ29" s="40">
        <f>VLOOKUP($AX29&amp;"_"&amp;$BC$14,データシート1!$A:$BS,MATCH($BC$12&amp;"_"&amp;BJ$20,データシート1!$A$1:$BS$1,0),0)</f>
        <v>15.973433413028605</v>
      </c>
      <c r="BK29" s="40">
        <f t="shared" si="1"/>
        <v>21.641479485704775</v>
      </c>
      <c r="BL29" s="40">
        <f t="shared" si="2"/>
        <v>21.05685964472223</v>
      </c>
      <c r="BM29" s="40">
        <f>VLOOKUP($AX29&amp;"_"&amp;$BC$14,データシート1!$A:$BS,MATCH($BC$12&amp;"_"&amp;BM$20,データシート1!$A$1:$BS$1,0),0)</f>
        <v>8.0117589665032209</v>
      </c>
      <c r="BN29" s="40">
        <f>VLOOKUP($AX29&amp;"_"&amp;$BC$14,データシート1!$A:$BS,MATCH($BC$12&amp;"_"&amp;BN$20,データシート1!$A$1:$BS$1,0),0)</f>
        <v>13.045100678219011</v>
      </c>
      <c r="BO29" s="40">
        <f>VLOOKUP($AX29&amp;"_"&amp;$BC$14,データシート1!$A:$BS,MATCH($BC$12&amp;"_"&amp;BO$20,データシート1!$A$1:$BS$1,0),0)</f>
        <v>0.58461984098254371</v>
      </c>
      <c r="BP29" s="40">
        <f>VLOOKUP($AX29&amp;"_"&amp;$BC$14,データシート1!$A:$BS,MATCH($BC$12&amp;"_"&amp;BP$20,データシート1!$A$1:$BS$1,0),0)</f>
        <v>0</v>
      </c>
      <c r="BQ29" s="40">
        <f>VLOOKUP($AX29&amp;"_"&amp;$BC$14,データシート1!$A:$BS,MATCH($BC$12&amp;"_"&amp;BQ$20,データシート1!$A$1:$BS$1,0),0)</f>
        <v>1.908504203154731</v>
      </c>
      <c r="BR29" s="41">
        <f t="shared" si="3"/>
        <v>70.94418875715516</v>
      </c>
      <c r="BT29" s="134" t="str">
        <f t="shared" si="4"/>
        <v>鬼北町</v>
      </c>
      <c r="BU29" s="38">
        <f t="shared" si="25"/>
        <v>70.94418875715516</v>
      </c>
      <c r="BV29" s="69">
        <f t="shared" si="16"/>
        <v>0.29245119357134591</v>
      </c>
      <c r="BW29" s="69">
        <f t="shared" si="5"/>
        <v>0.19792572720191179</v>
      </c>
      <c r="BX29" s="69">
        <f t="shared" si="5"/>
        <v>1.0268140568898234E-2</v>
      </c>
      <c r="BY29" s="69">
        <f t="shared" si="5"/>
        <v>8.4257325800535868E-2</v>
      </c>
      <c r="BZ29" s="69">
        <f t="shared" si="5"/>
        <v>0.1504430336474841</v>
      </c>
      <c r="CA29" s="69">
        <f t="shared" si="5"/>
        <v>0.22515492379095794</v>
      </c>
      <c r="CB29" s="69">
        <f t="shared" si="5"/>
        <v>0.30504936154509338</v>
      </c>
      <c r="CC29" s="69">
        <f t="shared" si="5"/>
        <v>0.2968088015891015</v>
      </c>
      <c r="CD29" s="69">
        <f t="shared" si="5"/>
        <v>0.11293044725520504</v>
      </c>
      <c r="CE29" s="69">
        <f t="shared" si="5"/>
        <v>0.18387835433389649</v>
      </c>
      <c r="CF29" s="69">
        <f t="shared" si="5"/>
        <v>8.2405599559919017E-3</v>
      </c>
      <c r="CG29" s="69">
        <f t="shared" si="5"/>
        <v>0</v>
      </c>
      <c r="CH29" s="69">
        <f t="shared" si="5"/>
        <v>2.6901487445118562E-2</v>
      </c>
      <c r="CI29" s="135">
        <f t="shared" si="6"/>
        <v>1</v>
      </c>
      <c r="CK29" s="136" t="str">
        <f t="shared" si="7"/>
        <v>鬼北町</v>
      </c>
      <c r="CL29" s="137">
        <f t="shared" si="17"/>
        <v>20.747712678980886</v>
      </c>
      <c r="CM29" s="75">
        <f t="shared" si="18"/>
        <v>0</v>
      </c>
      <c r="CN29" s="76">
        <f t="shared" si="19"/>
        <v>14.041680150509629</v>
      </c>
      <c r="CO29" s="75">
        <f t="shared" si="20"/>
        <v>0</v>
      </c>
      <c r="CP29" s="76">
        <f t="shared" si="8"/>
        <v>0.72846490270491893</v>
      </c>
      <c r="CQ29" s="75">
        <f t="shared" si="21"/>
        <v>0</v>
      </c>
      <c r="CR29" s="76">
        <f t="shared" si="9"/>
        <v>5.9775676257663362</v>
      </c>
      <c r="CS29" s="75">
        <f t="shared" si="22"/>
        <v>0</v>
      </c>
      <c r="CT29" s="76">
        <f t="shared" si="10"/>
        <v>10.673058976286157</v>
      </c>
      <c r="CU29" s="77">
        <f t="shared" si="23"/>
        <v>0</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0</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0</v>
      </c>
      <c r="DM29" s="18"/>
      <c r="DN29" s="139">
        <f t="shared" si="26"/>
        <v>0</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20481</v>
      </c>
      <c r="AY30" s="20" t="str">
        <f>IF(IFERROR(比較地域マスタ!$Z15,"")=0,"",IFERROR(比較地域マスタ!$Z15,""))</f>
        <v>池田町</v>
      </c>
      <c r="BB30" s="122" t="str">
        <f t="shared" si="0"/>
        <v>20481</v>
      </c>
      <c r="BC30" s="123" t="str">
        <f t="shared" si="0"/>
        <v>池田町</v>
      </c>
      <c r="BD30" s="40">
        <f t="shared" si="14"/>
        <v>52.288846004208068</v>
      </c>
      <c r="BE30" s="40">
        <f t="shared" si="15"/>
        <v>7.3108067215907546</v>
      </c>
      <c r="BF30" s="40">
        <f>VLOOKUP($AX30&amp;"_"&amp;$BC$14,データシート1!$A:$BS,MATCH($BC$12&amp;"_"&amp;BF$20,データシート1!$A$1:$BS$1,0),0)</f>
        <v>5.3891641863852593</v>
      </c>
      <c r="BG30" s="40">
        <f>VLOOKUP($AX30&amp;"_"&amp;$BC$14,データシート1!$A:$BS,MATCH($BC$12&amp;"_"&amp;BG$20,データシート1!$A$1:$BS$1,0),0)</f>
        <v>0.56499137295165203</v>
      </c>
      <c r="BH30" s="40">
        <f>VLOOKUP($AX30&amp;"_"&amp;$BC$14,データシート1!$A:$BS,MATCH($BC$12&amp;"_"&amp;BH$20,データシート1!$A$1:$BS$1,0),0)</f>
        <v>1.3566511622538437</v>
      </c>
      <c r="BI30" s="40">
        <f>VLOOKUP($AX30&amp;"_"&amp;$BC$14,データシート1!$A:$BS,MATCH($BC$12&amp;"_"&amp;BI$20,データシート1!$A$1:$BS$1,0),0)</f>
        <v>10.388691712897039</v>
      </c>
      <c r="BJ30" s="40">
        <f>VLOOKUP($AX30&amp;"_"&amp;$BC$14,データシート1!$A:$BS,MATCH($BC$12&amp;"_"&amp;BJ$20,データシート1!$A$1:$BS$1,0),0)</f>
        <v>14.1491903080829</v>
      </c>
      <c r="BK30" s="40">
        <f t="shared" si="1"/>
        <v>19.246441576921498</v>
      </c>
      <c r="BL30" s="40">
        <f t="shared" si="2"/>
        <v>18.675088449425701</v>
      </c>
      <c r="BM30" s="40">
        <f>VLOOKUP($AX30&amp;"_"&amp;$BC$14,データシート1!$A:$BS,MATCH($BC$12&amp;"_"&amp;BM$20,データシート1!$A$1:$BS$1,0),0)</f>
        <v>9.3090341738304669</v>
      </c>
      <c r="BN30" s="40">
        <f>VLOOKUP($AX30&amp;"_"&amp;$BC$14,データシート1!$A:$BS,MATCH($BC$12&amp;"_"&amp;BN$20,データシート1!$A$1:$BS$1,0),0)</f>
        <v>9.3660542755952321</v>
      </c>
      <c r="BO30" s="40">
        <f>VLOOKUP($AX30&amp;"_"&amp;$BC$14,データシート1!$A:$BS,MATCH($BC$12&amp;"_"&amp;BO$20,データシート1!$A$1:$BS$1,0),0)</f>
        <v>0.57135312749579903</v>
      </c>
      <c r="BP30" s="40">
        <f>VLOOKUP($AX30&amp;"_"&amp;$BC$14,データシート1!$A:$BS,MATCH($BC$12&amp;"_"&amp;BP$20,データシート1!$A$1:$BS$1,0),0)</f>
        <v>0</v>
      </c>
      <c r="BQ30" s="40">
        <f>VLOOKUP($AX30&amp;"_"&amp;$BC$14,データシート1!$A:$BS,MATCH($BC$12&amp;"_"&amp;BQ$20,データシート1!$A$1:$BS$1,0),0)</f>
        <v>1.1937156847158781</v>
      </c>
      <c r="BR30" s="41">
        <f t="shared" si="3"/>
        <v>52.288846004208068</v>
      </c>
      <c r="BT30" s="134" t="str">
        <f t="shared" si="4"/>
        <v>池田町</v>
      </c>
      <c r="BU30" s="38">
        <f t="shared" si="25"/>
        <v>52.288846004208068</v>
      </c>
      <c r="BV30" s="69">
        <f t="shared" si="16"/>
        <v>0.13981579782813336</v>
      </c>
      <c r="BW30" s="69">
        <f t="shared" si="5"/>
        <v>0.10306527296378952</v>
      </c>
      <c r="BX30" s="69">
        <f t="shared" si="5"/>
        <v>1.0805198739826521E-2</v>
      </c>
      <c r="BY30" s="69">
        <f t="shared" si="5"/>
        <v>2.5945326124517342E-2</v>
      </c>
      <c r="BZ30" s="69">
        <f t="shared" si="5"/>
        <v>0.19867892498642989</v>
      </c>
      <c r="CA30" s="69">
        <f t="shared" si="5"/>
        <v>0.27059672165922749</v>
      </c>
      <c r="CB30" s="69">
        <f t="shared" si="5"/>
        <v>0.36807929506366605</v>
      </c>
      <c r="CC30" s="69">
        <f t="shared" si="5"/>
        <v>0.35715243071003666</v>
      </c>
      <c r="CD30" s="69">
        <f t="shared" si="5"/>
        <v>0.17803097381574076</v>
      </c>
      <c r="CE30" s="69">
        <f t="shared" si="5"/>
        <v>0.1791214568942959</v>
      </c>
      <c r="CF30" s="69">
        <f t="shared" si="5"/>
        <v>1.0926864353629415E-2</v>
      </c>
      <c r="CG30" s="69">
        <f t="shared" si="5"/>
        <v>0</v>
      </c>
      <c r="CH30" s="69">
        <f t="shared" si="5"/>
        <v>2.2829260462543216E-2</v>
      </c>
      <c r="CI30" s="135">
        <f t="shared" si="6"/>
        <v>1</v>
      </c>
      <c r="CK30" s="136" t="str">
        <f t="shared" si="7"/>
        <v>池田町</v>
      </c>
      <c r="CL30" s="137">
        <f t="shared" si="17"/>
        <v>7.3108067215907546</v>
      </c>
      <c r="CM30" s="75">
        <f t="shared" si="18"/>
        <v>0</v>
      </c>
      <c r="CN30" s="76">
        <f t="shared" si="19"/>
        <v>5.3891641863852593</v>
      </c>
      <c r="CO30" s="75">
        <f t="shared" si="20"/>
        <v>0</v>
      </c>
      <c r="CP30" s="76">
        <f t="shared" si="8"/>
        <v>0.56499137295165203</v>
      </c>
      <c r="CQ30" s="75">
        <f t="shared" si="21"/>
        <v>0</v>
      </c>
      <c r="CR30" s="76">
        <f t="shared" si="9"/>
        <v>1.3566511622538437</v>
      </c>
      <c r="CS30" s="75">
        <f t="shared" si="22"/>
        <v>0</v>
      </c>
      <c r="CT30" s="76">
        <f t="shared" si="10"/>
        <v>10.388691712897039</v>
      </c>
      <c r="CU30" s="77">
        <f t="shared" si="23"/>
        <v>0.33199560592583949</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3.4489999999999998</v>
      </c>
      <c r="DB30" s="1081">
        <f>VLOOKUP($AX30&amp;"_"&amp;$CW$14,データシート1!$A:$BS,MATCH($CW$12&amp;"_"&amp;DB$20,データシート1!$A$1:$BS$1,0),0)</f>
        <v>0</v>
      </c>
      <c r="DC30" s="1081">
        <f>VLOOKUP($AX30&amp;"_"&amp;$CW$14,データシート1!$A:$BS,MATCH($CW$12&amp;"_"&amp;DC$20,データシート1!$A$1:$BS$1,0),0)</f>
        <v>0</v>
      </c>
      <c r="DD30" s="1080">
        <f t="shared" si="11"/>
        <v>3.4489999999999998</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1</v>
      </c>
      <c r="DJ30" s="74">
        <f>VLOOKUP($AX30&amp;"_"&amp;$DF$14,データシート1!$A:$BS,MATCH($DF$12&amp;"_"&amp;DJ$20,データシート1!$A$1:$BS$1,0),0)</f>
        <v>0</v>
      </c>
      <c r="DK30" s="74">
        <f>VLOOKUP($AX30&amp;"_"&amp;$DF$14,データシート1!$A:$BS,MATCH($DF$12&amp;"_"&amp;DK$20,データシート1!$A$1:$BS$1,0),0)</f>
        <v>0</v>
      </c>
      <c r="DL30" s="78">
        <f t="shared" si="12"/>
        <v>1</v>
      </c>
      <c r="DM30" s="18"/>
      <c r="DN30" s="139">
        <f t="shared" si="26"/>
        <v>0</v>
      </c>
      <c r="DO30" s="140">
        <f t="shared" si="27"/>
        <v>0</v>
      </c>
      <c r="DP30" s="140">
        <f t="shared" si="13"/>
        <v>0</v>
      </c>
      <c r="DQ30" s="140">
        <f t="shared" si="13"/>
        <v>1</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47306</v>
      </c>
      <c r="AY31" s="20" t="str">
        <f>IF(IFERROR(比較地域マスタ!$Z16,"")=0,"",IFERROR(比較地域マスタ!$Z16,""))</f>
        <v>今帰仁村</v>
      </c>
      <c r="BB31" s="122" t="str">
        <f t="shared" si="0"/>
        <v>47306</v>
      </c>
      <c r="BC31" s="123" t="str">
        <f t="shared" si="0"/>
        <v>今帰仁村</v>
      </c>
      <c r="BD31" s="40">
        <f t="shared" si="14"/>
        <v>64.243571060789449</v>
      </c>
      <c r="BE31" s="40">
        <f t="shared" si="15"/>
        <v>9.5039065848038202</v>
      </c>
      <c r="BF31" s="40">
        <f>VLOOKUP($AX31&amp;"_"&amp;$BC$14,データシート1!$A:$BS,MATCH($BC$12&amp;"_"&amp;BF$20,データシート1!$A$1:$BS$1,0),0)</f>
        <v>5.5171634621170584</v>
      </c>
      <c r="BG31" s="40">
        <f>VLOOKUP($AX31&amp;"_"&amp;$BC$14,データシート1!$A:$BS,MATCH($BC$12&amp;"_"&amp;BG$20,データシート1!$A$1:$BS$1,0),0)</f>
        <v>0.53360036041504155</v>
      </c>
      <c r="BH31" s="40">
        <f>VLOOKUP($AX31&amp;"_"&amp;$BC$14,データシート1!$A:$BS,MATCH($BC$12&amp;"_"&amp;BH$20,データシート1!$A$1:$BS$1,0),0)</f>
        <v>3.4531427622717201</v>
      </c>
      <c r="BI31" s="40">
        <f>VLOOKUP($AX31&amp;"_"&amp;$BC$14,データシート1!$A:$BS,MATCH($BC$12&amp;"_"&amp;BI$20,データシート1!$A$1:$BS$1,0),0)</f>
        <v>11.188516724725529</v>
      </c>
      <c r="BJ31" s="40">
        <f>VLOOKUP($AX31&amp;"_"&amp;$BC$14,データシート1!$A:$BS,MATCH($BC$12&amp;"_"&amp;BJ$20,データシート1!$A$1:$BS$1,0),0)</f>
        <v>13.829378735705218</v>
      </c>
      <c r="BK31" s="40">
        <f t="shared" si="1"/>
        <v>27.039844393478695</v>
      </c>
      <c r="BL31" s="40">
        <f t="shared" si="2"/>
        <v>23.122022276081264</v>
      </c>
      <c r="BM31" s="40">
        <f>VLOOKUP($AX31&amp;"_"&amp;$BC$14,データシート1!$A:$BS,MATCH($BC$12&amp;"_"&amp;BM$20,データシート1!$A$1:$BS$1,0),0)</f>
        <v>8.8136345800938471</v>
      </c>
      <c r="BN31" s="40">
        <f>VLOOKUP($AX31&amp;"_"&amp;$BC$14,データシート1!$A:$BS,MATCH($BC$12&amp;"_"&amp;BN$20,データシート1!$A$1:$BS$1,0),0)</f>
        <v>14.308387695987417</v>
      </c>
      <c r="BO31" s="40">
        <f>VLOOKUP($AX31&amp;"_"&amp;$BC$14,データシート1!$A:$BS,MATCH($BC$12&amp;"_"&amp;BO$20,データシート1!$A$1:$BS$1,0),0)</f>
        <v>0.54965468054859024</v>
      </c>
      <c r="BP31" s="40">
        <f>VLOOKUP($AX31&amp;"_"&amp;$BC$14,データシート1!$A:$BS,MATCH($BC$12&amp;"_"&amp;BP$20,データシート1!$A$1:$BS$1,0),0)</f>
        <v>3.3681674368488426</v>
      </c>
      <c r="BQ31" s="40">
        <f>VLOOKUP($AX31&amp;"_"&amp;$BC$14,データシート1!$A:$BS,MATCH($BC$12&amp;"_"&amp;BQ$20,データシート1!$A$1:$BS$1,0),0)</f>
        <v>2.6819246220761932</v>
      </c>
      <c r="BR31" s="41">
        <f t="shared" si="3"/>
        <v>64.243571060789449</v>
      </c>
      <c r="BT31" s="134" t="str">
        <f t="shared" si="4"/>
        <v>今帰仁村</v>
      </c>
      <c r="BU31" s="38">
        <f t="shared" si="25"/>
        <v>64.243571060789449</v>
      </c>
      <c r="BV31" s="69">
        <f t="shared" si="16"/>
        <v>0.14793552767810653</v>
      </c>
      <c r="BW31" s="69">
        <f t="shared" si="5"/>
        <v>8.5878841587067614E-2</v>
      </c>
      <c r="BX31" s="69">
        <f t="shared" si="5"/>
        <v>8.3058950740787854E-3</v>
      </c>
      <c r="BY31" s="69">
        <f t="shared" si="5"/>
        <v>5.3750791016960113E-2</v>
      </c>
      <c r="BZ31" s="69">
        <f t="shared" si="5"/>
        <v>0.17415776458221127</v>
      </c>
      <c r="CA31" s="69">
        <f t="shared" si="5"/>
        <v>0.21526478848162706</v>
      </c>
      <c r="CB31" s="69">
        <f t="shared" si="5"/>
        <v>0.42089572461488289</v>
      </c>
      <c r="CC31" s="69">
        <f t="shared" si="5"/>
        <v>0.3599118463418296</v>
      </c>
      <c r="CD31" s="69">
        <f t="shared" si="5"/>
        <v>0.13719091941128375</v>
      </c>
      <c r="CE31" s="69">
        <f t="shared" si="5"/>
        <v>0.22272092693054585</v>
      </c>
      <c r="CF31" s="69">
        <f t="shared" si="5"/>
        <v>8.5557927660728627E-3</v>
      </c>
      <c r="CG31" s="69">
        <f t="shared" si="5"/>
        <v>5.2428085506980429E-2</v>
      </c>
      <c r="CH31" s="69">
        <f t="shared" si="5"/>
        <v>4.1746194643172391E-2</v>
      </c>
      <c r="CI31" s="135">
        <f t="shared" si="6"/>
        <v>1</v>
      </c>
      <c r="CK31" s="136" t="str">
        <f t="shared" si="7"/>
        <v>今帰仁村</v>
      </c>
      <c r="CL31" s="137">
        <f t="shared" si="17"/>
        <v>9.5039065848038202</v>
      </c>
      <c r="CM31" s="75">
        <f t="shared" si="18"/>
        <v>0</v>
      </c>
      <c r="CN31" s="76">
        <f t="shared" si="19"/>
        <v>5.5171634621170584</v>
      </c>
      <c r="CO31" s="75">
        <f t="shared" si="20"/>
        <v>0</v>
      </c>
      <c r="CP31" s="76">
        <f t="shared" si="8"/>
        <v>0.53360036041504155</v>
      </c>
      <c r="CQ31" s="75">
        <f t="shared" si="21"/>
        <v>0</v>
      </c>
      <c r="CR31" s="76">
        <f t="shared" si="9"/>
        <v>3.4531427622717201</v>
      </c>
      <c r="CS31" s="75">
        <f t="shared" si="22"/>
        <v>0</v>
      </c>
      <c r="CT31" s="76">
        <f t="shared" si="10"/>
        <v>11.188516724725529</v>
      </c>
      <c r="CU31" s="77">
        <f t="shared" si="23"/>
        <v>0</v>
      </c>
      <c r="CV31" s="18"/>
      <c r="CW31" s="1078">
        <f t="shared" si="24"/>
        <v>0</v>
      </c>
      <c r="CX31" s="1081">
        <f>VLOOKUP($AX31&amp;"_"&amp;$CW$14,データシート1!$A:$BS,MATCH($CW$12&amp;"_"&amp;CX$20,データシート1!$A$1:$BS$1,0),0)</f>
        <v>0</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0</v>
      </c>
      <c r="DE31" s="18"/>
      <c r="DF31" s="138">
        <f>VLOOKUP($AX31&amp;"_"&amp;$DF$14,データシート1!$A:$BS,MATCH($DF$12&amp;"_"&amp;DF$20,データシート1!$A$1:$BS$1,0),0)</f>
        <v>0</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0</v>
      </c>
      <c r="DM31" s="18"/>
      <c r="DN31" s="139">
        <f t="shared" si="26"/>
        <v>0</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30392</v>
      </c>
      <c r="AY32" s="20" t="str">
        <f>IF(IFERROR(比較地域マスタ!$Z17,"")=0,"",IFERROR(比較地域マスタ!$Z17,""))</f>
        <v>日高川町</v>
      </c>
      <c r="AZ32" s="18"/>
      <c r="BA32" s="18"/>
      <c r="BB32" s="122" t="str">
        <f t="shared" si="0"/>
        <v>30392</v>
      </c>
      <c r="BC32" s="123" t="str">
        <f t="shared" si="0"/>
        <v>日高川町</v>
      </c>
      <c r="BD32" s="40">
        <f t="shared" si="14"/>
        <v>115.76030799890638</v>
      </c>
      <c r="BE32" s="40">
        <f t="shared" si="15"/>
        <v>76.203951402431102</v>
      </c>
      <c r="BF32" s="40">
        <f>VLOOKUP($AX32&amp;"_"&amp;$BC$14,データシート1!$A:$BS,MATCH($BC$12&amp;"_"&amp;BF$20,データシート1!$A$1:$BS$1,0),0)</f>
        <v>61.808006524756067</v>
      </c>
      <c r="BG32" s="40">
        <f>VLOOKUP($AX32&amp;"_"&amp;$BC$14,データシート1!$A:$BS,MATCH($BC$12&amp;"_"&amp;BG$20,データシート1!$A$1:$BS$1,0),0)</f>
        <v>1.069738965534494</v>
      </c>
      <c r="BH32" s="40">
        <f>VLOOKUP($AX32&amp;"_"&amp;$BC$14,データシート1!$A:$BS,MATCH($BC$12&amp;"_"&amp;BH$20,データシート1!$A$1:$BS$1,0),0)</f>
        <v>13.326205912140537</v>
      </c>
      <c r="BI32" s="40">
        <f>VLOOKUP($AX32&amp;"_"&amp;$BC$14,データシート1!$A:$BS,MATCH($BC$12&amp;"_"&amp;BI$20,データシート1!$A$1:$BS$1,0),0)</f>
        <v>5.210553154879709</v>
      </c>
      <c r="BJ32" s="40">
        <f>VLOOKUP($AX32&amp;"_"&amp;$BC$14,データシート1!$A:$BS,MATCH($BC$12&amp;"_"&amp;BJ$20,データシート1!$A$1:$BS$1,0),0)</f>
        <v>9.0528868147805301</v>
      </c>
      <c r="BK32" s="40">
        <f t="shared" si="1"/>
        <v>24.304872170512695</v>
      </c>
      <c r="BL32" s="40">
        <f t="shared" si="2"/>
        <v>23.734344527411626</v>
      </c>
      <c r="BM32" s="40">
        <f>VLOOKUP($AX32&amp;"_"&amp;$BC$14,データシート1!$A:$BS,MATCH($BC$12&amp;"_"&amp;BM$20,データシート1!$A$1:$BS$1,0),0)</f>
        <v>8.1405068835195156</v>
      </c>
      <c r="BN32" s="40">
        <f>VLOOKUP($AX32&amp;"_"&amp;$BC$14,データシート1!$A:$BS,MATCH($BC$12&amp;"_"&amp;BN$20,データシート1!$A$1:$BS$1,0),0)</f>
        <v>15.59383764389211</v>
      </c>
      <c r="BO32" s="40">
        <f>VLOOKUP($AX32&amp;"_"&amp;$BC$14,データシート1!$A:$BS,MATCH($BC$12&amp;"_"&amp;BO$20,データシート1!$A$1:$BS$1,0),0)</f>
        <v>0.57052764310106829</v>
      </c>
      <c r="BP32" s="40">
        <f>VLOOKUP($AX32&amp;"_"&amp;$BC$14,データシート1!$A:$BS,MATCH($BC$12&amp;"_"&amp;BP$20,データシート1!$A$1:$BS$1,0),0)</f>
        <v>0</v>
      </c>
      <c r="BQ32" s="40">
        <f>VLOOKUP($AX32&amp;"_"&amp;$BC$14,データシート1!$A:$BS,MATCH($BC$12&amp;"_"&amp;BQ$20,データシート1!$A$1:$BS$1,0),0)</f>
        <v>0.98804445630234694</v>
      </c>
      <c r="BR32" s="41">
        <f t="shared" si="3"/>
        <v>115.76030799890638</v>
      </c>
      <c r="BS32" s="23"/>
      <c r="BT32" s="134" t="str">
        <f t="shared" si="4"/>
        <v>日高川町</v>
      </c>
      <c r="BU32" s="38">
        <f t="shared" si="25"/>
        <v>115.76030799890638</v>
      </c>
      <c r="BV32" s="69">
        <f t="shared" si="16"/>
        <v>0.65829084873505195</v>
      </c>
      <c r="BW32" s="69">
        <f t="shared" si="5"/>
        <v>0.5339309094213881</v>
      </c>
      <c r="BX32" s="69">
        <f t="shared" si="5"/>
        <v>9.2409823714757235E-3</v>
      </c>
      <c r="BY32" s="69">
        <f t="shared" si="5"/>
        <v>0.1151189569421881</v>
      </c>
      <c r="BZ32" s="69">
        <f t="shared" si="5"/>
        <v>4.5011569552224538E-2</v>
      </c>
      <c r="CA32" s="69">
        <f t="shared" si="5"/>
        <v>7.8203720871803967E-2</v>
      </c>
      <c r="CB32" s="69">
        <f t="shared" si="5"/>
        <v>0.2099585997191914</v>
      </c>
      <c r="CC32" s="69">
        <f t="shared" si="5"/>
        <v>0.20503007410481189</v>
      </c>
      <c r="CD32" s="69">
        <f t="shared" si="5"/>
        <v>7.0322090742851354E-2</v>
      </c>
      <c r="CE32" s="69">
        <f t="shared" si="5"/>
        <v>0.13470798336196055</v>
      </c>
      <c r="CF32" s="69">
        <f t="shared" si="5"/>
        <v>4.9285256143794835E-3</v>
      </c>
      <c r="CG32" s="69">
        <f t="shared" si="5"/>
        <v>0</v>
      </c>
      <c r="CH32" s="69">
        <f t="shared" si="5"/>
        <v>8.5352611217281941E-3</v>
      </c>
      <c r="CI32" s="135">
        <f t="shared" si="6"/>
        <v>1</v>
      </c>
      <c r="CJ32" s="18"/>
      <c r="CK32" s="136" t="str">
        <f t="shared" si="7"/>
        <v>日高川町</v>
      </c>
      <c r="CL32" s="137">
        <f t="shared" si="17"/>
        <v>76.203951402431102</v>
      </c>
      <c r="CM32" s="75">
        <f t="shared" si="18"/>
        <v>0.13770939441947644</v>
      </c>
      <c r="CN32" s="76">
        <f t="shared" si="19"/>
        <v>61.808006524756067</v>
      </c>
      <c r="CO32" s="75">
        <f t="shared" si="20"/>
        <v>0.16978382882801471</v>
      </c>
      <c r="CP32" s="76">
        <f t="shared" si="8"/>
        <v>1.069738965534494</v>
      </c>
      <c r="CQ32" s="75">
        <f t="shared" si="21"/>
        <v>0</v>
      </c>
      <c r="CR32" s="76">
        <f t="shared" si="9"/>
        <v>13.326205912140537</v>
      </c>
      <c r="CS32" s="75">
        <f t="shared" si="22"/>
        <v>0</v>
      </c>
      <c r="CT32" s="76">
        <f t="shared" si="10"/>
        <v>5.210553154879709</v>
      </c>
      <c r="CU32" s="77">
        <f t="shared" si="23"/>
        <v>0</v>
      </c>
      <c r="CV32" s="18"/>
      <c r="CW32" s="1078">
        <f t="shared" si="24"/>
        <v>10.494</v>
      </c>
      <c r="CX32" s="1081">
        <f>VLOOKUP($AX32&amp;"_"&amp;$CW$14,データシート1!$A:$BS,MATCH($CW$12&amp;"_"&amp;CX$20,データシート1!$A$1:$BS$1,0),0)</f>
        <v>10.494</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10.494</v>
      </c>
      <c r="DE32" s="18"/>
      <c r="DF32" s="138">
        <f>VLOOKUP($AX32&amp;"_"&amp;$DF$14,データシート1!$A:$BS,MATCH($DF$12&amp;"_"&amp;DF$20,データシート1!$A$1:$BS$1,0),0)</f>
        <v>2</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2</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21382</v>
      </c>
      <c r="AY33" s="20" t="str">
        <f>IF(IFERROR(比較地域マスタ!$Z18,"")=0,"",IFERROR(比較地域マスタ!$Z18,""))</f>
        <v>輪之内町</v>
      </c>
      <c r="BB33" s="122" t="str">
        <f t="shared" si="0"/>
        <v>21382</v>
      </c>
      <c r="BC33" s="123" t="str">
        <f t="shared" si="0"/>
        <v>輪之内町</v>
      </c>
      <c r="BD33" s="40">
        <f t="shared" si="14"/>
        <v>104.95008656636267</v>
      </c>
      <c r="BE33" s="40">
        <f t="shared" si="15"/>
        <v>62.7040950440486</v>
      </c>
      <c r="BF33" s="40">
        <f>VLOOKUP($AX33&amp;"_"&amp;$BC$14,データシート1!$A:$BS,MATCH($BC$12&amp;"_"&amp;BF$20,データシート1!$A$1:$BS$1,0),0)</f>
        <v>57.724797831636351</v>
      </c>
      <c r="BG33" s="40">
        <f>VLOOKUP($AX33&amp;"_"&amp;$BC$14,データシート1!$A:$BS,MATCH($BC$12&amp;"_"&amp;BG$20,データシート1!$A$1:$BS$1,0),0)</f>
        <v>0.7826774346507982</v>
      </c>
      <c r="BH33" s="40">
        <f>VLOOKUP($AX33&amp;"_"&amp;$BC$14,データシート1!$A:$BS,MATCH($BC$12&amp;"_"&amp;BH$20,データシート1!$A$1:$BS$1,0),0)</f>
        <v>4.1966197777614482</v>
      </c>
      <c r="BI33" s="40">
        <f>VLOOKUP($AX33&amp;"_"&amp;$BC$14,データシート1!$A:$BS,MATCH($BC$12&amp;"_"&amp;BI$20,データシート1!$A$1:$BS$1,0),0)</f>
        <v>9.5597140541769505</v>
      </c>
      <c r="BJ33" s="40">
        <f>VLOOKUP($AX33&amp;"_"&amp;$BC$14,データシート1!$A:$BS,MATCH($BC$12&amp;"_"&amp;BJ$20,データシート1!$A$1:$BS$1,0),0)</f>
        <v>10.317625584898598</v>
      </c>
      <c r="BK33" s="40">
        <f t="shared" si="1"/>
        <v>21.226782574937705</v>
      </c>
      <c r="BL33" s="40">
        <f t="shared" si="2"/>
        <v>20.661089911862916</v>
      </c>
      <c r="BM33" s="40">
        <f>VLOOKUP($AX33&amp;"_"&amp;$BC$14,データシート1!$A:$BS,MATCH($BC$12&amp;"_"&amp;BM$20,データシート1!$A$1:$BS$1,0),0)</f>
        <v>9.4377820908467616</v>
      </c>
      <c r="BN33" s="40">
        <f>VLOOKUP($AX33&amp;"_"&amp;$BC$14,データシート1!$A:$BS,MATCH($BC$12&amp;"_"&amp;BN$20,データシート1!$A$1:$BS$1,0),0)</f>
        <v>11.223307821016153</v>
      </c>
      <c r="BO33" s="40">
        <f>VLOOKUP($AX33&amp;"_"&amp;$BC$14,データシート1!$A:$BS,MATCH($BC$12&amp;"_"&amp;BO$20,データシート1!$A$1:$BS$1,0),0)</f>
        <v>0.56569266307478805</v>
      </c>
      <c r="BP33" s="40">
        <f>VLOOKUP($AX33&amp;"_"&amp;$BC$14,データシート1!$A:$BS,MATCH($BC$12&amp;"_"&amp;BP$20,データシート1!$A$1:$BS$1,0),0)</f>
        <v>0</v>
      </c>
      <c r="BQ33" s="40">
        <f>VLOOKUP($AX33&amp;"_"&amp;$BC$14,データシート1!$A:$BS,MATCH($BC$12&amp;"_"&amp;BQ$20,データシート1!$A$1:$BS$1,0),0)</f>
        <v>1.1418693083008229</v>
      </c>
      <c r="BR33" s="41">
        <f t="shared" si="3"/>
        <v>104.95008656636267</v>
      </c>
      <c r="BT33" s="134" t="str">
        <f t="shared" si="4"/>
        <v>輪之内町</v>
      </c>
      <c r="BU33" s="38">
        <f t="shared" si="25"/>
        <v>104.95008656636267</v>
      </c>
      <c r="BV33" s="69">
        <f t="shared" si="16"/>
        <v>0.59746587254503281</v>
      </c>
      <c r="BW33" s="69">
        <f t="shared" si="5"/>
        <v>0.55002144086022697</v>
      </c>
      <c r="BX33" s="69">
        <f t="shared" si="5"/>
        <v>7.4576159034980011E-3</v>
      </c>
      <c r="BY33" s="69">
        <f t="shared" si="5"/>
        <v>3.9986815781307777E-2</v>
      </c>
      <c r="BZ33" s="69">
        <f t="shared" si="5"/>
        <v>9.1088195988595924E-2</v>
      </c>
      <c r="CA33" s="69">
        <f t="shared" si="5"/>
        <v>9.8309833964496024E-2</v>
      </c>
      <c r="CB33" s="69">
        <f t="shared" si="5"/>
        <v>0.20225597967006401</v>
      </c>
      <c r="CC33" s="69">
        <f t="shared" si="5"/>
        <v>0.19686586822201782</v>
      </c>
      <c r="CD33" s="69">
        <f t="shared" si="5"/>
        <v>8.9926386910400558E-2</v>
      </c>
      <c r="CE33" s="69">
        <f t="shared" si="5"/>
        <v>0.10693948131161725</v>
      </c>
      <c r="CF33" s="69">
        <f t="shared" si="5"/>
        <v>5.3901114480461709E-3</v>
      </c>
      <c r="CG33" s="69">
        <f t="shared" si="5"/>
        <v>0</v>
      </c>
      <c r="CH33" s="69">
        <f t="shared" si="5"/>
        <v>1.0880117831811307E-2</v>
      </c>
      <c r="CI33" s="135">
        <f t="shared" si="6"/>
        <v>1</v>
      </c>
      <c r="CK33" s="136" t="str">
        <f t="shared" si="7"/>
        <v>輪之内町</v>
      </c>
      <c r="CL33" s="137">
        <f t="shared" si="17"/>
        <v>62.7040950440486</v>
      </c>
      <c r="CM33" s="75">
        <f t="shared" si="18"/>
        <v>0.65413590565634083</v>
      </c>
      <c r="CN33" s="76">
        <f t="shared" si="19"/>
        <v>57.724797831636351</v>
      </c>
      <c r="CO33" s="75">
        <f t="shared" si="20"/>
        <v>0.7105611719876902</v>
      </c>
      <c r="CP33" s="76">
        <f t="shared" si="8"/>
        <v>0.7826774346507982</v>
      </c>
      <c r="CQ33" s="75">
        <f t="shared" si="21"/>
        <v>0</v>
      </c>
      <c r="CR33" s="76">
        <f t="shared" si="9"/>
        <v>4.1966197777614482</v>
      </c>
      <c r="CS33" s="75">
        <f t="shared" si="22"/>
        <v>0</v>
      </c>
      <c r="CT33" s="76">
        <f t="shared" si="10"/>
        <v>9.5597140541769505</v>
      </c>
      <c r="CU33" s="77">
        <f t="shared" si="23"/>
        <v>0</v>
      </c>
      <c r="CV33" s="18"/>
      <c r="CW33" s="1078">
        <f t="shared" si="24"/>
        <v>41.017000000000003</v>
      </c>
      <c r="CX33" s="1081">
        <f>VLOOKUP($AX33&amp;"_"&amp;$CW$14,データシート1!$A:$BS,MATCH($CW$12&amp;"_"&amp;CX$20,データシート1!$A$1:$BS$1,0),0)</f>
        <v>41.017000000000003</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41.017000000000003</v>
      </c>
      <c r="DE33" s="18"/>
      <c r="DF33" s="138">
        <f>VLOOKUP($AX33&amp;"_"&amp;$DF$14,データシート1!$A:$BS,MATCH($DF$12&amp;"_"&amp;DF$20,データシート1!$A$1:$BS$1,0),0)</f>
        <v>5</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5</v>
      </c>
      <c r="DM33" s="18"/>
      <c r="DN33" s="139">
        <f t="shared" si="26"/>
        <v>1</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40348</v>
      </c>
      <c r="AY34" s="20" t="str">
        <f>IF(IFERROR(比較地域マスタ!$Z19,"")=0,"",IFERROR(比較地域マスタ!$Z19,""))</f>
        <v>久山町</v>
      </c>
      <c r="BB34" s="122" t="str">
        <f t="shared" si="0"/>
        <v>40348</v>
      </c>
      <c r="BC34" s="123" t="str">
        <f t="shared" si="0"/>
        <v>久山町</v>
      </c>
      <c r="BD34" s="40">
        <f t="shared" si="14"/>
        <v>175.54076618323637</v>
      </c>
      <c r="BE34" s="40">
        <f t="shared" si="15"/>
        <v>122.78597457331614</v>
      </c>
      <c r="BF34" s="40">
        <f>VLOOKUP($AX34&amp;"_"&amp;$BC$14,データシート1!$A:$BS,MATCH($BC$12&amp;"_"&amp;BF$20,データシート1!$A$1:$BS$1,0),0)</f>
        <v>122.0343329600544</v>
      </c>
      <c r="BG34" s="40">
        <f>VLOOKUP($AX34&amp;"_"&amp;$BC$14,データシート1!$A:$BS,MATCH($BC$12&amp;"_"&amp;BG$20,データシート1!$A$1:$BS$1,0),0)</f>
        <v>0.52483603271188695</v>
      </c>
      <c r="BH34" s="40">
        <f>VLOOKUP($AX34&amp;"_"&amp;$BC$14,データシート1!$A:$BS,MATCH($BC$12&amp;"_"&amp;BH$20,データシート1!$A$1:$BS$1,0),0)</f>
        <v>0.22680558054985525</v>
      </c>
      <c r="BI34" s="40">
        <f>VLOOKUP($AX34&amp;"_"&amp;$BC$14,データシート1!$A:$BS,MATCH($BC$12&amp;"_"&amp;BI$20,データシート1!$A$1:$BS$1,0),0)</f>
        <v>21.216113373089762</v>
      </c>
      <c r="BJ34" s="40">
        <f>VLOOKUP($AX34&amp;"_"&amp;$BC$14,データシート1!$A:$BS,MATCH($BC$12&amp;"_"&amp;BJ$20,データシート1!$A$1:$BS$1,0),0)</f>
        <v>6.94392191120909</v>
      </c>
      <c r="BK34" s="40">
        <f t="shared" si="1"/>
        <v>24.594756325621375</v>
      </c>
      <c r="BL34" s="40">
        <f t="shared" si="2"/>
        <v>24.053415452191146</v>
      </c>
      <c r="BM34" s="40">
        <f>VLOOKUP($AX34&amp;"_"&amp;$BC$14,データシート1!$A:$BS,MATCH($BC$12&amp;"_"&amp;BM$20,データシート1!$A$1:$BS$1,0),0)</f>
        <v>8.4595778082990343</v>
      </c>
      <c r="BN34" s="40">
        <f>VLOOKUP($AX34&amp;"_"&amp;$BC$14,データシート1!$A:$BS,MATCH($BC$12&amp;"_"&amp;BN$20,データシート1!$A$1:$BS$1,0),0)</f>
        <v>15.59383764389211</v>
      </c>
      <c r="BO34" s="40">
        <f>VLOOKUP($AX34&amp;"_"&amp;$BC$14,データシート1!$A:$BS,MATCH($BC$12&amp;"_"&amp;BO$20,データシート1!$A$1:$BS$1,0),0)</f>
        <v>0.5413408734302303</v>
      </c>
      <c r="BP34" s="40">
        <f>VLOOKUP($AX34&amp;"_"&amp;$BC$14,データシート1!$A:$BS,MATCH($BC$12&amp;"_"&amp;BP$20,データシート1!$A$1:$BS$1,0),0)</f>
        <v>0</v>
      </c>
      <c r="BQ34" s="40">
        <f>VLOOKUP($AX34&amp;"_"&amp;$BC$14,データシート1!$A:$BS,MATCH($BC$12&amp;"_"&amp;BQ$20,データシート1!$A$1:$BS$1,0),0)</f>
        <v>0</v>
      </c>
      <c r="BR34" s="41">
        <f t="shared" si="3"/>
        <v>175.54076618323637</v>
      </c>
      <c r="BT34" s="134" t="str">
        <f t="shared" si="4"/>
        <v>久山町</v>
      </c>
      <c r="BU34" s="38">
        <f t="shared" si="25"/>
        <v>175.54076618323637</v>
      </c>
      <c r="BV34" s="69">
        <f t="shared" si="16"/>
        <v>0.69947270507608073</v>
      </c>
      <c r="BW34" s="69">
        <f t="shared" si="5"/>
        <v>0.69519084149758215</v>
      </c>
      <c r="BX34" s="69">
        <f t="shared" si="5"/>
        <v>2.9898242107707471E-3</v>
      </c>
      <c r="BY34" s="69">
        <f t="shared" si="5"/>
        <v>1.2920393677278738E-3</v>
      </c>
      <c r="BZ34" s="69">
        <f t="shared" si="5"/>
        <v>0.12086146047091731</v>
      </c>
      <c r="CA34" s="69">
        <f t="shared" si="5"/>
        <v>3.9557318007606E-2</v>
      </c>
      <c r="CB34" s="69">
        <f t="shared" si="5"/>
        <v>0.14010851644539593</v>
      </c>
      <c r="CC34" s="69">
        <f t="shared" si="5"/>
        <v>0.1370246693983507</v>
      </c>
      <c r="CD34" s="69">
        <f t="shared" si="5"/>
        <v>4.8191528339739574E-2</v>
      </c>
      <c r="CE34" s="69">
        <f t="shared" si="5"/>
        <v>8.883314105861112E-2</v>
      </c>
      <c r="CF34" s="69">
        <f t="shared" si="5"/>
        <v>3.0838470470452278E-3</v>
      </c>
      <c r="CG34" s="69">
        <f t="shared" si="5"/>
        <v>0</v>
      </c>
      <c r="CH34" s="69">
        <f t="shared" si="5"/>
        <v>0</v>
      </c>
      <c r="CI34" s="135">
        <f t="shared" si="6"/>
        <v>1</v>
      </c>
      <c r="CK34" s="136" t="str">
        <f t="shared" si="7"/>
        <v>久山町</v>
      </c>
      <c r="CL34" s="137">
        <f t="shared" si="17"/>
        <v>122.78597457331614</v>
      </c>
      <c r="CM34" s="75">
        <f t="shared" si="18"/>
        <v>0.32640535809787641</v>
      </c>
      <c r="CN34" s="76">
        <f t="shared" si="19"/>
        <v>122.0343329600544</v>
      </c>
      <c r="CO34" s="75">
        <f t="shared" si="20"/>
        <v>0.32841577470758798</v>
      </c>
      <c r="CP34" s="76">
        <f t="shared" si="8"/>
        <v>0.52483603271188695</v>
      </c>
      <c r="CQ34" s="75">
        <f t="shared" si="21"/>
        <v>0</v>
      </c>
      <c r="CR34" s="76">
        <f t="shared" si="9"/>
        <v>0.22680558054985525</v>
      </c>
      <c r="CS34" s="75">
        <f t="shared" si="22"/>
        <v>0</v>
      </c>
      <c r="CT34" s="76">
        <f t="shared" si="10"/>
        <v>21.216113373089762</v>
      </c>
      <c r="CU34" s="77">
        <f t="shared" si="23"/>
        <v>0.27549815073168493</v>
      </c>
      <c r="CV34" s="18"/>
      <c r="CW34" s="1078">
        <f t="shared" si="24"/>
        <v>40.078000000000003</v>
      </c>
      <c r="CX34" s="1081">
        <f>VLOOKUP($AX34&amp;"_"&amp;$CW$14,データシート1!$A:$BS,MATCH($CW$12&amp;"_"&amp;CX$20,データシート1!$A$1:$BS$1,0),0)</f>
        <v>40.078000000000003</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5.8449999999999998</v>
      </c>
      <c r="DB34" s="1081">
        <f>VLOOKUP($AX34&amp;"_"&amp;$CW$14,データシート1!$A:$BS,MATCH($CW$12&amp;"_"&amp;DB$20,データシート1!$A$1:$BS$1,0),0)</f>
        <v>0</v>
      </c>
      <c r="DC34" s="1081">
        <f>VLOOKUP($AX34&amp;"_"&amp;$CW$14,データシート1!$A:$BS,MATCH($CW$12&amp;"_"&amp;DC$20,データシート1!$A$1:$BS$1,0),0)</f>
        <v>0</v>
      </c>
      <c r="DD34" s="1080">
        <f t="shared" si="11"/>
        <v>45.923000000000002</v>
      </c>
      <c r="DE34" s="18"/>
      <c r="DF34" s="138">
        <f>VLOOKUP($AX34&amp;"_"&amp;$DF$14,データシート1!$A:$BS,MATCH($DF$12&amp;"_"&amp;DF$20,データシート1!$A$1:$BS$1,0),0)</f>
        <v>5</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2</v>
      </c>
      <c r="DJ34" s="74">
        <f>VLOOKUP($AX34&amp;"_"&amp;$DF$14,データシート1!$A:$BS,MATCH($DF$12&amp;"_"&amp;DJ$20,データシート1!$A$1:$BS$1,0),0)</f>
        <v>0</v>
      </c>
      <c r="DK34" s="74">
        <f>VLOOKUP($AX34&amp;"_"&amp;$DF$14,データシート1!$A:$BS,MATCH($DF$12&amp;"_"&amp;DK$20,データシート1!$A$1:$BS$1,0),0)</f>
        <v>0</v>
      </c>
      <c r="DL34" s="78">
        <f t="shared" si="12"/>
        <v>7</v>
      </c>
      <c r="DM34" s="18"/>
      <c r="DN34" s="139">
        <f t="shared" si="26"/>
        <v>0.87</v>
      </c>
      <c r="DO34" s="140">
        <f t="shared" si="27"/>
        <v>0</v>
      </c>
      <c r="DP34" s="140">
        <f t="shared" si="13"/>
        <v>0</v>
      </c>
      <c r="DQ34" s="140">
        <f t="shared" si="13"/>
        <v>0.13</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07522</v>
      </c>
      <c r="AY35" s="20" t="str">
        <f>IF(IFERROR(比較地域マスタ!$Z20,"")=0,"",IFERROR(比較地域マスタ!$Z20,""))</f>
        <v>小野町</v>
      </c>
      <c r="BB35" s="122" t="str">
        <f t="shared" si="0"/>
        <v>07522</v>
      </c>
      <c r="BC35" s="123" t="str">
        <f t="shared" si="0"/>
        <v>小野町</v>
      </c>
      <c r="BD35" s="40">
        <f t="shared" si="14"/>
        <v>57.193317709055876</v>
      </c>
      <c r="BE35" s="40">
        <f t="shared" si="15"/>
        <v>12.109388021211281</v>
      </c>
      <c r="BF35" s="40">
        <f>VLOOKUP($AX35&amp;"_"&amp;$BC$14,データシート1!$A:$BS,MATCH($BC$12&amp;"_"&amp;BF$20,データシート1!$A$1:$BS$1,0),0)</f>
        <v>8.2412678010178961</v>
      </c>
      <c r="BG35" s="40">
        <f>VLOOKUP($AX35&amp;"_"&amp;$BC$14,データシート1!$A:$BS,MATCH($BC$12&amp;"_"&amp;BG$20,データシート1!$A$1:$BS$1,0),0)</f>
        <v>0.92996182927477733</v>
      </c>
      <c r="BH35" s="40">
        <f>VLOOKUP($AX35&amp;"_"&amp;$BC$14,データシート1!$A:$BS,MATCH($BC$12&amp;"_"&amp;BH$20,データシート1!$A$1:$BS$1,0),0)</f>
        <v>2.9381583909186073</v>
      </c>
      <c r="BI35" s="40">
        <f>VLOOKUP($AX35&amp;"_"&amp;$BC$14,データシート1!$A:$BS,MATCH($BC$12&amp;"_"&amp;BI$20,データシート1!$A$1:$BS$1,0),0)</f>
        <v>8.5206125800905017</v>
      </c>
      <c r="BJ35" s="40">
        <f>VLOOKUP($AX35&amp;"_"&amp;$BC$14,データシート1!$A:$BS,MATCH($BC$12&amp;"_"&amp;BJ$20,データシート1!$A$1:$BS$1,0),0)</f>
        <v>13.055105899110215</v>
      </c>
      <c r="BK35" s="40">
        <f t="shared" si="1"/>
        <v>21.977530864791742</v>
      </c>
      <c r="BL35" s="40">
        <f t="shared" si="2"/>
        <v>21.398748377743367</v>
      </c>
      <c r="BM35" s="40">
        <f>VLOOKUP($AX35&amp;"_"&amp;$BC$14,データシート1!$A:$BS,MATCH($BC$12&amp;"_"&amp;BM$20,データシート1!$A$1:$BS$1,0),0)</f>
        <v>9.510552652638582</v>
      </c>
      <c r="BN35" s="40">
        <f>VLOOKUP($AX35&amp;"_"&amp;$BC$14,データシート1!$A:$BS,MATCH($BC$12&amp;"_"&amp;BN$20,データシート1!$A$1:$BS$1,0),0)</f>
        <v>11.888195725104787</v>
      </c>
      <c r="BO35" s="40">
        <f>VLOOKUP($AX35&amp;"_"&amp;$BC$14,データシート1!$A:$BS,MATCH($BC$12&amp;"_"&amp;BO$20,データシート1!$A$1:$BS$1,0),0)</f>
        <v>0.57878248704837598</v>
      </c>
      <c r="BP35" s="40">
        <f>VLOOKUP($AX35&amp;"_"&amp;$BC$14,データシート1!$A:$BS,MATCH($BC$12&amp;"_"&amp;BP$20,データシート1!$A$1:$BS$1,0),0)</f>
        <v>0</v>
      </c>
      <c r="BQ35" s="40">
        <f>VLOOKUP($AX35&amp;"_"&amp;$BC$14,データシート1!$A:$BS,MATCH($BC$12&amp;"_"&amp;BQ$20,データシート1!$A$1:$BS$1,0),0)</f>
        <v>1.530680343852141</v>
      </c>
      <c r="BR35" s="41">
        <f t="shared" si="3"/>
        <v>57.193317709055876</v>
      </c>
      <c r="BT35" s="134" t="str">
        <f t="shared" si="4"/>
        <v>小野町</v>
      </c>
      <c r="BU35" s="38">
        <f t="shared" si="25"/>
        <v>57.193317709055876</v>
      </c>
      <c r="BV35" s="69">
        <f t="shared" si="16"/>
        <v>0.21172732246120257</v>
      </c>
      <c r="BW35" s="69">
        <f t="shared" si="5"/>
        <v>0.14409494205147308</v>
      </c>
      <c r="BX35" s="69">
        <f t="shared" si="5"/>
        <v>1.6259973481614079E-2</v>
      </c>
      <c r="BY35" s="69">
        <f t="shared" si="5"/>
        <v>5.1372406928115399E-2</v>
      </c>
      <c r="BZ35" s="69">
        <f t="shared" si="5"/>
        <v>0.14897916262587027</v>
      </c>
      <c r="CA35" s="69">
        <f t="shared" si="5"/>
        <v>0.22826278352170321</v>
      </c>
      <c r="CB35" s="69">
        <f t="shared" si="5"/>
        <v>0.38426745894672698</v>
      </c>
      <c r="CC35" s="69">
        <f t="shared" si="5"/>
        <v>0.37414770177522211</v>
      </c>
      <c r="CD35" s="69">
        <f t="shared" si="5"/>
        <v>0.16628782930584737</v>
      </c>
      <c r="CE35" s="69">
        <f t="shared" si="5"/>
        <v>0.20785987246937473</v>
      </c>
      <c r="CF35" s="69">
        <f t="shared" si="5"/>
        <v>1.0119757171504892E-2</v>
      </c>
      <c r="CG35" s="69">
        <f t="shared" si="5"/>
        <v>0</v>
      </c>
      <c r="CH35" s="69">
        <f t="shared" si="5"/>
        <v>2.6763272444497062E-2</v>
      </c>
      <c r="CI35" s="135">
        <f t="shared" si="6"/>
        <v>1</v>
      </c>
      <c r="CK35" s="136" t="str">
        <f t="shared" si="7"/>
        <v>小野町</v>
      </c>
      <c r="CL35" s="137">
        <f t="shared" si="17"/>
        <v>12.109388021211281</v>
      </c>
      <c r="CM35" s="75">
        <f t="shared" si="18"/>
        <v>0.82762233586413037</v>
      </c>
      <c r="CN35" s="76">
        <f t="shared" si="19"/>
        <v>8.2412678010178961</v>
      </c>
      <c r="CO35" s="75">
        <f t="shared" si="20"/>
        <v>1</v>
      </c>
      <c r="CP35" s="76">
        <f t="shared" si="8"/>
        <v>0.92996182927477733</v>
      </c>
      <c r="CQ35" s="75">
        <f t="shared" si="21"/>
        <v>0</v>
      </c>
      <c r="CR35" s="76">
        <f t="shared" si="9"/>
        <v>2.9381583909186073</v>
      </c>
      <c r="CS35" s="75">
        <f t="shared" si="22"/>
        <v>0</v>
      </c>
      <c r="CT35" s="76">
        <f t="shared" si="10"/>
        <v>8.5206125800905017</v>
      </c>
      <c r="CU35" s="77">
        <f t="shared" si="23"/>
        <v>0</v>
      </c>
      <c r="CV35" s="18"/>
      <c r="CW35" s="1078">
        <f t="shared" si="24"/>
        <v>10.022</v>
      </c>
      <c r="CX35" s="1081">
        <f>VLOOKUP($AX35&amp;"_"&amp;$CW$14,データシート1!$A:$BS,MATCH($CW$12&amp;"_"&amp;CX$20,データシート1!$A$1:$BS$1,0),0)</f>
        <v>10.022</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10.022</v>
      </c>
      <c r="DE35" s="18"/>
      <c r="DF35" s="138">
        <f>VLOOKUP($AX35&amp;"_"&amp;$DF$14,データシート1!$A:$BS,MATCH($DF$12&amp;"_"&amp;DF$20,データシート1!$A$1:$BS$1,0),0)</f>
        <v>2</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2</v>
      </c>
      <c r="DM35" s="18"/>
      <c r="DN35" s="139">
        <f t="shared" si="26"/>
        <v>1</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43369</v>
      </c>
      <c r="AY36" s="20" t="str">
        <f>IF(IFERROR(比較地域マスタ!$Z21,"")=0,"",IFERROR(比較地域マスタ!$Z21,""))</f>
        <v>和水町</v>
      </c>
      <c r="BB36" s="122" t="str">
        <f t="shared" si="0"/>
        <v>43369</v>
      </c>
      <c r="BC36" s="123" t="str">
        <f t="shared" si="0"/>
        <v>和水町</v>
      </c>
      <c r="BD36" s="40">
        <f t="shared" si="14"/>
        <v>68.101712370260742</v>
      </c>
      <c r="BE36" s="40">
        <f t="shared" si="15"/>
        <v>26.676403854515904</v>
      </c>
      <c r="BF36" s="40">
        <f>VLOOKUP($AX36&amp;"_"&amp;$BC$14,データシート1!$A:$BS,MATCH($BC$12&amp;"_"&amp;BF$20,データシート1!$A$1:$BS$1,0),0)</f>
        <v>20.258624759144691</v>
      </c>
      <c r="BG36" s="40">
        <f>VLOOKUP($AX36&amp;"_"&amp;$BC$14,データシート1!$A:$BS,MATCH($BC$12&amp;"_"&amp;BG$20,データシート1!$A$1:$BS$1,0),0)</f>
        <v>0.58304768310883637</v>
      </c>
      <c r="BH36" s="40">
        <f>VLOOKUP($AX36&amp;"_"&amp;$BC$14,データシート1!$A:$BS,MATCH($BC$12&amp;"_"&amp;BH$20,データシート1!$A$1:$BS$1,0),0)</f>
        <v>5.834731412262375</v>
      </c>
      <c r="BI36" s="40">
        <f>VLOOKUP($AX36&amp;"_"&amp;$BC$14,データシート1!$A:$BS,MATCH($BC$12&amp;"_"&amp;BI$20,データシート1!$A$1:$BS$1,0),0)</f>
        <v>7.6624441436887016</v>
      </c>
      <c r="BJ36" s="40">
        <f>VLOOKUP($AX36&amp;"_"&amp;$BC$14,データシート1!$A:$BS,MATCH($BC$12&amp;"_"&amp;BJ$20,データシート1!$A$1:$BS$1,0),0)</f>
        <v>8.6050350910170863</v>
      </c>
      <c r="BK36" s="40">
        <f t="shared" si="1"/>
        <v>24.341728225347097</v>
      </c>
      <c r="BL36" s="40">
        <f t="shared" si="2"/>
        <v>23.770257171509193</v>
      </c>
      <c r="BM36" s="40">
        <f>VLOOKUP($AX36&amp;"_"&amp;$BC$14,データシート1!$A:$BS,MATCH($BC$12&amp;"_"&amp;BM$20,データシート1!$A$1:$BS$1,0),0)</f>
        <v>9.191481727859065</v>
      </c>
      <c r="BN36" s="40">
        <f>VLOOKUP($AX36&amp;"_"&amp;$BC$14,データシート1!$A:$BS,MATCH($BC$12&amp;"_"&amp;BN$20,データシート1!$A$1:$BS$1,0),0)</f>
        <v>14.578775443650128</v>
      </c>
      <c r="BO36" s="40">
        <f>VLOOKUP($AX36&amp;"_"&amp;$BC$14,データシート1!$A:$BS,MATCH($BC$12&amp;"_"&amp;BO$20,データシート1!$A$1:$BS$1,0),0)</f>
        <v>0.57147105383790342</v>
      </c>
      <c r="BP36" s="40">
        <f>VLOOKUP($AX36&amp;"_"&amp;$BC$14,データシート1!$A:$BS,MATCH($BC$12&amp;"_"&amp;BP$20,データシート1!$A$1:$BS$1,0),0)</f>
        <v>0</v>
      </c>
      <c r="BQ36" s="40">
        <f>VLOOKUP($AX36&amp;"_"&amp;$BC$14,データシート1!$A:$BS,MATCH($BC$12&amp;"_"&amp;BQ$20,データシート1!$A$1:$BS$1,0),0)</f>
        <v>0.81610105569194957</v>
      </c>
      <c r="BR36" s="41">
        <f t="shared" si="3"/>
        <v>68.101712370260742</v>
      </c>
      <c r="BT36" s="134" t="str">
        <f t="shared" si="4"/>
        <v>和水町</v>
      </c>
      <c r="BU36" s="38">
        <f t="shared" si="25"/>
        <v>68.101712370260742</v>
      </c>
      <c r="BV36" s="69">
        <f t="shared" si="16"/>
        <v>0.39171414236222923</v>
      </c>
      <c r="BW36" s="69">
        <f t="shared" si="5"/>
        <v>0.2974759966240057</v>
      </c>
      <c r="BX36" s="69">
        <f t="shared" si="5"/>
        <v>8.5614247104225053E-3</v>
      </c>
      <c r="BY36" s="69">
        <f t="shared" si="5"/>
        <v>8.5676721027801009E-2</v>
      </c>
      <c r="BZ36" s="69">
        <f t="shared" si="5"/>
        <v>0.1125147059743362</v>
      </c>
      <c r="CA36" s="69">
        <f t="shared" si="5"/>
        <v>0.12635563470463937</v>
      </c>
      <c r="CB36" s="69">
        <f t="shared" si="5"/>
        <v>0.35743195549921086</v>
      </c>
      <c r="CC36" s="69">
        <f t="shared" si="5"/>
        <v>0.34904052107050099</v>
      </c>
      <c r="CD36" s="69">
        <f t="shared" si="5"/>
        <v>0.13496696937495631</v>
      </c>
      <c r="CE36" s="69">
        <f t="shared" si="5"/>
        <v>0.21407355169554471</v>
      </c>
      <c r="CF36" s="69">
        <f t="shared" si="5"/>
        <v>8.3914344287098781E-3</v>
      </c>
      <c r="CG36" s="69">
        <f t="shared" si="5"/>
        <v>0</v>
      </c>
      <c r="CH36" s="69">
        <f t="shared" si="5"/>
        <v>1.1983561459584265E-2</v>
      </c>
      <c r="CI36" s="135">
        <f t="shared" si="6"/>
        <v>1</v>
      </c>
      <c r="CK36" s="136" t="str">
        <f t="shared" si="7"/>
        <v>和水町</v>
      </c>
      <c r="CL36" s="137">
        <f t="shared" si="17"/>
        <v>26.676403854515904</v>
      </c>
      <c r="CM36" s="75">
        <f t="shared" si="18"/>
        <v>0.27368756447897508</v>
      </c>
      <c r="CN36" s="76">
        <f t="shared" si="19"/>
        <v>20.258624759144691</v>
      </c>
      <c r="CO36" s="75">
        <f t="shared" si="20"/>
        <v>0.36038971484006327</v>
      </c>
      <c r="CP36" s="76">
        <f t="shared" si="8"/>
        <v>0.58304768310883637</v>
      </c>
      <c r="CQ36" s="75">
        <f t="shared" si="21"/>
        <v>0</v>
      </c>
      <c r="CR36" s="76">
        <f t="shared" si="9"/>
        <v>5.834731412262375</v>
      </c>
      <c r="CS36" s="75">
        <f t="shared" si="22"/>
        <v>0</v>
      </c>
      <c r="CT36" s="76">
        <f t="shared" si="10"/>
        <v>7.6624441436887016</v>
      </c>
      <c r="CU36" s="77">
        <f t="shared" si="23"/>
        <v>0</v>
      </c>
      <c r="CV36" s="18"/>
      <c r="CW36" s="1078">
        <f t="shared" si="24"/>
        <v>7.3010000000000002</v>
      </c>
      <c r="CX36" s="1081">
        <f>VLOOKUP($AX36&amp;"_"&amp;$CW$14,データシート1!$A:$BS,MATCH($CW$12&amp;"_"&amp;CX$20,データシート1!$A$1:$BS$1,0),0)</f>
        <v>7.3010000000000002</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7.3010000000000002</v>
      </c>
      <c r="DE36" s="18"/>
      <c r="DF36" s="138">
        <f>VLOOKUP($AX36&amp;"_"&amp;$DF$14,データシート1!$A:$BS,MATCH($DF$12&amp;"_"&amp;DF$20,データシート1!$A$1:$BS$1,0),0)</f>
        <v>2</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2</v>
      </c>
      <c r="DM36" s="18"/>
      <c r="DN36" s="139">
        <f t="shared" si="26"/>
        <v>1</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27322</v>
      </c>
      <c r="AY37" s="20" t="str">
        <f>IF(IFERROR(比較地域マスタ!$Z22,"")=0,"",IFERROR(比較地域マスタ!$Z22,""))</f>
        <v>能勢町</v>
      </c>
      <c r="BB37" s="122" t="str">
        <f t="shared" si="0"/>
        <v>27322</v>
      </c>
      <c r="BC37" s="123" t="str">
        <f t="shared" si="0"/>
        <v>能勢町</v>
      </c>
      <c r="BD37" s="40">
        <f t="shared" si="14"/>
        <v>60.176391962527489</v>
      </c>
      <c r="BE37" s="40">
        <f t="shared" si="15"/>
        <v>16.386676626009042</v>
      </c>
      <c r="BF37" s="40">
        <f>VLOOKUP($AX37&amp;"_"&amp;$BC$14,データシート1!$A:$BS,MATCH($BC$12&amp;"_"&amp;BF$20,データシート1!$A$1:$BS$1,0),0)</f>
        <v>4.1116646551311584</v>
      </c>
      <c r="BG37" s="40">
        <f>VLOOKUP($AX37&amp;"_"&amp;$BC$14,データシート1!$A:$BS,MATCH($BC$12&amp;"_"&amp;BG$20,データシート1!$A$1:$BS$1,0),0)</f>
        <v>0.2509988766206469</v>
      </c>
      <c r="BH37" s="40">
        <f>VLOOKUP($AX37&amp;"_"&amp;$BC$14,データシート1!$A:$BS,MATCH($BC$12&amp;"_"&amp;BH$20,データシート1!$A$1:$BS$1,0),0)</f>
        <v>12.024013094257237</v>
      </c>
      <c r="BI37" s="40">
        <f>VLOOKUP($AX37&amp;"_"&amp;$BC$14,データシート1!$A:$BS,MATCH($BC$12&amp;"_"&amp;BI$20,データシート1!$A$1:$BS$1,0),0)</f>
        <v>7.1825519858704823</v>
      </c>
      <c r="BJ37" s="40">
        <f>VLOOKUP($AX37&amp;"_"&amp;$BC$14,データシート1!$A:$BS,MATCH($BC$12&amp;"_"&amp;BJ$20,データシート1!$A$1:$BS$1,0),0)</f>
        <v>10.783119720259474</v>
      </c>
      <c r="BK37" s="40">
        <f t="shared" si="1"/>
        <v>24.242345842142985</v>
      </c>
      <c r="BL37" s="40">
        <f t="shared" si="2"/>
        <v>23.669872414397194</v>
      </c>
      <c r="BM37" s="40">
        <f>VLOOKUP($AX37&amp;"_"&amp;$BC$14,データシート1!$A:$BS,MATCH($BC$12&amp;"_"&amp;BM$20,データシート1!$A$1:$BS$1,0),0)</f>
        <v>9.4811645411457306</v>
      </c>
      <c r="BN37" s="40">
        <f>VLOOKUP($AX37&amp;"_"&amp;$BC$14,データシート1!$A:$BS,MATCH($BC$12&amp;"_"&amp;BN$20,データシート1!$A$1:$BS$1,0),0)</f>
        <v>14.188707873251463</v>
      </c>
      <c r="BO37" s="40">
        <f>VLOOKUP($AX37&amp;"_"&amp;$BC$14,データシート1!$A:$BS,MATCH($BC$12&amp;"_"&amp;BO$20,データシート1!$A$1:$BS$1,0),0)</f>
        <v>0.5724734277457908</v>
      </c>
      <c r="BP37" s="40">
        <f>VLOOKUP($AX37&amp;"_"&amp;$BC$14,データシート1!$A:$BS,MATCH($BC$12&amp;"_"&amp;BP$20,データシート1!$A$1:$BS$1,0),0)</f>
        <v>0</v>
      </c>
      <c r="BQ37" s="40">
        <f>VLOOKUP($AX37&amp;"_"&amp;$BC$14,データシート1!$A:$BS,MATCH($BC$12&amp;"_"&amp;BQ$20,データシート1!$A$1:$BS$1,0),0)</f>
        <v>1.581697788245505</v>
      </c>
      <c r="BR37" s="41">
        <f t="shared" si="3"/>
        <v>60.176391962527489</v>
      </c>
      <c r="BT37" s="134" t="str">
        <f t="shared" si="4"/>
        <v>能勢町</v>
      </c>
      <c r="BU37" s="38">
        <f t="shared" si="25"/>
        <v>60.176391962527489</v>
      </c>
      <c r="BV37" s="69">
        <f t="shared" si="16"/>
        <v>0.27231072006133583</v>
      </c>
      <c r="BW37" s="69">
        <f t="shared" si="5"/>
        <v>6.8326872400251884E-2</v>
      </c>
      <c r="BX37" s="69">
        <f t="shared" si="5"/>
        <v>4.1710522753997401E-3</v>
      </c>
      <c r="BY37" s="69">
        <f t="shared" si="5"/>
        <v>0.19981279538568419</v>
      </c>
      <c r="BZ37" s="69">
        <f t="shared" si="5"/>
        <v>0.11935830234459949</v>
      </c>
      <c r="CA37" s="69">
        <f t="shared" si="5"/>
        <v>0.17919186193439851</v>
      </c>
      <c r="CB37" s="69">
        <f t="shared" si="5"/>
        <v>0.40285475834508266</v>
      </c>
      <c r="CC37" s="69">
        <f t="shared" si="5"/>
        <v>0.39334150224786968</v>
      </c>
      <c r="CD37" s="69">
        <f t="shared" si="5"/>
        <v>0.1575562148533225</v>
      </c>
      <c r="CE37" s="69">
        <f t="shared" si="5"/>
        <v>0.23578528739454718</v>
      </c>
      <c r="CF37" s="69">
        <f t="shared" si="5"/>
        <v>9.5132560972129472E-3</v>
      </c>
      <c r="CG37" s="69">
        <f t="shared" si="5"/>
        <v>0</v>
      </c>
      <c r="CH37" s="69">
        <f t="shared" si="5"/>
        <v>2.6284357314583531E-2</v>
      </c>
      <c r="CI37" s="135">
        <f t="shared" si="6"/>
        <v>1</v>
      </c>
      <c r="CK37" s="136" t="str">
        <f t="shared" si="7"/>
        <v>能勢町</v>
      </c>
      <c r="CL37" s="137">
        <f t="shared" si="17"/>
        <v>16.386676626009042</v>
      </c>
      <c r="CM37" s="75">
        <f t="shared" si="18"/>
        <v>0.19619597514343637</v>
      </c>
      <c r="CN37" s="76">
        <f t="shared" si="19"/>
        <v>4.1116646551311584</v>
      </c>
      <c r="CO37" s="75">
        <f t="shared" si="20"/>
        <v>0.78192174451480023</v>
      </c>
      <c r="CP37" s="76">
        <f t="shared" si="8"/>
        <v>0.2509988766206469</v>
      </c>
      <c r="CQ37" s="75">
        <f t="shared" si="21"/>
        <v>0</v>
      </c>
      <c r="CR37" s="76">
        <f t="shared" si="9"/>
        <v>12.024013094257237</v>
      </c>
      <c r="CS37" s="75">
        <f t="shared" si="22"/>
        <v>0</v>
      </c>
      <c r="CT37" s="76">
        <f t="shared" si="10"/>
        <v>7.1825519858704823</v>
      </c>
      <c r="CU37" s="77">
        <f t="shared" si="23"/>
        <v>0</v>
      </c>
      <c r="CV37" s="18"/>
      <c r="CW37" s="1078">
        <f t="shared" si="24"/>
        <v>3.2149999999999999</v>
      </c>
      <c r="CX37" s="1081">
        <f>VLOOKUP($AX37&amp;"_"&amp;$CW$14,データシート1!$A:$BS,MATCH($CW$12&amp;"_"&amp;CX$20,データシート1!$A$1:$BS$1,0),0)</f>
        <v>3.2149999999999999</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3.2149999999999999</v>
      </c>
      <c r="DE37" s="18"/>
      <c r="DF37" s="138">
        <f>VLOOKUP($AX37&amp;"_"&amp;$DF$14,データシート1!$A:$BS,MATCH($DF$12&amp;"_"&amp;DF$20,データシート1!$A$1:$BS$1,0),0)</f>
        <v>1</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1</v>
      </c>
      <c r="DM37" s="18"/>
      <c r="DN37" s="139">
        <f t="shared" si="26"/>
        <v>1</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11362</v>
      </c>
      <c r="AY38" s="20" t="str">
        <f>IF(IFERROR(比較地域マスタ!$Z23,"")=0,"",IFERROR(比較地域マスタ!$Z23,""))</f>
        <v>皆野町</v>
      </c>
      <c r="BB38" s="122" t="str">
        <f t="shared" si="0"/>
        <v>11362</v>
      </c>
      <c r="BC38" s="123" t="str">
        <f t="shared" si="0"/>
        <v>皆野町</v>
      </c>
      <c r="BD38" s="40">
        <f t="shared" si="14"/>
        <v>48.448844706079058</v>
      </c>
      <c r="BE38" s="40">
        <f t="shared" si="15"/>
        <v>5.354380856482809</v>
      </c>
      <c r="BF38" s="40">
        <f>VLOOKUP($AX38&amp;"_"&amp;$BC$14,データシート1!$A:$BS,MATCH($BC$12&amp;"_"&amp;BF$20,データシート1!$A$1:$BS$1,0),0)</f>
        <v>3.8618762374508471</v>
      </c>
      <c r="BG38" s="40">
        <f>VLOOKUP($AX38&amp;"_"&amp;$BC$14,データシート1!$A:$BS,MATCH($BC$12&amp;"_"&amp;BG$20,データシート1!$A$1:$BS$1,0),0)</f>
        <v>0.7869671135867129</v>
      </c>
      <c r="BH38" s="40">
        <f>VLOOKUP($AX38&amp;"_"&amp;$BC$14,データシート1!$A:$BS,MATCH($BC$12&amp;"_"&amp;BH$20,データシート1!$A$1:$BS$1,0),0)</f>
        <v>0.70553750544524918</v>
      </c>
      <c r="BI38" s="40">
        <f>VLOOKUP($AX38&amp;"_"&amp;$BC$14,データシート1!$A:$BS,MATCH($BC$12&amp;"_"&amp;BI$20,データシート1!$A$1:$BS$1,0),0)</f>
        <v>10.74092532202121</v>
      </c>
      <c r="BJ38" s="40">
        <f>VLOOKUP($AX38&amp;"_"&amp;$BC$14,データシート1!$A:$BS,MATCH($BC$12&amp;"_"&amp;BJ$20,データシート1!$A$1:$BS$1,0),0)</f>
        <v>10.103714124259989</v>
      </c>
      <c r="BK38" s="40">
        <f t="shared" si="1"/>
        <v>20.867777294791505</v>
      </c>
      <c r="BL38" s="40">
        <f t="shared" si="2"/>
        <v>20.306388943203526</v>
      </c>
      <c r="BM38" s="40">
        <f>VLOOKUP($AX38&amp;"_"&amp;$BC$14,データシート1!$A:$BS,MATCH($BC$12&amp;"_"&amp;BM$20,データシート1!$A$1:$BS$1,0),0)</f>
        <v>9.8366207468211595</v>
      </c>
      <c r="BN38" s="40">
        <f>VLOOKUP($AX38&amp;"_"&amp;$BC$14,データシート1!$A:$BS,MATCH($BC$12&amp;"_"&amp;BN$20,データシート1!$A$1:$BS$1,0),0)</f>
        <v>10.469768196382367</v>
      </c>
      <c r="BO38" s="40">
        <f>VLOOKUP($AX38&amp;"_"&amp;$BC$14,データシート1!$A:$BS,MATCH($BC$12&amp;"_"&amp;BO$20,データシート1!$A$1:$BS$1,0),0)</f>
        <v>0.56138835158797762</v>
      </c>
      <c r="BP38" s="40">
        <f>VLOOKUP($AX38&amp;"_"&amp;$BC$14,データシート1!$A:$BS,MATCH($BC$12&amp;"_"&amp;BP$20,データシート1!$A$1:$BS$1,0),0)</f>
        <v>0</v>
      </c>
      <c r="BQ38" s="40">
        <f>VLOOKUP($AX38&amp;"_"&amp;$BC$14,データシート1!$A:$BS,MATCH($BC$12&amp;"_"&amp;BQ$20,データシート1!$A$1:$BS$1,0),0)</f>
        <v>1.3820471085235499</v>
      </c>
      <c r="BR38" s="41">
        <f t="shared" si="3"/>
        <v>48.448844706079058</v>
      </c>
      <c r="BT38" s="134" t="str">
        <f t="shared" si="4"/>
        <v>皆野町</v>
      </c>
      <c r="BU38" s="38">
        <f t="shared" si="25"/>
        <v>48.448844706079058</v>
      </c>
      <c r="BV38" s="69">
        <f t="shared" si="16"/>
        <v>0.11051617203600678</v>
      </c>
      <c r="BW38" s="69">
        <f t="shared" si="5"/>
        <v>7.9710388573337496E-2</v>
      </c>
      <c r="BX38" s="69">
        <f t="shared" si="5"/>
        <v>1.6243258603191608E-2</v>
      </c>
      <c r="BY38" s="69">
        <f t="shared" si="5"/>
        <v>1.4562524859477666E-2</v>
      </c>
      <c r="BZ38" s="69">
        <f t="shared" si="5"/>
        <v>0.22169621148207702</v>
      </c>
      <c r="CA38" s="69">
        <f t="shared" si="5"/>
        <v>0.20854396395941796</v>
      </c>
      <c r="CB38" s="69">
        <f t="shared" si="5"/>
        <v>0.43071774820201536</v>
      </c>
      <c r="CC38" s="69">
        <f t="shared" si="5"/>
        <v>0.41913050902234633</v>
      </c>
      <c r="CD38" s="69">
        <f t="shared" si="5"/>
        <v>0.20303106929579523</v>
      </c>
      <c r="CE38" s="69">
        <f t="shared" si="5"/>
        <v>0.21609943972655113</v>
      </c>
      <c r="CF38" s="69">
        <f t="shared" si="5"/>
        <v>1.1587239179668987E-2</v>
      </c>
      <c r="CG38" s="69">
        <f t="shared" si="5"/>
        <v>0</v>
      </c>
      <c r="CH38" s="69">
        <f t="shared" si="5"/>
        <v>2.8525904320482989E-2</v>
      </c>
      <c r="CI38" s="135">
        <f t="shared" si="6"/>
        <v>1</v>
      </c>
      <c r="CK38" s="136" t="str">
        <f t="shared" si="7"/>
        <v>皆野町</v>
      </c>
      <c r="CL38" s="137">
        <f t="shared" si="17"/>
        <v>5.354380856482809</v>
      </c>
      <c r="CM38" s="75">
        <f t="shared" si="18"/>
        <v>1</v>
      </c>
      <c r="CN38" s="76">
        <f t="shared" si="19"/>
        <v>3.8618762374508471</v>
      </c>
      <c r="CO38" s="75">
        <f t="shared" si="20"/>
        <v>0.82576442224492408</v>
      </c>
      <c r="CP38" s="76">
        <f t="shared" si="8"/>
        <v>0.7869671135867129</v>
      </c>
      <c r="CQ38" s="75">
        <f t="shared" si="21"/>
        <v>1</v>
      </c>
      <c r="CR38" s="76">
        <f t="shared" si="9"/>
        <v>0.70553750544524918</v>
      </c>
      <c r="CS38" s="75">
        <f t="shared" si="22"/>
        <v>0</v>
      </c>
      <c r="CT38" s="76">
        <f t="shared" si="10"/>
        <v>10.74092532202121</v>
      </c>
      <c r="CU38" s="77">
        <f t="shared" si="23"/>
        <v>0</v>
      </c>
      <c r="CV38" s="18"/>
      <c r="CW38" s="1078">
        <f t="shared" si="24"/>
        <v>9.120000000000001</v>
      </c>
      <c r="CX38" s="1081">
        <f>VLOOKUP($AX38&amp;"_"&amp;$CW$14,データシート1!$A:$BS,MATCH($CW$12&amp;"_"&amp;CX$20,データシート1!$A$1:$BS$1,0),0)</f>
        <v>3.1890000000000001</v>
      </c>
      <c r="CY38" s="1081">
        <f>VLOOKUP($AX38&amp;"_"&amp;$CW$14,データシート1!$A:$BS,MATCH($CW$12&amp;"_"&amp;CY$20,データシート1!$A$1:$BS$1,0),0)</f>
        <v>5.931</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9.120000000000001</v>
      </c>
      <c r="DE38" s="18"/>
      <c r="DF38" s="138">
        <f>VLOOKUP($AX38&amp;"_"&amp;$DF$14,データシート1!$A:$BS,MATCH($DF$12&amp;"_"&amp;DF$20,データシート1!$A$1:$BS$1,0),0)</f>
        <v>1</v>
      </c>
      <c r="DG38" s="74">
        <f>VLOOKUP($AX38&amp;"_"&amp;$DF$14,データシート1!$A:$BS,MATCH($DF$12&amp;"_"&amp;DG$20,データシート1!$A$1:$BS$1,0),0)</f>
        <v>1</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2</v>
      </c>
      <c r="DM38" s="18"/>
      <c r="DN38" s="139">
        <f t="shared" si="26"/>
        <v>0.35</v>
      </c>
      <c r="DO38" s="140">
        <f t="shared" si="27"/>
        <v>0.65</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10425</v>
      </c>
      <c r="AY39" s="20" t="str">
        <f>IF(IFERROR(比較地域マスタ!$Z24,"")=0,"",IFERROR(比較地域マスタ!$Z24,""))</f>
        <v>嬬恋村</v>
      </c>
      <c r="BB39" s="122" t="str">
        <f t="shared" si="0"/>
        <v>10425</v>
      </c>
      <c r="BC39" s="123" t="str">
        <f t="shared" si="0"/>
        <v>嬬恋村</v>
      </c>
      <c r="BD39" s="40">
        <f t="shared" si="14"/>
        <v>62.315460031599471</v>
      </c>
      <c r="BE39" s="40">
        <f t="shared" si="15"/>
        <v>5.3711782902182232</v>
      </c>
      <c r="BF39" s="40">
        <f>VLOOKUP($AX39&amp;"_"&amp;$BC$14,データシート1!$A:$BS,MATCH($BC$12&amp;"_"&amp;BF$20,データシート1!$A$1:$BS$1,0),0)</f>
        <v>1.2656536802637031</v>
      </c>
      <c r="BG39" s="40">
        <f>VLOOKUP($AX39&amp;"_"&amp;$BC$14,データシート1!$A:$BS,MATCH($BC$12&amp;"_"&amp;BG$20,データシート1!$A$1:$BS$1,0),0)</f>
        <v>0.92557384647582408</v>
      </c>
      <c r="BH39" s="40">
        <f>VLOOKUP($AX39&amp;"_"&amp;$BC$14,データシート1!$A:$BS,MATCH($BC$12&amp;"_"&amp;BH$20,データシート1!$A$1:$BS$1,0),0)</f>
        <v>3.1799507634786957</v>
      </c>
      <c r="BI39" s="40">
        <f>VLOOKUP($AX39&amp;"_"&amp;$BC$14,データシート1!$A:$BS,MATCH($BC$12&amp;"_"&amp;BI$20,データシート1!$A$1:$BS$1,0),0)</f>
        <v>10.595219154355384</v>
      </c>
      <c r="BJ39" s="40">
        <f>VLOOKUP($AX39&amp;"_"&amp;$BC$14,データシート1!$A:$BS,MATCH($BC$12&amp;"_"&amp;BJ$20,データシート1!$A$1:$BS$1,0),0)</f>
        <v>10.22042875301913</v>
      </c>
      <c r="BK39" s="40">
        <f t="shared" si="1"/>
        <v>34.216847435887253</v>
      </c>
      <c r="BL39" s="40">
        <f t="shared" si="2"/>
        <v>33.661532290917648</v>
      </c>
      <c r="BM39" s="40">
        <f>VLOOKUP($AX39&amp;"_"&amp;$BC$14,データシート1!$A:$BS,MATCH($BC$12&amp;"_"&amp;BM$20,データシート1!$A$1:$BS$1,0),0)</f>
        <v>10.847012008622963</v>
      </c>
      <c r="BN39" s="40">
        <f>VLOOKUP($AX39&amp;"_"&amp;$BC$14,データシート1!$A:$BS,MATCH($BC$12&amp;"_"&amp;BN$20,データシート1!$A$1:$BS$1,0),0)</f>
        <v>22.814520282294684</v>
      </c>
      <c r="BO39" s="40">
        <f>VLOOKUP($AX39&amp;"_"&amp;$BC$14,データシート1!$A:$BS,MATCH($BC$12&amp;"_"&amp;BO$20,データシート1!$A$1:$BS$1,0),0)</f>
        <v>0.55531514496960122</v>
      </c>
      <c r="BP39" s="40">
        <f>VLOOKUP($AX39&amp;"_"&amp;$BC$14,データシート1!$A:$BS,MATCH($BC$12&amp;"_"&amp;BP$20,データシート1!$A$1:$BS$1,0),0)</f>
        <v>0</v>
      </c>
      <c r="BQ39" s="40">
        <f>VLOOKUP($AX39&amp;"_"&amp;$BC$14,データシート1!$A:$BS,MATCH($BC$12&amp;"_"&amp;BQ$20,データシート1!$A$1:$BS$1,0),0)</f>
        <v>1.9117863981194829</v>
      </c>
      <c r="BR39" s="41">
        <f t="shared" si="3"/>
        <v>62.315460031599471</v>
      </c>
      <c r="BT39" s="134" t="str">
        <f t="shared" si="4"/>
        <v>嬬恋村</v>
      </c>
      <c r="BU39" s="38">
        <f t="shared" si="25"/>
        <v>62.315460031599471</v>
      </c>
      <c r="BV39" s="69">
        <f t="shared" si="16"/>
        <v>8.6193350534434943E-2</v>
      </c>
      <c r="BW39" s="69">
        <f t="shared" si="5"/>
        <v>2.031042825683874E-2</v>
      </c>
      <c r="BX39" s="69">
        <f t="shared" si="5"/>
        <v>1.4853037207885104E-2</v>
      </c>
      <c r="BY39" s="69">
        <f t="shared" si="5"/>
        <v>5.1029885069711081E-2</v>
      </c>
      <c r="BZ39" s="69">
        <f t="shared" si="5"/>
        <v>0.17002553056629394</v>
      </c>
      <c r="CA39" s="69">
        <f t="shared" si="5"/>
        <v>0.16401112577579408</v>
      </c>
      <c r="CB39" s="69">
        <f t="shared" si="5"/>
        <v>0.54909082623375116</v>
      </c>
      <c r="CC39" s="69">
        <f t="shared" si="5"/>
        <v>0.54017947189747562</v>
      </c>
      <c r="CD39" s="69">
        <f t="shared" si="5"/>
        <v>0.17406614671740472</v>
      </c>
      <c r="CE39" s="69">
        <f t="shared" si="5"/>
        <v>0.36611332518007084</v>
      </c>
      <c r="CF39" s="69">
        <f t="shared" si="5"/>
        <v>8.9113543362755749E-3</v>
      </c>
      <c r="CG39" s="69">
        <f t="shared" si="5"/>
        <v>0</v>
      </c>
      <c r="CH39" s="69">
        <f t="shared" si="5"/>
        <v>3.0679166889725881E-2</v>
      </c>
      <c r="CI39" s="135">
        <f t="shared" si="6"/>
        <v>1</v>
      </c>
      <c r="CK39" s="136" t="str">
        <f t="shared" si="7"/>
        <v>嬬恋村</v>
      </c>
      <c r="CL39" s="137">
        <f t="shared" si="17"/>
        <v>5.3711782902182232</v>
      </c>
      <c r="CM39" s="75">
        <f t="shared" si="18"/>
        <v>0</v>
      </c>
      <c r="CN39" s="76">
        <f t="shared" si="19"/>
        <v>1.2656536802637031</v>
      </c>
      <c r="CO39" s="75">
        <f t="shared" si="20"/>
        <v>0</v>
      </c>
      <c r="CP39" s="76">
        <f t="shared" si="8"/>
        <v>0.92557384647582408</v>
      </c>
      <c r="CQ39" s="75">
        <f t="shared" si="21"/>
        <v>0</v>
      </c>
      <c r="CR39" s="76">
        <f t="shared" si="9"/>
        <v>3.1799507634786957</v>
      </c>
      <c r="CS39" s="75">
        <f t="shared" si="22"/>
        <v>0</v>
      </c>
      <c r="CT39" s="76">
        <f t="shared" si="10"/>
        <v>10.595219154355384</v>
      </c>
      <c r="CU39" s="77">
        <f t="shared" si="23"/>
        <v>0.33571745408756565</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3.5569999999999999</v>
      </c>
      <c r="DB39" s="1081">
        <f>VLOOKUP($AX39&amp;"_"&amp;$CW$14,データシート1!$A:$BS,MATCH($CW$12&amp;"_"&amp;DB$20,データシート1!$A$1:$BS$1,0),0)</f>
        <v>0</v>
      </c>
      <c r="DC39" s="1081">
        <f>VLOOKUP($AX39&amp;"_"&amp;$CW$14,データシート1!$A:$BS,MATCH($CW$12&amp;"_"&amp;DC$20,データシート1!$A$1:$BS$1,0),0)</f>
        <v>0</v>
      </c>
      <c r="DD39" s="1080">
        <f t="shared" si="11"/>
        <v>3.5569999999999999</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v>
      </c>
      <c r="DJ39" s="74">
        <f>VLOOKUP($AX39&amp;"_"&amp;$DF$14,データシート1!$A:$BS,MATCH($DF$12&amp;"_"&amp;DJ$20,データシート1!$A$1:$BS$1,0),0)</f>
        <v>0</v>
      </c>
      <c r="DK39" s="74">
        <f>VLOOKUP($AX39&amp;"_"&amp;$DF$14,データシート1!$A:$BS,MATCH($DF$12&amp;"_"&amp;DK$20,データシート1!$A$1:$BS$1,0),0)</f>
        <v>0</v>
      </c>
      <c r="DL39" s="78">
        <f t="shared" si="12"/>
        <v>1</v>
      </c>
      <c r="DM39" s="18"/>
      <c r="DN39" s="139">
        <f t="shared" si="26"/>
        <v>0</v>
      </c>
      <c r="DO39" s="140">
        <f t="shared" si="27"/>
        <v>0</v>
      </c>
      <c r="DP39" s="140">
        <f t="shared" si="29"/>
        <v>0</v>
      </c>
      <c r="DQ39" s="140">
        <f t="shared" si="30"/>
        <v>1</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02441</v>
      </c>
      <c r="AY40" s="20" t="str">
        <f>IF(IFERROR(比較地域マスタ!$Z25,"")=0,"",IFERROR(比較地域マスタ!$Z25,""))</f>
        <v>三戸町</v>
      </c>
      <c r="BB40" s="122" t="str">
        <f t="shared" si="0"/>
        <v>02441</v>
      </c>
      <c r="BC40" s="123" t="str">
        <f t="shared" si="0"/>
        <v>三戸町</v>
      </c>
      <c r="BD40" s="40">
        <f t="shared" si="14"/>
        <v>90.44860368425617</v>
      </c>
      <c r="BE40" s="40">
        <f t="shared" si="15"/>
        <v>37.968007893166543</v>
      </c>
      <c r="BF40" s="40">
        <f>VLOOKUP($AX40&amp;"_"&amp;$BC$14,データシート1!$A:$BS,MATCH($BC$12&amp;"_"&amp;BF$20,データシート1!$A$1:$BS$1,0),0)</f>
        <v>29.507737805215879</v>
      </c>
      <c r="BG40" s="40">
        <f>VLOOKUP($AX40&amp;"_"&amp;$BC$14,データシート1!$A:$BS,MATCH($BC$12&amp;"_"&amp;BG$20,データシート1!$A$1:$BS$1,0),0)</f>
        <v>1.1218161474328876</v>
      </c>
      <c r="BH40" s="40">
        <f>VLOOKUP($AX40&amp;"_"&amp;$BC$14,データシート1!$A:$BS,MATCH($BC$12&amp;"_"&amp;BH$20,データシート1!$A$1:$BS$1,0),0)</f>
        <v>7.3384539405177796</v>
      </c>
      <c r="BI40" s="40">
        <f>VLOOKUP($AX40&amp;"_"&amp;$BC$14,データシート1!$A:$BS,MATCH($BC$12&amp;"_"&amp;BI$20,データシート1!$A$1:$BS$1,0),0)</f>
        <v>9.5641436030049647</v>
      </c>
      <c r="BJ40" s="40">
        <f>VLOOKUP($AX40&amp;"_"&amp;$BC$14,データシート1!$A:$BS,MATCH($BC$12&amp;"_"&amp;BJ$20,データシート1!$A$1:$BS$1,0),0)</f>
        <v>19.289803008815468</v>
      </c>
      <c r="BK40" s="40">
        <f t="shared" si="1"/>
        <v>22.065436432810088</v>
      </c>
      <c r="BL40" s="40">
        <f t="shared" si="2"/>
        <v>21.494083305314291</v>
      </c>
      <c r="BM40" s="40">
        <f>VLOOKUP($AX40&amp;"_"&amp;$BC$14,データシート1!$A:$BS,MATCH($BC$12&amp;"_"&amp;BM$20,データシート1!$A$1:$BS$1,0),0)</f>
        <v>7.8816116156063112</v>
      </c>
      <c r="BN40" s="40">
        <f>VLOOKUP($AX40&amp;"_"&amp;$BC$14,データシート1!$A:$BS,MATCH($BC$12&amp;"_"&amp;BN$20,データシート1!$A$1:$BS$1,0),0)</f>
        <v>13.612471689707979</v>
      </c>
      <c r="BO40" s="40">
        <f>VLOOKUP($AX40&amp;"_"&amp;$BC$14,データシート1!$A:$BS,MATCH($BC$12&amp;"_"&amp;BO$20,データシート1!$A$1:$BS$1,0),0)</f>
        <v>0.57135312749579903</v>
      </c>
      <c r="BP40" s="40">
        <f>VLOOKUP($AX40&amp;"_"&amp;$BC$14,データシート1!$A:$BS,MATCH($BC$12&amp;"_"&amp;BP$20,データシート1!$A$1:$BS$1,0),0)</f>
        <v>0</v>
      </c>
      <c r="BQ40" s="40">
        <f>VLOOKUP($AX40&amp;"_"&amp;$BC$14,データシート1!$A:$BS,MATCH($BC$12&amp;"_"&amp;BQ$20,データシート1!$A$1:$BS$1,0),0)</f>
        <v>1.5612127464591119</v>
      </c>
      <c r="BR40" s="41">
        <f t="shared" si="3"/>
        <v>90.44860368425617</v>
      </c>
      <c r="BT40" s="134" t="str">
        <f t="shared" si="4"/>
        <v>三戸町</v>
      </c>
      <c r="BU40" s="38">
        <f t="shared" si="25"/>
        <v>90.44860368425617</v>
      </c>
      <c r="BV40" s="69">
        <f t="shared" si="16"/>
        <v>0.41977439503331326</v>
      </c>
      <c r="BW40" s="69">
        <f t="shared" si="5"/>
        <v>0.32623762671034034</v>
      </c>
      <c r="BX40" s="69">
        <f t="shared" si="5"/>
        <v>1.2402802273753124E-2</v>
      </c>
      <c r="BY40" s="69">
        <f t="shared" si="5"/>
        <v>8.1133966049219824E-2</v>
      </c>
      <c r="BZ40" s="69">
        <f t="shared" si="5"/>
        <v>0.10574119680600151</v>
      </c>
      <c r="CA40" s="69">
        <f t="shared" si="5"/>
        <v>0.21326811275222732</v>
      </c>
      <c r="CB40" s="69">
        <f t="shared" si="5"/>
        <v>0.24395552318129243</v>
      </c>
      <c r="CC40" s="69">
        <f t="shared" si="5"/>
        <v>0.23763864150238545</v>
      </c>
      <c r="CD40" s="69">
        <f t="shared" si="5"/>
        <v>8.7139118732224435E-2</v>
      </c>
      <c r="CE40" s="69">
        <f t="shared" si="5"/>
        <v>0.15049952277016099</v>
      </c>
      <c r="CF40" s="69">
        <f t="shared" si="5"/>
        <v>6.3168816789070112E-3</v>
      </c>
      <c r="CG40" s="69">
        <f t="shared" si="5"/>
        <v>0</v>
      </c>
      <c r="CH40" s="69">
        <f t="shared" si="5"/>
        <v>1.7260772227165544E-2</v>
      </c>
      <c r="CI40" s="135">
        <f t="shared" si="6"/>
        <v>1</v>
      </c>
      <c r="CK40" s="136" t="str">
        <f t="shared" si="7"/>
        <v>三戸町</v>
      </c>
      <c r="CL40" s="137">
        <f t="shared" si="17"/>
        <v>37.968007893166543</v>
      </c>
      <c r="CM40" s="75">
        <f t="shared" si="18"/>
        <v>0.29221970326225283</v>
      </c>
      <c r="CN40" s="76">
        <f t="shared" si="19"/>
        <v>29.507737805215879</v>
      </c>
      <c r="CO40" s="75">
        <f t="shared" si="20"/>
        <v>0</v>
      </c>
      <c r="CP40" s="76">
        <f t="shared" si="8"/>
        <v>1.1218161474328876</v>
      </c>
      <c r="CQ40" s="75">
        <f t="shared" si="21"/>
        <v>0</v>
      </c>
      <c r="CR40" s="76">
        <f t="shared" si="9"/>
        <v>7.3384539405177796</v>
      </c>
      <c r="CS40" s="75">
        <f t="shared" si="22"/>
        <v>1</v>
      </c>
      <c r="CT40" s="76">
        <f t="shared" si="10"/>
        <v>9.5641436030049647</v>
      </c>
      <c r="CU40" s="77">
        <f t="shared" si="23"/>
        <v>0</v>
      </c>
      <c r="CV40" s="18"/>
      <c r="CW40" s="1078">
        <f t="shared" si="24"/>
        <v>11.095000000000001</v>
      </c>
      <c r="CX40" s="1081">
        <f>VLOOKUP($AX40&amp;"_"&amp;$CW$14,データシート1!$A:$BS,MATCH($CW$12&amp;"_"&amp;CX$20,データシート1!$A$1:$BS$1,0),0)</f>
        <v>0</v>
      </c>
      <c r="CY40" s="1081">
        <f>VLOOKUP($AX40&amp;"_"&amp;$CW$14,データシート1!$A:$BS,MATCH($CW$12&amp;"_"&amp;CY$20,データシート1!$A$1:$BS$1,0),0)</f>
        <v>0</v>
      </c>
      <c r="CZ40" s="1081">
        <f>VLOOKUP($AX40&amp;"_"&amp;$CW$14,データシート1!$A:$BS,MATCH($CW$12&amp;"_"&amp;CZ$20,データシート1!$A$1:$BS$1,0),0)</f>
        <v>11.095000000000001</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11.095000000000001</v>
      </c>
      <c r="DE40" s="18"/>
      <c r="DF40" s="138">
        <f>VLOOKUP($AX40&amp;"_"&amp;$DF$14,データシート1!$A:$BS,MATCH($DF$12&amp;"_"&amp;DF$20,データシート1!$A$1:$BS$1,0),0)</f>
        <v>0</v>
      </c>
      <c r="DG40" s="74">
        <f>VLOOKUP($AX40&amp;"_"&amp;$DF$14,データシート1!$A:$BS,MATCH($DF$12&amp;"_"&amp;DG$20,データシート1!$A$1:$BS$1,0),0)</f>
        <v>0</v>
      </c>
      <c r="DH40" s="74">
        <f>VLOOKUP($AX40&amp;"_"&amp;$DF$14,データシート1!$A:$BS,MATCH($DF$12&amp;"_"&amp;DH$20,データシート1!$A$1:$BS$1,0),0)</f>
        <v>1</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1</v>
      </c>
      <c r="DM40" s="18"/>
      <c r="DN40" s="139">
        <f t="shared" si="26"/>
        <v>0</v>
      </c>
      <c r="DO40" s="140">
        <f t="shared" si="27"/>
        <v>0</v>
      </c>
      <c r="DP40" s="140">
        <f t="shared" si="29"/>
        <v>1</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20384</v>
      </c>
      <c r="AY41" s="20" t="str">
        <f>IF(IFERROR(比較地域マスタ!$Z26,"")=0,"",IFERROR(比較地域マスタ!$Z26,""))</f>
        <v>飯島町</v>
      </c>
      <c r="BB41" s="122" t="str">
        <f t="shared" si="0"/>
        <v>20384</v>
      </c>
      <c r="BC41" s="123" t="str">
        <f t="shared" si="0"/>
        <v>飯島町</v>
      </c>
      <c r="BD41" s="40">
        <f t="shared" si="14"/>
        <v>60.24821456151647</v>
      </c>
      <c r="BE41" s="40">
        <f t="shared" si="15"/>
        <v>20.343204220858421</v>
      </c>
      <c r="BF41" s="40">
        <f>VLOOKUP($AX41&amp;"_"&amp;$BC$14,データシート1!$A:$BS,MATCH($BC$12&amp;"_"&amp;BF$20,データシート1!$A$1:$BS$1,0),0)</f>
        <v>14.55916583592604</v>
      </c>
      <c r="BG41" s="40">
        <f>VLOOKUP($AX41&amp;"_"&amp;$BC$14,データシート1!$A:$BS,MATCH($BC$12&amp;"_"&amp;BG$20,データシート1!$A$1:$BS$1,0),0)</f>
        <v>0.60207574878245551</v>
      </c>
      <c r="BH41" s="40">
        <f>VLOOKUP($AX41&amp;"_"&amp;$BC$14,データシート1!$A:$BS,MATCH($BC$12&amp;"_"&amp;BH$20,データシート1!$A$1:$BS$1,0),0)</f>
        <v>5.1819626361499269</v>
      </c>
      <c r="BI41" s="40">
        <f>VLOOKUP($AX41&amp;"_"&amp;$BC$14,データシート1!$A:$BS,MATCH($BC$12&amp;"_"&amp;BI$20,データシート1!$A$1:$BS$1,0),0)</f>
        <v>5.9531080890185413</v>
      </c>
      <c r="BJ41" s="40">
        <f>VLOOKUP($AX41&amp;"_"&amp;$BC$14,データシート1!$A:$BS,MATCH($BC$12&amp;"_"&amp;BJ$20,データシート1!$A$1:$BS$1,0),0)</f>
        <v>12.716050427942754</v>
      </c>
      <c r="BK41" s="40">
        <f t="shared" si="1"/>
        <v>20.653268408698739</v>
      </c>
      <c r="BL41" s="40">
        <f t="shared" si="2"/>
        <v>20.103849580834357</v>
      </c>
      <c r="BM41" s="40">
        <f>VLOOKUP($AX41&amp;"_"&amp;$BC$14,データシート1!$A:$BS,MATCH($BC$12&amp;"_"&amp;BM$20,データシート1!$A$1:$BS$1,0),0)</f>
        <v>9.0179519266631871</v>
      </c>
      <c r="BN41" s="40">
        <f>VLOOKUP($AX41&amp;"_"&amp;$BC$14,データシート1!$A:$BS,MATCH($BC$12&amp;"_"&amp;BN$20,データシート1!$A$1:$BS$1,0),0)</f>
        <v>11.085897654171168</v>
      </c>
      <c r="BO41" s="40">
        <f>VLOOKUP($AX41&amp;"_"&amp;$BC$14,データシート1!$A:$BS,MATCH($BC$12&amp;"_"&amp;BO$20,データシート1!$A$1:$BS$1,0),0)</f>
        <v>0.54941882786438145</v>
      </c>
      <c r="BP41" s="40">
        <f>VLOOKUP($AX41&amp;"_"&amp;$BC$14,データシート1!$A:$BS,MATCH($BC$12&amp;"_"&amp;BP$20,データシート1!$A$1:$BS$1,0),0)</f>
        <v>0</v>
      </c>
      <c r="BQ41" s="40">
        <f>VLOOKUP($AX41&amp;"_"&amp;$BC$14,データシート1!$A:$BS,MATCH($BC$12&amp;"_"&amp;BQ$20,データシート1!$A$1:$BS$1,0),0)</f>
        <v>0.58258341499801836</v>
      </c>
      <c r="BR41" s="41">
        <f t="shared" si="3"/>
        <v>60.24821456151647</v>
      </c>
      <c r="BT41" s="134" t="str">
        <f t="shared" si="4"/>
        <v>飯島町</v>
      </c>
      <c r="BU41" s="38">
        <f t="shared" si="25"/>
        <v>60.24821456151647</v>
      </c>
      <c r="BV41" s="69">
        <f t="shared" si="16"/>
        <v>0.3376565491428295</v>
      </c>
      <c r="BW41" s="69">
        <f t="shared" si="5"/>
        <v>0.24165306709728959</v>
      </c>
      <c r="BX41" s="69">
        <f t="shared" si="5"/>
        <v>9.9932546244620377E-3</v>
      </c>
      <c r="BY41" s="69">
        <f t="shared" si="5"/>
        <v>8.6010227421077876E-2</v>
      </c>
      <c r="BZ41" s="69">
        <f t="shared" si="5"/>
        <v>9.8809701371982028E-2</v>
      </c>
      <c r="CA41" s="69">
        <f t="shared" si="5"/>
        <v>0.2110610334345929</v>
      </c>
      <c r="CB41" s="69">
        <f t="shared" si="5"/>
        <v>0.34280299522587027</v>
      </c>
      <c r="CC41" s="69">
        <f t="shared" si="5"/>
        <v>0.33368374029254116</v>
      </c>
      <c r="CD41" s="69">
        <f t="shared" si="5"/>
        <v>0.14967998624183962</v>
      </c>
      <c r="CE41" s="69">
        <f t="shared" si="5"/>
        <v>0.18400375405070149</v>
      </c>
      <c r="CF41" s="69">
        <f t="shared" si="5"/>
        <v>9.1192549333291382E-3</v>
      </c>
      <c r="CG41" s="69">
        <f t="shared" si="5"/>
        <v>0</v>
      </c>
      <c r="CH41" s="69">
        <f t="shared" si="5"/>
        <v>9.6697208247253745E-3</v>
      </c>
      <c r="CI41" s="135">
        <f t="shared" si="6"/>
        <v>1</v>
      </c>
      <c r="CK41" s="136" t="str">
        <f t="shared" si="7"/>
        <v>飯島町</v>
      </c>
      <c r="CL41" s="137">
        <f t="shared" si="17"/>
        <v>20.343204220858421</v>
      </c>
      <c r="CM41" s="75">
        <f t="shared" si="18"/>
        <v>1</v>
      </c>
      <c r="CN41" s="76">
        <f t="shared" si="19"/>
        <v>14.55916583592604</v>
      </c>
      <c r="CO41" s="75">
        <f t="shared" si="20"/>
        <v>1</v>
      </c>
      <c r="CP41" s="76">
        <f t="shared" si="8"/>
        <v>0.60207574878245551</v>
      </c>
      <c r="CQ41" s="75">
        <f t="shared" si="21"/>
        <v>0</v>
      </c>
      <c r="CR41" s="76">
        <f t="shared" si="9"/>
        <v>5.1819626361499269</v>
      </c>
      <c r="CS41" s="75">
        <f t="shared" si="22"/>
        <v>0</v>
      </c>
      <c r="CT41" s="76">
        <f t="shared" si="10"/>
        <v>5.9531080890185413</v>
      </c>
      <c r="CU41" s="77">
        <f t="shared" si="23"/>
        <v>0</v>
      </c>
      <c r="CV41" s="18"/>
      <c r="CW41" s="1078">
        <f t="shared" si="24"/>
        <v>27.608000000000001</v>
      </c>
      <c r="CX41" s="1081">
        <f>VLOOKUP($AX41&amp;"_"&amp;$CW$14,データシート1!$A:$BS,MATCH($CW$12&amp;"_"&amp;CX$20,データシート1!$A$1:$BS$1,0),0)</f>
        <v>27.608000000000001</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27.608000000000001</v>
      </c>
      <c r="DE41" s="18"/>
      <c r="DF41" s="138">
        <f>VLOOKUP($AX41&amp;"_"&amp;$DF$14,データシート1!$A:$BS,MATCH($DF$12&amp;"_"&amp;DF$20,データシート1!$A$1:$BS$1,0),0)</f>
        <v>4</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4</v>
      </c>
      <c r="DM41" s="18"/>
      <c r="DN41" s="139">
        <f t="shared" si="26"/>
        <v>1</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14361</v>
      </c>
      <c r="AY42" s="20" t="str">
        <f>IF(IFERROR(比較地域マスタ!$Z27,"")=0,"",IFERROR(比較地域マスタ!$Z27,""))</f>
        <v>中井町</v>
      </c>
      <c r="BB42" s="122" t="str">
        <f t="shared" si="0"/>
        <v>14361</v>
      </c>
      <c r="BC42" s="123" t="str">
        <f t="shared" si="0"/>
        <v>中井町</v>
      </c>
      <c r="BD42" s="40">
        <f t="shared" si="14"/>
        <v>157.57778171711951</v>
      </c>
      <c r="BE42" s="40">
        <f t="shared" si="15"/>
        <v>108.49894394491541</v>
      </c>
      <c r="BF42" s="40">
        <f>VLOOKUP($AX42&amp;"_"&amp;$BC$14,データシート1!$A:$BS,MATCH($BC$12&amp;"_"&amp;BF$20,データシート1!$A$1:$BS$1,0),0)</f>
        <v>104.4516155933226</v>
      </c>
      <c r="BG42" s="40">
        <f>VLOOKUP($AX42&amp;"_"&amp;$BC$14,データシート1!$A:$BS,MATCH($BC$12&amp;"_"&amp;BG$20,データシート1!$A$1:$BS$1,0),0)</f>
        <v>0.80962552489987472</v>
      </c>
      <c r="BH42" s="40">
        <f>VLOOKUP($AX42&amp;"_"&amp;$BC$14,データシート1!$A:$BS,MATCH($BC$12&amp;"_"&amp;BH$20,データシート1!$A$1:$BS$1,0),0)</f>
        <v>3.2377028266929395</v>
      </c>
      <c r="BI42" s="40">
        <f>VLOOKUP($AX42&amp;"_"&amp;$BC$14,データシート1!$A:$BS,MATCH($BC$12&amp;"_"&amp;BI$20,データシート1!$A$1:$BS$1,0),0)</f>
        <v>15.430911694616769</v>
      </c>
      <c r="BJ42" s="40">
        <f>VLOOKUP($AX42&amp;"_"&amp;$BC$14,データシート1!$A:$BS,MATCH($BC$12&amp;"_"&amp;BJ$20,データシート1!$A$1:$BS$1,0),0)</f>
        <v>9.8264605376515348</v>
      </c>
      <c r="BK42" s="40">
        <f t="shared" si="1"/>
        <v>22.86869014264968</v>
      </c>
      <c r="BL42" s="40">
        <f t="shared" si="2"/>
        <v>22.322573252364222</v>
      </c>
      <c r="BM42" s="40">
        <f>VLOOKUP($AX42&amp;"_"&amp;$BC$14,データシート1!$A:$BS,MATCH($BC$12&amp;"_"&amp;BM$20,データシート1!$A$1:$BS$1,0),0)</f>
        <v>8.603719498002059</v>
      </c>
      <c r="BN42" s="40">
        <f>VLOOKUP($AX42&amp;"_"&amp;$BC$14,データシート1!$A:$BS,MATCH($BC$12&amp;"_"&amp;BN$20,データシート1!$A$1:$BS$1,0),0)</f>
        <v>13.718853754362161</v>
      </c>
      <c r="BO42" s="40">
        <f>VLOOKUP($AX42&amp;"_"&amp;$BC$14,データシート1!$A:$BS,MATCH($BC$12&amp;"_"&amp;BO$20,データシート1!$A$1:$BS$1,0),0)</f>
        <v>0.5461168902854584</v>
      </c>
      <c r="BP42" s="40">
        <f>VLOOKUP($AX42&amp;"_"&amp;$BC$14,データシート1!$A:$BS,MATCH($BC$12&amp;"_"&amp;BP$20,データシート1!$A$1:$BS$1,0),0)</f>
        <v>0</v>
      </c>
      <c r="BQ42" s="40">
        <f>VLOOKUP($AX42&amp;"_"&amp;$BC$14,データシート1!$A:$BS,MATCH($BC$12&amp;"_"&amp;BQ$20,データシート1!$A$1:$BS$1,0),0)</f>
        <v>0.95277539728610694</v>
      </c>
      <c r="BR42" s="41">
        <f t="shared" si="3"/>
        <v>157.57778171711951</v>
      </c>
      <c r="BT42" s="134" t="str">
        <f t="shared" si="4"/>
        <v>中井町</v>
      </c>
      <c r="BU42" s="38">
        <f t="shared" si="25"/>
        <v>157.57778171711951</v>
      </c>
      <c r="BV42" s="69">
        <f t="shared" si="16"/>
        <v>0.68854214574292305</v>
      </c>
      <c r="BW42" s="69">
        <f t="shared" si="5"/>
        <v>0.6628575072901588</v>
      </c>
      <c r="BX42" s="69">
        <f t="shared" si="5"/>
        <v>5.1379421392877475E-3</v>
      </c>
      <c r="BY42" s="69">
        <f t="shared" si="5"/>
        <v>2.054669631347647E-2</v>
      </c>
      <c r="BZ42" s="69">
        <f t="shared" si="5"/>
        <v>9.7925681694885358E-2</v>
      </c>
      <c r="CA42" s="69">
        <f t="shared" ref="CA42:CH68" si="32">BJ42/$BR42</f>
        <v>6.2359429296268434E-2</v>
      </c>
      <c r="CB42" s="69">
        <f t="shared" si="32"/>
        <v>0.14512636168278531</v>
      </c>
      <c r="CC42" s="69">
        <f t="shared" si="32"/>
        <v>0.14166066439770844</v>
      </c>
      <c r="CD42" s="69">
        <f t="shared" si="32"/>
        <v>5.4599826220724977E-2</v>
      </c>
      <c r="CE42" s="69">
        <f t="shared" si="32"/>
        <v>8.7060838176983443E-2</v>
      </c>
      <c r="CF42" s="69">
        <f t="shared" si="32"/>
        <v>3.4656972850768807E-3</v>
      </c>
      <c r="CG42" s="69">
        <f t="shared" si="32"/>
        <v>0</v>
      </c>
      <c r="CH42" s="69">
        <f t="shared" si="32"/>
        <v>6.0463815831378461E-3</v>
      </c>
      <c r="CI42" s="135">
        <f t="shared" si="6"/>
        <v>1</v>
      </c>
      <c r="CK42" s="136" t="str">
        <f t="shared" si="7"/>
        <v>中井町</v>
      </c>
      <c r="CL42" s="137">
        <f t="shared" si="17"/>
        <v>108.49894394491541</v>
      </c>
      <c r="CM42" s="75">
        <f t="shared" si="18"/>
        <v>0.2925097595061642</v>
      </c>
      <c r="CN42" s="76">
        <f t="shared" si="19"/>
        <v>104.4516155933226</v>
      </c>
      <c r="CO42" s="75">
        <f t="shared" si="20"/>
        <v>0.30384403170522989</v>
      </c>
      <c r="CP42" s="76">
        <f t="shared" si="8"/>
        <v>0.80962552489987472</v>
      </c>
      <c r="CQ42" s="75">
        <f t="shared" si="21"/>
        <v>0</v>
      </c>
      <c r="CR42" s="76">
        <f t="shared" si="9"/>
        <v>3.2377028266929395</v>
      </c>
      <c r="CS42" s="75">
        <f t="shared" si="22"/>
        <v>0</v>
      </c>
      <c r="CT42" s="76">
        <f t="shared" si="10"/>
        <v>15.430911694616769</v>
      </c>
      <c r="CU42" s="77">
        <f t="shared" si="23"/>
        <v>0.36809231446652146</v>
      </c>
      <c r="CV42" s="18"/>
      <c r="CW42" s="1078">
        <f t="shared" si="24"/>
        <v>31.736999999999998</v>
      </c>
      <c r="CX42" s="1081">
        <f>VLOOKUP($AX42&amp;"_"&amp;$CW$14,データシート1!$A:$BS,MATCH($CW$12&amp;"_"&amp;CX$20,データシート1!$A$1:$BS$1,0),0)</f>
        <v>31.736999999999998</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5.68</v>
      </c>
      <c r="DB42" s="1081">
        <f>VLOOKUP($AX42&amp;"_"&amp;$CW$14,データシート1!$A:$BS,MATCH($CW$12&amp;"_"&amp;DB$20,データシート1!$A$1:$BS$1,0),0)</f>
        <v>0</v>
      </c>
      <c r="DC42" s="1081">
        <f>VLOOKUP($AX42&amp;"_"&amp;$CW$14,データシート1!$A:$BS,MATCH($CW$12&amp;"_"&amp;DC$20,データシート1!$A$1:$BS$1,0),0)</f>
        <v>0</v>
      </c>
      <c r="DD42" s="1080">
        <f t="shared" si="11"/>
        <v>37.417000000000002</v>
      </c>
      <c r="DE42" s="18"/>
      <c r="DF42" s="138">
        <f>VLOOKUP($AX42&amp;"_"&amp;$DF$14,データシート1!$A:$BS,MATCH($DF$12&amp;"_"&amp;DF$20,データシート1!$A$1:$BS$1,0),0)</f>
        <v>6</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1</v>
      </c>
      <c r="DJ42" s="74">
        <f>VLOOKUP($AX42&amp;"_"&amp;$DF$14,データシート1!$A:$BS,MATCH($DF$12&amp;"_"&amp;DJ$20,データシート1!$A$1:$BS$1,0),0)</f>
        <v>0</v>
      </c>
      <c r="DK42" s="74">
        <f>VLOOKUP($AX42&amp;"_"&amp;$DF$14,データシート1!$A:$BS,MATCH($DF$12&amp;"_"&amp;DK$20,データシート1!$A$1:$BS$1,0),0)</f>
        <v>0</v>
      </c>
      <c r="DL42" s="78">
        <f t="shared" si="12"/>
        <v>7</v>
      </c>
      <c r="DM42" s="18"/>
      <c r="DN42" s="139">
        <f t="shared" si="26"/>
        <v>0.85</v>
      </c>
      <c r="DO42" s="140">
        <f t="shared" si="27"/>
        <v>0</v>
      </c>
      <c r="DP42" s="140">
        <f t="shared" si="29"/>
        <v>0</v>
      </c>
      <c r="DQ42" s="140">
        <f t="shared" si="30"/>
        <v>0.15</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43348</v>
      </c>
      <c r="AY43" s="20" t="str">
        <f>IF(IFERROR(比較地域マスタ!$Z28,"")=0,"",IFERROR(比較地域マスタ!$Z28,""))</f>
        <v>美里町</v>
      </c>
      <c r="AZ43" s="26"/>
      <c r="BB43" s="122" t="str">
        <f t="shared" si="0"/>
        <v>43348</v>
      </c>
      <c r="BC43" s="123" t="str">
        <f t="shared" si="0"/>
        <v>美里町</v>
      </c>
      <c r="BD43" s="40">
        <f t="shared" si="14"/>
        <v>45.929771879555588</v>
      </c>
      <c r="BE43" s="40">
        <f t="shared" si="15"/>
        <v>6.5238186682488628</v>
      </c>
      <c r="BF43" s="40">
        <f>VLOOKUP($AX43&amp;"_"&amp;$BC$14,データシート1!$A:$BS,MATCH($BC$12&amp;"_"&amp;BF$20,データシート1!$A$1:$BS$1,0),0)</f>
        <v>2.895179146967382</v>
      </c>
      <c r="BG43" s="40">
        <f>VLOOKUP($AX43&amp;"_"&amp;$BC$14,データシート1!$A:$BS,MATCH($BC$12&amp;"_"&amp;BG$20,データシート1!$A$1:$BS$1,0),0)</f>
        <v>0.99059606360966201</v>
      </c>
      <c r="BH43" s="40">
        <f>VLOOKUP($AX43&amp;"_"&amp;$BC$14,データシート1!$A:$BS,MATCH($BC$12&amp;"_"&amp;BH$20,データシート1!$A$1:$BS$1,0),0)</f>
        <v>2.6380434576718184</v>
      </c>
      <c r="BI43" s="40">
        <f>VLOOKUP($AX43&amp;"_"&amp;$BC$14,データシート1!$A:$BS,MATCH($BC$12&amp;"_"&amp;BI$20,データシート1!$A$1:$BS$1,0),0)</f>
        <v>6.8200271590624375</v>
      </c>
      <c r="BJ43" s="40">
        <f>VLOOKUP($AX43&amp;"_"&amp;$BC$14,データシート1!$A:$BS,MATCH($BC$12&amp;"_"&amp;BJ$20,データシート1!$A$1:$BS$1,0),0)</f>
        <v>9.4493704757306638</v>
      </c>
      <c r="BK43" s="40">
        <f t="shared" si="1"/>
        <v>21.871686983341021</v>
      </c>
      <c r="BL43" s="40">
        <f t="shared" si="2"/>
        <v>21.30192586146363</v>
      </c>
      <c r="BM43" s="40">
        <f>VLOOKUP($AX43&amp;"_"&amp;$BC$14,データシート1!$A:$BS,MATCH($BC$12&amp;"_"&amp;BM$20,データシート1!$A$1:$BS$1,0),0)</f>
        <v>8.5449432750163599</v>
      </c>
      <c r="BN43" s="40">
        <f>VLOOKUP($AX43&amp;"_"&amp;$BC$14,データシート1!$A:$BS,MATCH($BC$12&amp;"_"&amp;BN$20,データシート1!$A$1:$BS$1,0),0)</f>
        <v>12.75698258644727</v>
      </c>
      <c r="BO43" s="40">
        <f>VLOOKUP($AX43&amp;"_"&amp;$BC$14,データシート1!$A:$BS,MATCH($BC$12&amp;"_"&amp;BO$20,データシート1!$A$1:$BS$1,0),0)</f>
        <v>0.56976112187738981</v>
      </c>
      <c r="BP43" s="40">
        <f>VLOOKUP($AX43&amp;"_"&amp;$BC$14,データシート1!$A:$BS,MATCH($BC$12&amp;"_"&amp;BP$20,データシート1!$A$1:$BS$1,0),0)</f>
        <v>0</v>
      </c>
      <c r="BQ43" s="40">
        <f>VLOOKUP($AX43&amp;"_"&amp;$BC$14,データシート1!$A:$BS,MATCH($BC$12&amp;"_"&amp;BQ$20,データシート1!$A$1:$BS$1,0),0)</f>
        <v>1.2648685931726029</v>
      </c>
      <c r="BR43" s="41">
        <f t="shared" si="3"/>
        <v>45.929771879555588</v>
      </c>
      <c r="BT43" s="134" t="str">
        <f t="shared" si="4"/>
        <v>美里町</v>
      </c>
      <c r="BU43" s="38">
        <f t="shared" si="25"/>
        <v>45.929771879555588</v>
      </c>
      <c r="BV43" s="69">
        <f t="shared" si="16"/>
        <v>0.14203899565094</v>
      </c>
      <c r="BW43" s="69">
        <f t="shared" si="16"/>
        <v>6.3034912399730289E-2</v>
      </c>
      <c r="BX43" s="69">
        <f t="shared" si="16"/>
        <v>2.1567624289695185E-2</v>
      </c>
      <c r="BY43" s="69">
        <f t="shared" si="16"/>
        <v>5.7436458961514524E-2</v>
      </c>
      <c r="BZ43" s="69">
        <f t="shared" si="16"/>
        <v>0.14848815659148071</v>
      </c>
      <c r="CA43" s="69">
        <f t="shared" si="32"/>
        <v>0.20573519286162184</v>
      </c>
      <c r="CB43" s="69">
        <f t="shared" si="32"/>
        <v>0.4761984675364046</v>
      </c>
      <c r="CC43" s="69">
        <f t="shared" si="32"/>
        <v>0.46379341742268948</v>
      </c>
      <c r="CD43" s="69">
        <f t="shared" si="32"/>
        <v>0.18604366896104513</v>
      </c>
      <c r="CE43" s="69">
        <f t="shared" si="32"/>
        <v>0.27774974846164435</v>
      </c>
      <c r="CF43" s="69">
        <f t="shared" si="32"/>
        <v>1.2405050113715104E-2</v>
      </c>
      <c r="CG43" s="69">
        <f t="shared" si="32"/>
        <v>0</v>
      </c>
      <c r="CH43" s="69">
        <f t="shared" si="32"/>
        <v>2.7539187359552846E-2</v>
      </c>
      <c r="CI43" s="135">
        <f t="shared" si="6"/>
        <v>1</v>
      </c>
      <c r="CJ43" s="26"/>
      <c r="CK43" s="136" t="str">
        <f t="shared" si="7"/>
        <v>美里町</v>
      </c>
      <c r="CL43" s="137">
        <f t="shared" si="17"/>
        <v>6.5238186682488628</v>
      </c>
      <c r="CM43" s="75">
        <f t="shared" si="18"/>
        <v>0</v>
      </c>
      <c r="CN43" s="76">
        <f t="shared" si="19"/>
        <v>2.895179146967382</v>
      </c>
      <c r="CO43" s="75">
        <f t="shared" si="20"/>
        <v>0</v>
      </c>
      <c r="CP43" s="76">
        <f t="shared" si="8"/>
        <v>0.99059606360966201</v>
      </c>
      <c r="CQ43" s="75">
        <f t="shared" si="21"/>
        <v>0</v>
      </c>
      <c r="CR43" s="76">
        <f t="shared" si="9"/>
        <v>2.6380434576718184</v>
      </c>
      <c r="CS43" s="75">
        <f t="shared" si="22"/>
        <v>0</v>
      </c>
      <c r="CT43" s="76">
        <f t="shared" si="10"/>
        <v>6.8200271590624375</v>
      </c>
      <c r="CU43" s="77">
        <f t="shared" si="23"/>
        <v>0</v>
      </c>
      <c r="CV43" s="18"/>
      <c r="CW43" s="1078">
        <f t="shared" si="24"/>
        <v>0</v>
      </c>
      <c r="CX43" s="1081">
        <f>VLOOKUP($AX43&amp;"_"&amp;$CW$14,データシート1!$A:$BS,MATCH($CW$12&amp;"_"&amp;CX$20,データシート1!$A$1:$BS$1,0),0)</f>
        <v>0</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v>
      </c>
      <c r="DC43" s="1081">
        <f>VLOOKUP($AX43&amp;"_"&amp;$CW$14,データシート1!$A:$BS,MATCH($CW$12&amp;"_"&amp;DC$20,データシート1!$A$1:$BS$1,0),0)</f>
        <v>0</v>
      </c>
      <c r="DD43" s="1080">
        <f t="shared" si="11"/>
        <v>0</v>
      </c>
      <c r="DE43" s="18"/>
      <c r="DF43" s="138">
        <f>VLOOKUP($AX43&amp;"_"&amp;$DF$14,データシート1!$A:$BS,MATCH($DF$12&amp;"_"&amp;DF$20,データシート1!$A$1:$BS$1,0),0)</f>
        <v>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0</v>
      </c>
      <c r="DK43" s="74">
        <f>VLOOKUP($AX43&amp;"_"&amp;$DF$14,データシート1!$A:$BS,MATCH($DF$12&amp;"_"&amp;DK$20,データシート1!$A$1:$BS$1,0),0)</f>
        <v>0</v>
      </c>
      <c r="DL43" s="78">
        <f t="shared" si="12"/>
        <v>0</v>
      </c>
      <c r="DM43" s="18"/>
      <c r="DN43" s="139">
        <f t="shared" si="26"/>
        <v>0</v>
      </c>
      <c r="DO43" s="140">
        <f t="shared" si="27"/>
        <v>0</v>
      </c>
      <c r="DP43" s="140">
        <f t="shared" si="29"/>
        <v>0</v>
      </c>
      <c r="DQ43" s="140">
        <f t="shared" si="30"/>
        <v>0</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01636</v>
      </c>
      <c r="AY44" s="20" t="str">
        <f>IF(IFERROR(比較地域マスタ!$Z29,"")=0,"",IFERROR(比較地域マスタ!$Z29,""))</f>
        <v>清水町</v>
      </c>
      <c r="BB44" s="122" t="str">
        <f t="shared" si="0"/>
        <v>01636</v>
      </c>
      <c r="BC44" s="123" t="str">
        <f t="shared" si="0"/>
        <v>清水町</v>
      </c>
      <c r="BD44" s="40">
        <f t="shared" si="14"/>
        <v>145.7222314647791</v>
      </c>
      <c r="BE44" s="40">
        <f t="shared" si="15"/>
        <v>87.719268650758039</v>
      </c>
      <c r="BF44" s="40">
        <f>VLOOKUP($AX44&amp;"_"&amp;$BC$14,データシート1!$A:$BS,MATCH($BC$12&amp;"_"&amp;BF$20,データシート1!$A$1:$BS$1,0),0)</f>
        <v>56.316839829820957</v>
      </c>
      <c r="BG44" s="40">
        <f>VLOOKUP($AX44&amp;"_"&amp;$BC$14,データシート1!$A:$BS,MATCH($BC$12&amp;"_"&amp;BG$20,データシート1!$A$1:$BS$1,0),0)</f>
        <v>0.98645893010353891</v>
      </c>
      <c r="BH44" s="40">
        <f>VLOOKUP($AX44&amp;"_"&amp;$BC$14,データシート1!$A:$BS,MATCH($BC$12&amp;"_"&amp;BH$20,データシート1!$A$1:$BS$1,0),0)</f>
        <v>30.415969890833548</v>
      </c>
      <c r="BI44" s="40">
        <f>VLOOKUP($AX44&amp;"_"&amp;$BC$14,データシート1!$A:$BS,MATCH($BC$12&amp;"_"&amp;BI$20,データシート1!$A$1:$BS$1,0),0)</f>
        <v>11.866357464619728</v>
      </c>
      <c r="BJ44" s="40">
        <f>VLOOKUP($AX44&amp;"_"&amp;$BC$14,データシート1!$A:$BS,MATCH($BC$12&amp;"_"&amp;BJ$20,データシート1!$A$1:$BS$1,0),0)</f>
        <v>21.031315792263996</v>
      </c>
      <c r="BK44" s="40">
        <f t="shared" si="1"/>
        <v>24.710432934316444</v>
      </c>
      <c r="BL44" s="40">
        <f t="shared" si="2"/>
        <v>24.161780627675739</v>
      </c>
      <c r="BM44" s="40">
        <f>VLOOKUP($AX44&amp;"_"&amp;$BC$14,データシート1!$A:$BS,MATCH($BC$12&amp;"_"&amp;BM$20,データシート1!$A$1:$BS$1,0),0)</f>
        <v>8.9535779681550398</v>
      </c>
      <c r="BN44" s="40">
        <f>VLOOKUP($AX44&amp;"_"&amp;$BC$14,データシート1!$A:$BS,MATCH($BC$12&amp;"_"&amp;BN$20,データシート1!$A$1:$BS$1,0),0)</f>
        <v>15.208202659520701</v>
      </c>
      <c r="BO44" s="40">
        <f>VLOOKUP($AX44&amp;"_"&amp;$BC$14,データシート1!$A:$BS,MATCH($BC$12&amp;"_"&amp;BO$20,データシート1!$A$1:$BS$1,0),0)</f>
        <v>0.54865230664070286</v>
      </c>
      <c r="BP44" s="40">
        <f>VLOOKUP($AX44&amp;"_"&amp;$BC$14,データシート1!$A:$BS,MATCH($BC$12&amp;"_"&amp;BP$20,データシート1!$A$1:$BS$1,0),0)</f>
        <v>0</v>
      </c>
      <c r="BQ44" s="40">
        <f>VLOOKUP($AX44&amp;"_"&amp;$BC$14,データシート1!$A:$BS,MATCH($BC$12&amp;"_"&amp;BQ$20,データシート1!$A$1:$BS$1,0),0)</f>
        <v>0.39485662282090511</v>
      </c>
      <c r="BR44" s="41">
        <f t="shared" si="3"/>
        <v>145.7222314647791</v>
      </c>
      <c r="BT44" s="134" t="str">
        <f t="shared" si="4"/>
        <v>清水町</v>
      </c>
      <c r="BU44" s="38">
        <f t="shared" si="25"/>
        <v>145.7222314647791</v>
      </c>
      <c r="BV44" s="69">
        <f t="shared" si="16"/>
        <v>0.6019621561447176</v>
      </c>
      <c r="BW44" s="69">
        <f t="shared" si="16"/>
        <v>0.38646704256263514</v>
      </c>
      <c r="BX44" s="69">
        <f t="shared" si="16"/>
        <v>6.7694470513372899E-3</v>
      </c>
      <c r="BY44" s="69">
        <f t="shared" si="16"/>
        <v>0.2087256665307452</v>
      </c>
      <c r="BZ44" s="69">
        <f t="shared" si="16"/>
        <v>8.143134609826376E-2</v>
      </c>
      <c r="CA44" s="69">
        <f t="shared" si="32"/>
        <v>0.14432468938239695</v>
      </c>
      <c r="CB44" s="69">
        <f t="shared" si="32"/>
        <v>0.16957215577836474</v>
      </c>
      <c r="CC44" s="69">
        <f t="shared" si="32"/>
        <v>0.16580710015764213</v>
      </c>
      <c r="CD44" s="69">
        <f t="shared" si="32"/>
        <v>6.1442772857339269E-2</v>
      </c>
      <c r="CE44" s="69">
        <f t="shared" si="32"/>
        <v>0.10436432730030289</v>
      </c>
      <c r="CF44" s="69">
        <f t="shared" si="32"/>
        <v>3.7650556207225764E-3</v>
      </c>
      <c r="CG44" s="69">
        <f t="shared" si="32"/>
        <v>0</v>
      </c>
      <c r="CH44" s="69">
        <f t="shared" si="32"/>
        <v>2.7096525962570202E-3</v>
      </c>
      <c r="CI44" s="135">
        <f t="shared" si="6"/>
        <v>1</v>
      </c>
      <c r="CK44" s="136" t="str">
        <f t="shared" si="7"/>
        <v>清水町</v>
      </c>
      <c r="CL44" s="137">
        <f t="shared" si="17"/>
        <v>87.719268650758039</v>
      </c>
      <c r="CM44" s="75">
        <f t="shared" si="18"/>
        <v>0.90077130390344606</v>
      </c>
      <c r="CN44" s="76">
        <f t="shared" si="19"/>
        <v>56.316839829820957</v>
      </c>
      <c r="CO44" s="75">
        <f t="shared" si="20"/>
        <v>1</v>
      </c>
      <c r="CP44" s="76">
        <f t="shared" si="8"/>
        <v>0.98645893010353891</v>
      </c>
      <c r="CQ44" s="75">
        <f t="shared" si="21"/>
        <v>0</v>
      </c>
      <c r="CR44" s="76">
        <f t="shared" si="9"/>
        <v>30.415969890833548</v>
      </c>
      <c r="CS44" s="75">
        <f t="shared" si="22"/>
        <v>0</v>
      </c>
      <c r="CT44" s="76">
        <f t="shared" si="10"/>
        <v>11.866357464619728</v>
      </c>
      <c r="CU44" s="77">
        <f t="shared" si="23"/>
        <v>0</v>
      </c>
      <c r="CV44" s="18"/>
      <c r="CW44" s="1078">
        <f t="shared" si="24"/>
        <v>79.015000000000001</v>
      </c>
      <c r="CX44" s="1081">
        <f>VLOOKUP($AX44&amp;"_"&amp;$CW$14,データシート1!$A:$BS,MATCH($CW$12&amp;"_"&amp;CX$20,データシート1!$A$1:$BS$1,0),0)</f>
        <v>79.015000000000001</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79.015000000000001</v>
      </c>
      <c r="DE44" s="18"/>
      <c r="DF44" s="138">
        <f>VLOOKUP($AX44&amp;"_"&amp;$DF$14,データシート1!$A:$BS,MATCH($DF$12&amp;"_"&amp;DF$20,データシート1!$A$1:$BS$1,0),0)</f>
        <v>3</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3</v>
      </c>
      <c r="DM44" s="18"/>
      <c r="DN44" s="139">
        <f t="shared" si="26"/>
        <v>1</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01218</v>
      </c>
      <c r="AY45" s="20" t="str">
        <f>IF(IFERROR(比較地域マスタ!$Z30,"")=0,"",IFERROR(比較地域マスタ!$Z30,""))</f>
        <v>赤平市</v>
      </c>
      <c r="BB45" s="122" t="str">
        <f t="shared" si="0"/>
        <v>01218</v>
      </c>
      <c r="BC45" s="123" t="str">
        <f t="shared" si="0"/>
        <v>赤平市</v>
      </c>
      <c r="BD45" s="40">
        <f t="shared" si="14"/>
        <v>100.90920667283963</v>
      </c>
      <c r="BE45" s="40">
        <f t="shared" si="15"/>
        <v>45.14459606007717</v>
      </c>
      <c r="BF45" s="40">
        <f>VLOOKUP($AX45&amp;"_"&amp;$BC$14,データシート1!$A:$BS,MATCH($BC$12&amp;"_"&amp;BF$20,データシート1!$A$1:$BS$1,0),0)</f>
        <v>40.315296882147102</v>
      </c>
      <c r="BG45" s="40">
        <f>VLOOKUP($AX45&amp;"_"&amp;$BC$14,データシート1!$A:$BS,MATCH($BC$12&amp;"_"&amp;BG$20,データシート1!$A$1:$BS$1,0),0)</f>
        <v>1.2338011397165205</v>
      </c>
      <c r="BH45" s="40">
        <f>VLOOKUP($AX45&amp;"_"&amp;$BC$14,データシート1!$A:$BS,MATCH($BC$12&amp;"_"&amp;BH$20,データシート1!$A$1:$BS$1,0),0)</f>
        <v>3.5954980382135506</v>
      </c>
      <c r="BI45" s="40">
        <f>VLOOKUP($AX45&amp;"_"&amp;$BC$14,データシート1!$A:$BS,MATCH($BC$12&amp;"_"&amp;BI$20,データシート1!$A$1:$BS$1,0),0)</f>
        <v>13.374754915932803</v>
      </c>
      <c r="BJ45" s="40">
        <f>VLOOKUP($AX45&amp;"_"&amp;$BC$14,データシート1!$A:$BS,MATCH($BC$12&amp;"_"&amp;BJ$20,データシート1!$A$1:$BS$1,0),0)</f>
        <v>25.370052679444221</v>
      </c>
      <c r="BK45" s="40">
        <f t="shared" si="1"/>
        <v>15.613668372142595</v>
      </c>
      <c r="BL45" s="40">
        <f t="shared" si="2"/>
        <v>15.0451454768573</v>
      </c>
      <c r="BM45" s="40">
        <f>VLOOKUP($AX45&amp;"_"&amp;$BC$14,データシート1!$A:$BS,MATCH($BC$12&amp;"_"&amp;BM$20,データシート1!$A$1:$BS$1,0),0)</f>
        <v>7.8466257685910143</v>
      </c>
      <c r="BN45" s="40">
        <f>VLOOKUP($AX45&amp;"_"&amp;$BC$14,データシート1!$A:$BS,MATCH($BC$12&amp;"_"&amp;BN$20,データシート1!$A$1:$BS$1,0),0)</f>
        <v>7.1985197082662848</v>
      </c>
      <c r="BO45" s="40">
        <f>VLOOKUP($AX45&amp;"_"&amp;$BC$14,データシート1!$A:$BS,MATCH($BC$12&amp;"_"&amp;BO$20,データシート1!$A$1:$BS$1,0),0)</f>
        <v>0.56852289528529365</v>
      </c>
      <c r="BP45" s="40">
        <f>VLOOKUP($AX45&amp;"_"&amp;$BC$14,データシート1!$A:$BS,MATCH($BC$12&amp;"_"&amp;BP$20,データシート1!$A$1:$BS$1,0),0)</f>
        <v>0</v>
      </c>
      <c r="BQ45" s="40">
        <f>VLOOKUP($AX45&amp;"_"&amp;$BC$14,データシート1!$A:$BS,MATCH($BC$12&amp;"_"&amp;BQ$20,データシート1!$A$1:$BS$1,0),0)</f>
        <v>1.4061346452428229</v>
      </c>
      <c r="BR45" s="41">
        <f t="shared" si="3"/>
        <v>100.90920667283963</v>
      </c>
      <c r="BT45" s="134" t="str">
        <f t="shared" si="4"/>
        <v>赤平市</v>
      </c>
      <c r="BU45" s="38">
        <f t="shared" si="25"/>
        <v>100.90920667283963</v>
      </c>
      <c r="BV45" s="69">
        <f t="shared" si="16"/>
        <v>0.44737836663845393</v>
      </c>
      <c r="BW45" s="69">
        <f t="shared" si="16"/>
        <v>0.39952050176010578</v>
      </c>
      <c r="BX45" s="69">
        <f t="shared" si="16"/>
        <v>1.2226844114597584E-2</v>
      </c>
      <c r="BY45" s="69">
        <f t="shared" si="16"/>
        <v>3.5631020763750611E-2</v>
      </c>
      <c r="BZ45" s="69">
        <f t="shared" si="16"/>
        <v>0.13254246423020097</v>
      </c>
      <c r="CA45" s="69">
        <f t="shared" si="32"/>
        <v>0.25141464803798458</v>
      </c>
      <c r="CB45" s="69">
        <f t="shared" si="32"/>
        <v>0.15472986942374917</v>
      </c>
      <c r="CC45" s="69">
        <f t="shared" si="32"/>
        <v>0.14909586521312726</v>
      </c>
      <c r="CD45" s="69">
        <f t="shared" si="32"/>
        <v>7.775926525743844E-2</v>
      </c>
      <c r="CE45" s="69">
        <f t="shared" si="32"/>
        <v>7.1336599955688806E-2</v>
      </c>
      <c r="CF45" s="69">
        <f t="shared" si="32"/>
        <v>5.6340042106218964E-3</v>
      </c>
      <c r="CG45" s="69">
        <f t="shared" si="32"/>
        <v>0</v>
      </c>
      <c r="CH45" s="69">
        <f t="shared" si="32"/>
        <v>1.3934651669611166E-2</v>
      </c>
      <c r="CI45" s="135">
        <f t="shared" si="6"/>
        <v>1</v>
      </c>
      <c r="CK45" s="136" t="str">
        <f t="shared" si="7"/>
        <v>赤平市</v>
      </c>
      <c r="CL45" s="137">
        <f t="shared" si="17"/>
        <v>45.14459606007717</v>
      </c>
      <c r="CM45" s="75">
        <f t="shared" si="18"/>
        <v>0.31658274184091945</v>
      </c>
      <c r="CN45" s="76">
        <f t="shared" si="19"/>
        <v>40.315296882147102</v>
      </c>
      <c r="CO45" s="75">
        <f t="shared" si="20"/>
        <v>0.35450563694915893</v>
      </c>
      <c r="CP45" s="76">
        <f t="shared" si="8"/>
        <v>1.2338011397165205</v>
      </c>
      <c r="CQ45" s="75">
        <f t="shared" si="21"/>
        <v>0</v>
      </c>
      <c r="CR45" s="76">
        <f t="shared" si="9"/>
        <v>3.5954980382135506</v>
      </c>
      <c r="CS45" s="75">
        <f t="shared" si="22"/>
        <v>0</v>
      </c>
      <c r="CT45" s="76">
        <f t="shared" si="10"/>
        <v>13.374754915932803</v>
      </c>
      <c r="CU45" s="77">
        <f t="shared" si="23"/>
        <v>0</v>
      </c>
      <c r="CV45" s="18"/>
      <c r="CW45" s="1078">
        <f t="shared" si="24"/>
        <v>14.292</v>
      </c>
      <c r="CX45" s="1081">
        <f>VLOOKUP($AX45&amp;"_"&amp;$CW$14,データシート1!$A:$BS,MATCH($CW$12&amp;"_"&amp;CX$20,データシート1!$A$1:$BS$1,0),0)</f>
        <v>14.292</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14.292</v>
      </c>
      <c r="DE45" s="18"/>
      <c r="DF45" s="138">
        <f>VLOOKUP($AX45&amp;"_"&amp;$DF$14,データシート1!$A:$BS,MATCH($DF$12&amp;"_"&amp;DF$20,データシート1!$A$1:$BS$1,0),0)</f>
        <v>2</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2</v>
      </c>
      <c r="DM45" s="18"/>
      <c r="DN45" s="139">
        <f t="shared" si="26"/>
        <v>1</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18442</v>
      </c>
      <c r="AY46" s="20" t="str">
        <f>IF(IFERROR(比較地域マスタ!$Z31,"")=0,"",IFERROR(比較地域マスタ!$Z31,""))</f>
        <v>美浜町</v>
      </c>
      <c r="BB46" s="122" t="str">
        <f t="shared" si="0"/>
        <v>18442</v>
      </c>
      <c r="BC46" s="123" t="str">
        <f t="shared" si="0"/>
        <v>美浜町</v>
      </c>
      <c r="BD46" s="40">
        <f t="shared" si="14"/>
        <v>63.745751756617061</v>
      </c>
      <c r="BE46" s="40">
        <f t="shared" si="15"/>
        <v>11.097122835862118</v>
      </c>
      <c r="BF46" s="40">
        <f>VLOOKUP($AX46&amp;"_"&amp;$BC$14,データシート1!$A:$BS,MATCH($BC$12&amp;"_"&amp;BF$20,データシート1!$A$1:$BS$1,0),0)</f>
        <v>5.5972679095544402</v>
      </c>
      <c r="BG46" s="40">
        <f>VLOOKUP($AX46&amp;"_"&amp;$BC$14,データシート1!$A:$BS,MATCH($BC$12&amp;"_"&amp;BG$20,データシート1!$A$1:$BS$1,0),0)</f>
        <v>1.9726608881395873</v>
      </c>
      <c r="BH46" s="40">
        <f>VLOOKUP($AX46&amp;"_"&amp;$BC$14,データシート1!$A:$BS,MATCH($BC$12&amp;"_"&amp;BH$20,データシート1!$A$1:$BS$1,0),0)</f>
        <v>3.5271940381680902</v>
      </c>
      <c r="BI46" s="40">
        <f>VLOOKUP($AX46&amp;"_"&amp;$BC$14,データシート1!$A:$BS,MATCH($BC$12&amp;"_"&amp;BI$20,データシート1!$A$1:$BS$1,0),0)</f>
        <v>14.383009928671648</v>
      </c>
      <c r="BJ46" s="40">
        <f>VLOOKUP($AX46&amp;"_"&amp;$BC$14,データシート1!$A:$BS,MATCH($BC$12&amp;"_"&amp;BJ$20,データシート1!$A$1:$BS$1,0),0)</f>
        <v>16.589403634575149</v>
      </c>
      <c r="BK46" s="40">
        <f t="shared" si="1"/>
        <v>19.898365414950607</v>
      </c>
      <c r="BL46" s="40">
        <f t="shared" si="2"/>
        <v>19.351069261244106</v>
      </c>
      <c r="BM46" s="40">
        <f>VLOOKUP($AX46&amp;"_"&amp;$BC$14,データシート1!$A:$BS,MATCH($BC$12&amp;"_"&amp;BM$20,データシート1!$A$1:$BS$1,0),0)</f>
        <v>8.7660538281530425</v>
      </c>
      <c r="BN46" s="40">
        <f>VLOOKUP($AX46&amp;"_"&amp;$BC$14,データシート1!$A:$BS,MATCH($BC$12&amp;"_"&amp;BN$20,データシート1!$A$1:$BS$1,0),0)</f>
        <v>10.585015433091064</v>
      </c>
      <c r="BO46" s="40">
        <f>VLOOKUP($AX46&amp;"_"&amp;$BC$14,データシート1!$A:$BS,MATCH($BC$12&amp;"_"&amp;BO$20,データシート1!$A$1:$BS$1,0),0)</f>
        <v>0.54729615370650231</v>
      </c>
      <c r="BP46" s="40">
        <f>VLOOKUP($AX46&amp;"_"&amp;$BC$14,データシート1!$A:$BS,MATCH($BC$12&amp;"_"&amp;BP$20,データシート1!$A$1:$BS$1,0),0)</f>
        <v>0</v>
      </c>
      <c r="BQ46" s="40">
        <f>VLOOKUP($AX46&amp;"_"&amp;$BC$14,データシート1!$A:$BS,MATCH($BC$12&amp;"_"&amp;BQ$20,データシート1!$A$1:$BS$1,0),0)</f>
        <v>1.7778499425575469</v>
      </c>
      <c r="BR46" s="41">
        <f t="shared" si="3"/>
        <v>63.745751756617061</v>
      </c>
      <c r="BT46" s="134" t="str">
        <f t="shared" si="4"/>
        <v>美浜町</v>
      </c>
      <c r="BU46" s="38">
        <f t="shared" si="25"/>
        <v>63.745751756617061</v>
      </c>
      <c r="BV46" s="69">
        <f t="shared" si="16"/>
        <v>0.17408411588322342</v>
      </c>
      <c r="BW46" s="69">
        <f t="shared" si="16"/>
        <v>8.7806132256859321E-2</v>
      </c>
      <c r="BX46" s="69">
        <f t="shared" si="16"/>
        <v>3.0945762404234526E-2</v>
      </c>
      <c r="BY46" s="69">
        <f t="shared" si="16"/>
        <v>5.5332221222129573E-2</v>
      </c>
      <c r="BZ46" s="69">
        <f t="shared" si="16"/>
        <v>0.22563087785969416</v>
      </c>
      <c r="CA46" s="69">
        <f t="shared" si="32"/>
        <v>0.26024328174705547</v>
      </c>
      <c r="CB46" s="69">
        <f t="shared" si="32"/>
        <v>0.31215202372893935</v>
      </c>
      <c r="CC46" s="69">
        <f t="shared" si="32"/>
        <v>0.30356641388632444</v>
      </c>
      <c r="CD46" s="69">
        <f t="shared" si="32"/>
        <v>0.13751589065294992</v>
      </c>
      <c r="CE46" s="69">
        <f t="shared" si="32"/>
        <v>0.16605052323337449</v>
      </c>
      <c r="CF46" s="69">
        <f t="shared" si="32"/>
        <v>8.5856098426149753E-3</v>
      </c>
      <c r="CG46" s="69">
        <f t="shared" si="32"/>
        <v>0</v>
      </c>
      <c r="CH46" s="69">
        <f t="shared" si="32"/>
        <v>2.7889700781087722E-2</v>
      </c>
      <c r="CI46" s="135">
        <f t="shared" si="6"/>
        <v>1</v>
      </c>
      <c r="CK46" s="136" t="str">
        <f t="shared" si="7"/>
        <v>美浜町</v>
      </c>
      <c r="CL46" s="137">
        <f t="shared" si="17"/>
        <v>11.097122835862118</v>
      </c>
      <c r="CM46" s="75">
        <f t="shared" si="18"/>
        <v>0</v>
      </c>
      <c r="CN46" s="76">
        <f t="shared" si="19"/>
        <v>5.5972679095544402</v>
      </c>
      <c r="CO46" s="75">
        <f t="shared" si="20"/>
        <v>0</v>
      </c>
      <c r="CP46" s="76">
        <f t="shared" si="8"/>
        <v>1.9726608881395873</v>
      </c>
      <c r="CQ46" s="75">
        <f t="shared" si="21"/>
        <v>0</v>
      </c>
      <c r="CR46" s="76">
        <f t="shared" si="9"/>
        <v>3.5271940381680902</v>
      </c>
      <c r="CS46" s="75">
        <f t="shared" si="22"/>
        <v>0</v>
      </c>
      <c r="CT46" s="76">
        <f t="shared" si="10"/>
        <v>14.383009928671648</v>
      </c>
      <c r="CU46" s="77">
        <f t="shared" si="23"/>
        <v>0</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17</v>
      </c>
      <c r="DC46" s="1081">
        <f>VLOOKUP($AX46&amp;"_"&amp;$CW$14,データシート1!$A:$BS,MATCH($CW$12&amp;"_"&amp;DC$20,データシート1!$A$1:$BS$1,0),0)</f>
        <v>0</v>
      </c>
      <c r="DD46" s="1080">
        <f t="shared" si="11"/>
        <v>17</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1</v>
      </c>
      <c r="DK46" s="74">
        <f>VLOOKUP($AX46&amp;"_"&amp;$DF$14,データシート1!$A:$BS,MATCH($DF$12&amp;"_"&amp;DK$20,データシート1!$A$1:$BS$1,0),0)</f>
        <v>0</v>
      </c>
      <c r="DL46" s="78">
        <f t="shared" si="12"/>
        <v>1</v>
      </c>
      <c r="DM46" s="18"/>
      <c r="DN46" s="139">
        <f t="shared" si="26"/>
        <v>0</v>
      </c>
      <c r="DO46" s="140">
        <f t="shared" si="27"/>
        <v>0</v>
      </c>
      <c r="DP46" s="140">
        <f t="shared" si="29"/>
        <v>0</v>
      </c>
      <c r="DQ46" s="140">
        <f t="shared" si="30"/>
        <v>0</v>
      </c>
      <c r="DR46" s="140">
        <f t="shared" si="31"/>
        <v>1</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43367</v>
      </c>
      <c r="AY47" s="20" t="str">
        <f>IF(IFERROR(比較地域マスタ!$Z32,"")=0,"",IFERROR(比較地域マスタ!$Z32,""))</f>
        <v>南関町</v>
      </c>
      <c r="BB47" s="122" t="str">
        <f t="shared" si="0"/>
        <v>43367</v>
      </c>
      <c r="BC47" s="123" t="str">
        <f t="shared" si="0"/>
        <v>南関町</v>
      </c>
      <c r="BD47" s="40">
        <f t="shared" si="14"/>
        <v>127.07244516368105</v>
      </c>
      <c r="BE47" s="40">
        <f t="shared" si="15"/>
        <v>89.300834408614222</v>
      </c>
      <c r="BF47" s="40">
        <f>VLOOKUP($AX47&amp;"_"&amp;$BC$14,データシート1!$A:$BS,MATCH($BC$12&amp;"_"&amp;BF$20,データシート1!$A$1:$BS$1,0),0)</f>
        <v>87.289155254015199</v>
      </c>
      <c r="BG47" s="40">
        <f>VLOOKUP($AX47&amp;"_"&amp;$BC$14,データシート1!$A:$BS,MATCH($BC$12&amp;"_"&amp;BG$20,データシート1!$A$1:$BS$1,0),0)</f>
        <v>0.77024693922404819</v>
      </c>
      <c r="BH47" s="40">
        <f>VLOOKUP($AX47&amp;"_"&amp;$BC$14,データシート1!$A:$BS,MATCH($BC$12&amp;"_"&amp;BH$20,データシート1!$A$1:$BS$1,0),0)</f>
        <v>1.2414322153749737</v>
      </c>
      <c r="BI47" s="40">
        <f>VLOOKUP($AX47&amp;"_"&amp;$BC$14,データシート1!$A:$BS,MATCH($BC$12&amp;"_"&amp;BI$20,データシート1!$A$1:$BS$1,0),0)</f>
        <v>5.9808378257182664</v>
      </c>
      <c r="BJ47" s="40">
        <f>VLOOKUP($AX47&amp;"_"&amp;$BC$14,データシート1!$A:$BS,MATCH($BC$12&amp;"_"&amp;BJ$20,データシート1!$A$1:$BS$1,0),0)</f>
        <v>9.2584967850374333</v>
      </c>
      <c r="BK47" s="40">
        <f t="shared" si="1"/>
        <v>21.66752049444203</v>
      </c>
      <c r="BL47" s="40">
        <f t="shared" si="2"/>
        <v>21.110318527998757</v>
      </c>
      <c r="BM47" s="40">
        <f>VLOOKUP($AX47&amp;"_"&amp;$BC$14,データシート1!$A:$BS,MATCH($BC$12&amp;"_"&amp;BM$20,データシート1!$A$1:$BS$1,0),0)</f>
        <v>8.854218162631593</v>
      </c>
      <c r="BN47" s="40">
        <f>VLOOKUP($AX47&amp;"_"&amp;$BC$14,データシート1!$A:$BS,MATCH($BC$12&amp;"_"&amp;BN$20,データシート1!$A$1:$BS$1,0),0)</f>
        <v>12.256100365367166</v>
      </c>
      <c r="BO47" s="40">
        <f>VLOOKUP($AX47&amp;"_"&amp;$BC$14,データシート1!$A:$BS,MATCH($BC$12&amp;"_"&amp;BO$20,データシート1!$A$1:$BS$1,0),0)</f>
        <v>0.55720196644327158</v>
      </c>
      <c r="BP47" s="40">
        <f>VLOOKUP($AX47&amp;"_"&amp;$BC$14,データシート1!$A:$BS,MATCH($BC$12&amp;"_"&amp;BP$20,データシート1!$A$1:$BS$1,0),0)</f>
        <v>0</v>
      </c>
      <c r="BQ47" s="40">
        <f>VLOOKUP($AX47&amp;"_"&amp;$BC$14,データシート1!$A:$BS,MATCH($BC$12&amp;"_"&amp;BQ$20,データシート1!$A$1:$BS$1,0),0)</f>
        <v>0.86475564986910292</v>
      </c>
      <c r="BR47" s="41">
        <f t="shared" si="3"/>
        <v>127.07244516368105</v>
      </c>
      <c r="BT47" s="134" t="str">
        <f t="shared" si="4"/>
        <v>南関町</v>
      </c>
      <c r="BU47" s="38">
        <f t="shared" si="25"/>
        <v>127.07244516368105</v>
      </c>
      <c r="BV47" s="69">
        <f t="shared" si="16"/>
        <v>0.70275530067581915</v>
      </c>
      <c r="BW47" s="69">
        <f t="shared" si="16"/>
        <v>0.68692433785765827</v>
      </c>
      <c r="BX47" s="69">
        <f t="shared" si="16"/>
        <v>6.0614788535146152E-3</v>
      </c>
      <c r="BY47" s="69">
        <f t="shared" si="16"/>
        <v>9.7694839646462646E-3</v>
      </c>
      <c r="BZ47" s="69">
        <f t="shared" si="16"/>
        <v>4.7066362955512461E-2</v>
      </c>
      <c r="CA47" s="69">
        <f t="shared" si="32"/>
        <v>7.2859987648082436E-2</v>
      </c>
      <c r="CB47" s="69">
        <f t="shared" si="32"/>
        <v>0.17051313104530461</v>
      </c>
      <c r="CC47" s="69">
        <f t="shared" si="32"/>
        <v>0.16612821529330546</v>
      </c>
      <c r="CD47" s="69">
        <f t="shared" si="32"/>
        <v>6.9678506234979121E-2</v>
      </c>
      <c r="CE47" s="69">
        <f t="shared" si="32"/>
        <v>9.6449709058326338E-2</v>
      </c>
      <c r="CF47" s="69">
        <f t="shared" si="32"/>
        <v>4.3849157519991371E-3</v>
      </c>
      <c r="CG47" s="69">
        <f t="shared" si="32"/>
        <v>0</v>
      </c>
      <c r="CH47" s="69">
        <f t="shared" si="32"/>
        <v>6.805217675281354E-3</v>
      </c>
      <c r="CI47" s="135">
        <f t="shared" si="6"/>
        <v>1</v>
      </c>
      <c r="CK47" s="136" t="str">
        <f t="shared" si="7"/>
        <v>南関町</v>
      </c>
      <c r="CL47" s="137">
        <f t="shared" si="17"/>
        <v>89.300834408614222</v>
      </c>
      <c r="CM47" s="75">
        <f t="shared" si="18"/>
        <v>0.35375929249942867</v>
      </c>
      <c r="CN47" s="76">
        <f t="shared" si="19"/>
        <v>87.289155254015199</v>
      </c>
      <c r="CO47" s="75">
        <f t="shared" si="20"/>
        <v>0.36191208298520972</v>
      </c>
      <c r="CP47" s="76">
        <f t="shared" si="8"/>
        <v>0.77024693922404819</v>
      </c>
      <c r="CQ47" s="75">
        <f t="shared" si="21"/>
        <v>0</v>
      </c>
      <c r="CR47" s="76">
        <f t="shared" si="9"/>
        <v>1.2414322153749737</v>
      </c>
      <c r="CS47" s="75">
        <f t="shared" si="22"/>
        <v>0</v>
      </c>
      <c r="CT47" s="76">
        <f t="shared" si="10"/>
        <v>5.9808378257182664</v>
      </c>
      <c r="CU47" s="77">
        <f t="shared" si="23"/>
        <v>0.31901884913103445</v>
      </c>
      <c r="CV47" s="18"/>
      <c r="CW47" s="1078">
        <f t="shared" si="24"/>
        <v>31.591000000000001</v>
      </c>
      <c r="CX47" s="1081">
        <f>VLOOKUP($AX47&amp;"_"&amp;$CW$14,データシート1!$A:$BS,MATCH($CW$12&amp;"_"&amp;CX$20,データシート1!$A$1:$BS$1,0),0)</f>
        <v>31.591000000000001</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1.9079999999999999</v>
      </c>
      <c r="DB47" s="1081">
        <f>VLOOKUP($AX47&amp;"_"&amp;$CW$14,データシート1!$A:$BS,MATCH($CW$12&amp;"_"&amp;DB$20,データシート1!$A$1:$BS$1,0),0)</f>
        <v>0</v>
      </c>
      <c r="DC47" s="1081">
        <f>VLOOKUP($AX47&amp;"_"&amp;$CW$14,データシート1!$A:$BS,MATCH($CW$12&amp;"_"&amp;DC$20,データシート1!$A$1:$BS$1,0),0)</f>
        <v>0</v>
      </c>
      <c r="DD47" s="1080">
        <f t="shared" si="11"/>
        <v>33.499000000000002</v>
      </c>
      <c r="DE47" s="18"/>
      <c r="DF47" s="138">
        <f>VLOOKUP($AX47&amp;"_"&amp;$DF$14,データシート1!$A:$BS,MATCH($DF$12&amp;"_"&amp;DF$20,データシート1!$A$1:$BS$1,0),0)</f>
        <v>4</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1</v>
      </c>
      <c r="DJ47" s="74">
        <f>VLOOKUP($AX47&amp;"_"&amp;$DF$14,データシート1!$A:$BS,MATCH($DF$12&amp;"_"&amp;DJ$20,データシート1!$A$1:$BS$1,0),0)</f>
        <v>0</v>
      </c>
      <c r="DK47" s="74">
        <f>VLOOKUP($AX47&amp;"_"&amp;$DF$14,データシート1!$A:$BS,MATCH($DF$12&amp;"_"&amp;DK$20,データシート1!$A$1:$BS$1,0),0)</f>
        <v>0</v>
      </c>
      <c r="DL47" s="78">
        <f t="shared" si="12"/>
        <v>5</v>
      </c>
      <c r="DM47" s="18"/>
      <c r="DN47" s="139">
        <f t="shared" si="26"/>
        <v>0.94</v>
      </c>
      <c r="DO47" s="140">
        <f t="shared" si="27"/>
        <v>0</v>
      </c>
      <c r="DP47" s="140">
        <f t="shared" si="29"/>
        <v>0</v>
      </c>
      <c r="DQ47" s="140">
        <f t="shared" si="30"/>
        <v>0.06</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02321</v>
      </c>
      <c r="AY48" s="20" t="str">
        <f>IF(IFERROR(比較地域マスタ!$Z33,"")=0,"",IFERROR(比較地域マスタ!$Z33,""))</f>
        <v>鰺ヶ沢町</v>
      </c>
      <c r="BB48" s="122" t="str">
        <f t="shared" si="0"/>
        <v>02321</v>
      </c>
      <c r="BC48" s="123" t="str">
        <f t="shared" si="0"/>
        <v>鰺ヶ沢町</v>
      </c>
      <c r="BD48" s="40">
        <f t="shared" si="14"/>
        <v>61.709271836418672</v>
      </c>
      <c r="BE48" s="40">
        <f t="shared" si="15"/>
        <v>9.9745201025534964</v>
      </c>
      <c r="BF48" s="40">
        <f>VLOOKUP($AX48&amp;"_"&amp;$BC$14,データシート1!$A:$BS,MATCH($BC$12&amp;"_"&amp;BF$20,データシート1!$A$1:$BS$1,0),0)</f>
        <v>3.9621556358729588</v>
      </c>
      <c r="BG48" s="40">
        <f>VLOOKUP($AX48&amp;"_"&amp;$BC$14,データシート1!$A:$BS,MATCH($BC$12&amp;"_"&amp;BG$20,データシート1!$A$1:$BS$1,0),0)</f>
        <v>0.88485498260080697</v>
      </c>
      <c r="BH48" s="40">
        <f>VLOOKUP($AX48&amp;"_"&amp;$BC$14,データシート1!$A:$BS,MATCH($BC$12&amp;"_"&amp;BH$20,データシート1!$A$1:$BS$1,0),0)</f>
        <v>5.1275094840797308</v>
      </c>
      <c r="BI48" s="40">
        <f>VLOOKUP($AX48&amp;"_"&amp;$BC$14,データシート1!$A:$BS,MATCH($BC$12&amp;"_"&amp;BI$20,データシート1!$A$1:$BS$1,0),0)</f>
        <v>10.115636403642634</v>
      </c>
      <c r="BJ48" s="40">
        <f>VLOOKUP($AX48&amp;"_"&amp;$BC$14,データシート1!$A:$BS,MATCH($BC$12&amp;"_"&amp;BJ$20,データシート1!$A$1:$BS$1,0),0)</f>
        <v>20.577306370017066</v>
      </c>
      <c r="BK48" s="40">
        <f t="shared" si="1"/>
        <v>19.820129768823257</v>
      </c>
      <c r="BL48" s="40">
        <f t="shared" si="2"/>
        <v>18.783587209603677</v>
      </c>
      <c r="BM48" s="40">
        <f>VLOOKUP($AX48&amp;"_"&amp;$BC$14,データシート1!$A:$BS,MATCH($BC$12&amp;"_"&amp;BM$20,データシート1!$A$1:$BS$1,0),0)</f>
        <v>7.2588635387340092</v>
      </c>
      <c r="BN48" s="40">
        <f>VLOOKUP($AX48&amp;"_"&amp;$BC$14,データシート1!$A:$BS,MATCH($BC$12&amp;"_"&amp;BN$20,データシート1!$A$1:$BS$1,0),0)</f>
        <v>11.524723670869667</v>
      </c>
      <c r="BO48" s="40">
        <f>VLOOKUP($AX48&amp;"_"&amp;$BC$14,データシート1!$A:$BS,MATCH($BC$12&amp;"_"&amp;BO$20,データシート1!$A$1:$BS$1,0),0)</f>
        <v>0.55849915620641999</v>
      </c>
      <c r="BP48" s="40">
        <f>VLOOKUP($AX48&amp;"_"&amp;$BC$14,データシート1!$A:$BS,MATCH($BC$12&amp;"_"&amp;BP$20,データシート1!$A$1:$BS$1,0),0)</f>
        <v>0.47804340301315984</v>
      </c>
      <c r="BQ48" s="40">
        <f>VLOOKUP($AX48&amp;"_"&amp;$BC$14,データシート1!$A:$BS,MATCH($BC$12&amp;"_"&amp;BQ$20,データシート1!$A$1:$BS$1,0),0)</f>
        <v>1.221679191382222</v>
      </c>
      <c r="BR48" s="41">
        <f t="shared" si="3"/>
        <v>61.709271836418672</v>
      </c>
      <c r="BT48" s="134" t="str">
        <f t="shared" si="4"/>
        <v>鰺ヶ沢町</v>
      </c>
      <c r="BU48" s="38">
        <f t="shared" si="25"/>
        <v>61.709271836418672</v>
      </c>
      <c r="BV48" s="69">
        <f t="shared" si="16"/>
        <v>0.16163730029085971</v>
      </c>
      <c r="BW48" s="69">
        <f t="shared" si="16"/>
        <v>6.4206812330827603E-2</v>
      </c>
      <c r="BX48" s="69">
        <f t="shared" si="16"/>
        <v>1.43390929153469E-2</v>
      </c>
      <c r="BY48" s="69">
        <f t="shared" si="16"/>
        <v>8.3091395044685212E-2</v>
      </c>
      <c r="BZ48" s="69">
        <f t="shared" si="16"/>
        <v>0.16392409280825018</v>
      </c>
      <c r="CA48" s="69">
        <f t="shared" si="32"/>
        <v>0.33345566650930814</v>
      </c>
      <c r="CB48" s="69">
        <f t="shared" si="32"/>
        <v>0.32118560435072424</v>
      </c>
      <c r="CC48" s="69">
        <f t="shared" si="32"/>
        <v>0.30438841118391313</v>
      </c>
      <c r="CD48" s="69">
        <f t="shared" si="32"/>
        <v>0.11763003066988192</v>
      </c>
      <c r="CE48" s="69">
        <f t="shared" si="32"/>
        <v>0.18675838051403121</v>
      </c>
      <c r="CF48" s="69">
        <f t="shared" si="32"/>
        <v>9.0504901384497165E-3</v>
      </c>
      <c r="CG48" s="69">
        <f t="shared" si="32"/>
        <v>7.7467030283613746E-3</v>
      </c>
      <c r="CH48" s="69">
        <f t="shared" si="32"/>
        <v>1.9797336040857792E-2</v>
      </c>
      <c r="CI48" s="135">
        <f t="shared" si="6"/>
        <v>1</v>
      </c>
      <c r="CK48" s="136" t="str">
        <f t="shared" si="7"/>
        <v>鰺ヶ沢町</v>
      </c>
      <c r="CL48" s="137">
        <f t="shared" si="17"/>
        <v>9.9745201025534964</v>
      </c>
      <c r="CM48" s="75">
        <f t="shared" si="18"/>
        <v>0</v>
      </c>
      <c r="CN48" s="76">
        <f t="shared" si="19"/>
        <v>3.9621556358729588</v>
      </c>
      <c r="CO48" s="75">
        <f t="shared" si="20"/>
        <v>0</v>
      </c>
      <c r="CP48" s="76">
        <f t="shared" si="8"/>
        <v>0.88485498260080697</v>
      </c>
      <c r="CQ48" s="75">
        <f t="shared" si="21"/>
        <v>0</v>
      </c>
      <c r="CR48" s="76">
        <f t="shared" si="9"/>
        <v>5.1275094840797308</v>
      </c>
      <c r="CS48" s="75">
        <f t="shared" si="22"/>
        <v>0</v>
      </c>
      <c r="CT48" s="76">
        <f t="shared" si="10"/>
        <v>10.115636403642634</v>
      </c>
      <c r="CU48" s="77">
        <f t="shared" si="23"/>
        <v>0.27037349810389866</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2.7349999999999999</v>
      </c>
      <c r="DB48" s="1081">
        <f>VLOOKUP($AX48&amp;"_"&amp;$CW$14,データシート1!$A:$BS,MATCH($CW$12&amp;"_"&amp;DB$20,データシート1!$A$1:$BS$1,0),0)</f>
        <v>0</v>
      </c>
      <c r="DC48" s="1081">
        <f>VLOOKUP($AX48&amp;"_"&amp;$CW$14,データシート1!$A:$BS,MATCH($CW$12&amp;"_"&amp;DC$20,データシート1!$A$1:$BS$1,0),0)</f>
        <v>0</v>
      </c>
      <c r="DD48" s="1080">
        <f t="shared" si="11"/>
        <v>2.7349999999999999</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1</v>
      </c>
      <c r="DJ48" s="74">
        <f>VLOOKUP($AX48&amp;"_"&amp;$DF$14,データシート1!$A:$BS,MATCH($DF$12&amp;"_"&amp;DJ$20,データシート1!$A$1:$BS$1,0),0)</f>
        <v>0</v>
      </c>
      <c r="DK48" s="74">
        <f>VLOOKUP($AX48&amp;"_"&amp;$DF$14,データシート1!$A:$BS,MATCH($DF$12&amp;"_"&amp;DK$20,データシート1!$A$1:$BS$1,0),0)</f>
        <v>0</v>
      </c>
      <c r="DL48" s="78">
        <f t="shared" si="12"/>
        <v>1</v>
      </c>
      <c r="DM48" s="18"/>
      <c r="DN48" s="139">
        <f t="shared" si="26"/>
        <v>0</v>
      </c>
      <c r="DO48" s="140">
        <f t="shared" si="27"/>
        <v>0</v>
      </c>
      <c r="DP48" s="140">
        <f t="shared" si="29"/>
        <v>0</v>
      </c>
      <c r="DQ48" s="140">
        <f t="shared" si="30"/>
        <v>1</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26344</v>
      </c>
      <c r="AY49" s="20" t="str">
        <f>IF(IFERROR(比較地域マスタ!$Z34,"")=0,"",IFERROR(比較地域マスタ!$Z34,""))</f>
        <v>宇治田原町</v>
      </c>
      <c r="BB49" s="122" t="str">
        <f t="shared" si="0"/>
        <v>26344</v>
      </c>
      <c r="BC49" s="123" t="str">
        <f t="shared" si="0"/>
        <v>宇治田原町</v>
      </c>
      <c r="BD49" s="40">
        <f t="shared" si="14"/>
        <v>75.958429469031486</v>
      </c>
      <c r="BE49" s="40">
        <f t="shared" si="15"/>
        <v>39.095762028588354</v>
      </c>
      <c r="BF49" s="40">
        <f>VLOOKUP($AX49&amp;"_"&amp;$BC$14,データシート1!$A:$BS,MATCH($BC$12&amp;"_"&amp;BF$20,データシート1!$A$1:$BS$1,0),0)</f>
        <v>34.401293644339887</v>
      </c>
      <c r="BG49" s="40">
        <f>VLOOKUP($AX49&amp;"_"&amp;$BC$14,データシート1!$A:$BS,MATCH($BC$12&amp;"_"&amp;BG$20,データシート1!$A$1:$BS$1,0),0)</f>
        <v>0.37389076000010124</v>
      </c>
      <c r="BH49" s="40">
        <f>VLOOKUP($AX49&amp;"_"&amp;$BC$14,データシート1!$A:$BS,MATCH($BC$12&amp;"_"&amp;BH$20,データシート1!$A$1:$BS$1,0),0)</f>
        <v>4.3205776242483642</v>
      </c>
      <c r="BI49" s="40">
        <f>VLOOKUP($AX49&amp;"_"&amp;$BC$14,データシート1!$A:$BS,MATCH($BC$12&amp;"_"&amp;BI$20,データシート1!$A$1:$BS$1,0),0)</f>
        <v>8.0544929041485123</v>
      </c>
      <c r="BJ49" s="40">
        <f>VLOOKUP($AX49&amp;"_"&amp;$BC$14,データシート1!$A:$BS,MATCH($BC$12&amp;"_"&amp;BJ$20,データシート1!$A$1:$BS$1,0),0)</f>
        <v>9.33138574244661</v>
      </c>
      <c r="BK49" s="40">
        <f t="shared" si="1"/>
        <v>18.142408042272844</v>
      </c>
      <c r="BL49" s="40">
        <f t="shared" si="2"/>
        <v>17.604015327395224</v>
      </c>
      <c r="BM49" s="40">
        <f>VLOOKUP($AX49&amp;"_"&amp;$BC$14,データシート1!$A:$BS,MATCH($BC$12&amp;"_"&amp;BM$20,データシート1!$A$1:$BS$1,0),0)</f>
        <v>8.4063993208357797</v>
      </c>
      <c r="BN49" s="40">
        <f>VLOOKUP($AX49&amp;"_"&amp;$BC$14,データシート1!$A:$BS,MATCH($BC$12&amp;"_"&amp;BN$20,データシート1!$A$1:$BS$1,0),0)</f>
        <v>9.1976160065594463</v>
      </c>
      <c r="BO49" s="40">
        <f>VLOOKUP($AX49&amp;"_"&amp;$BC$14,データシート1!$A:$BS,MATCH($BC$12&amp;"_"&amp;BO$20,データシート1!$A$1:$BS$1,0),0)</f>
        <v>0.53839271487762042</v>
      </c>
      <c r="BP49" s="40">
        <f>VLOOKUP($AX49&amp;"_"&amp;$BC$14,データシート1!$A:$BS,MATCH($BC$12&amp;"_"&amp;BP$20,データシート1!$A$1:$BS$1,0),0)</f>
        <v>0</v>
      </c>
      <c r="BQ49" s="40">
        <f>VLOOKUP($AX49&amp;"_"&amp;$BC$14,データシート1!$A:$BS,MATCH($BC$12&amp;"_"&amp;BQ$20,データシート1!$A$1:$BS$1,0),0)</f>
        <v>1.3343807515751669</v>
      </c>
      <c r="BR49" s="41">
        <f t="shared" si="3"/>
        <v>75.958429469031486</v>
      </c>
      <c r="BT49" s="134" t="str">
        <f t="shared" si="4"/>
        <v>宇治田原町</v>
      </c>
      <c r="BU49" s="38">
        <f t="shared" si="25"/>
        <v>75.958429469031486</v>
      </c>
      <c r="BV49" s="69">
        <f t="shared" si="16"/>
        <v>0.51469945208027013</v>
      </c>
      <c r="BW49" s="69">
        <f t="shared" si="16"/>
        <v>0.45289632611961012</v>
      </c>
      <c r="BX49" s="69">
        <f t="shared" si="16"/>
        <v>4.9223076703098214E-3</v>
      </c>
      <c r="BY49" s="69">
        <f t="shared" si="16"/>
        <v>5.688081829035023E-2</v>
      </c>
      <c r="BZ49" s="69">
        <f t="shared" si="16"/>
        <v>0.10603817062110739</v>
      </c>
      <c r="CA49" s="69">
        <f t="shared" si="32"/>
        <v>0.1228485871505683</v>
      </c>
      <c r="CB49" s="69">
        <f t="shared" si="32"/>
        <v>0.23884653973354683</v>
      </c>
      <c r="CC49" s="69">
        <f t="shared" si="32"/>
        <v>0.23175854806967069</v>
      </c>
      <c r="CD49" s="69">
        <f t="shared" si="32"/>
        <v>0.11067105230582865</v>
      </c>
      <c r="CE49" s="69">
        <f t="shared" si="32"/>
        <v>0.12108749576384206</v>
      </c>
      <c r="CF49" s="69">
        <f t="shared" si="32"/>
        <v>7.0879916638761599E-3</v>
      </c>
      <c r="CG49" s="69">
        <f t="shared" si="32"/>
        <v>0</v>
      </c>
      <c r="CH49" s="69">
        <f t="shared" si="32"/>
        <v>1.75672504145073E-2</v>
      </c>
      <c r="CI49" s="135">
        <f t="shared" si="6"/>
        <v>1</v>
      </c>
      <c r="CK49" s="136" t="str">
        <f t="shared" si="7"/>
        <v>宇治田原町</v>
      </c>
      <c r="CL49" s="137">
        <f t="shared" si="17"/>
        <v>39.095762028588354</v>
      </c>
      <c r="CM49" s="75">
        <f t="shared" si="18"/>
        <v>0.31310299032025263</v>
      </c>
      <c r="CN49" s="76">
        <f t="shared" si="19"/>
        <v>34.401293644339887</v>
      </c>
      <c r="CO49" s="75">
        <f t="shared" si="20"/>
        <v>0.35582964194760841</v>
      </c>
      <c r="CP49" s="76">
        <f t="shared" si="8"/>
        <v>0.37389076000010124</v>
      </c>
      <c r="CQ49" s="75">
        <f t="shared" si="21"/>
        <v>0</v>
      </c>
      <c r="CR49" s="76">
        <f t="shared" si="9"/>
        <v>4.3205776242483642</v>
      </c>
      <c r="CS49" s="75">
        <f t="shared" si="22"/>
        <v>0</v>
      </c>
      <c r="CT49" s="76">
        <f t="shared" si="10"/>
        <v>8.0544929041485123</v>
      </c>
      <c r="CU49" s="77">
        <f t="shared" si="23"/>
        <v>0</v>
      </c>
      <c r="CV49" s="18"/>
      <c r="CW49" s="1078">
        <f t="shared" si="24"/>
        <v>12.241</v>
      </c>
      <c r="CX49" s="1081">
        <f>VLOOKUP($AX49&amp;"_"&amp;$CW$14,データシート1!$A:$BS,MATCH($CW$12&amp;"_"&amp;CX$20,データシート1!$A$1:$BS$1,0),0)</f>
        <v>12.241</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12.241</v>
      </c>
      <c r="DE49" s="18"/>
      <c r="DF49" s="138">
        <f>VLOOKUP($AX49&amp;"_"&amp;$DF$14,データシート1!$A:$BS,MATCH($DF$12&amp;"_"&amp;DF$20,データシート1!$A$1:$BS$1,0),0)</f>
        <v>3</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3</v>
      </c>
      <c r="DM49" s="18"/>
      <c r="DN49" s="139">
        <f t="shared" si="26"/>
        <v>1</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輪之内町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岐阜県</v>
      </c>
      <c r="AY4" s="261" t="str">
        <f>年度マスタ!$J4</f>
        <v>輪之内町</v>
      </c>
      <c r="AZ4" s="261" t="str">
        <f>年度マスタ!$K4</f>
        <v>21382</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46404</v>
      </c>
      <c r="AY13" s="20" t="str">
        <f>IF(IFERROR(比較地域マスタ!$Z6,"")=0,"",IFERROR(比較地域マスタ!$Z6,""))</f>
        <v>長島町</v>
      </c>
      <c r="BC13" s="960" t="str">
        <f t="shared" ref="BC13:BC59" si="0">AX13</f>
        <v>46404</v>
      </c>
      <c r="BD13" s="123" t="str">
        <f>AY13</f>
        <v>長島町</v>
      </c>
      <c r="BE13" s="40">
        <f>VLOOKUP($BC13&amp;"_"&amp;$AZ$7,データシート1!$A:$BS,MATCH("cb_"&amp;BE$12,データシート1!$A$1:$BS$1,0),0)</f>
        <v>2474.3700000000022</v>
      </c>
      <c r="BF13" s="40">
        <f>VLOOKUP($BC13&amp;"_"&amp;$AZ$7,データシート1!$A:$BS,MATCH("cb_"&amp;BF$12,データシート1!$A$1:$BS$1,0),0)</f>
        <v>18943.900000000012</v>
      </c>
      <c r="BG13" s="40">
        <f>VLOOKUP($BC13&amp;"_"&amp;$AZ$7,データシート1!$A:$BS,MATCH("cb_"&amp;BG$12,データシート1!$A$1:$BS$1,0),0)</f>
        <v>58898.8</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80317.070000000022</v>
      </c>
      <c r="BL13" s="42"/>
      <c r="BM13" s="960" t="str">
        <f>AX13</f>
        <v>46404</v>
      </c>
      <c r="BN13" s="123" t="str">
        <f>AY13</f>
        <v>長島町</v>
      </c>
      <c r="BO13" s="40">
        <f>BE13*VLOOKUP(BO$12,別紙!$B$4:$E$10,MATCH("設備利用率",別紙!$B$4:$E$4,0),0)/100*8760/10^3</f>
        <v>2969.5409244000025</v>
      </c>
      <c r="BP13" s="40">
        <f>BF13*VLOOKUP(BP$12,別紙!$B$4:$E$10,MATCH("設備利用率",別紙!$B$4:$E$4,0),0)/100*8760/10^3</f>
        <v>25058.233164000019</v>
      </c>
      <c r="BQ13" s="40">
        <f>BG13*VLOOKUP(BQ$12,別紙!$B$4:$E$10,MATCH("設備利用率",別紙!$B$4:$E$4,0),0)/100*8760/10^3</f>
        <v>127956.46502400002</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155984.23911240004</v>
      </c>
      <c r="BV13" s="42"/>
      <c r="BW13" s="38" t="str">
        <f>AX13</f>
        <v>46404</v>
      </c>
      <c r="BX13" s="38" t="str">
        <f>AY13</f>
        <v>長島町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50766.491029606776</v>
      </c>
      <c r="BZ13" s="42"/>
      <c r="CA13" s="38" t="str">
        <f>AX13</f>
        <v>46404</v>
      </c>
      <c r="CB13" s="38" t="str">
        <f>AY13</f>
        <v>長島町</v>
      </c>
      <c r="CC13" s="260">
        <f>BO13/$BY13</f>
        <v>5.8494114211442745E-2</v>
      </c>
      <c r="CD13" s="260">
        <f t="shared" ref="CD13:CH28" si="1">BP13/$BY13</f>
        <v>0.49359789608831101</v>
      </c>
      <c r="CE13" s="260">
        <f t="shared" si="1"/>
        <v>2.5204906312980428</v>
      </c>
      <c r="CF13" s="260">
        <f t="shared" si="1"/>
        <v>0</v>
      </c>
      <c r="CG13" s="260">
        <f t="shared" si="1"/>
        <v>0</v>
      </c>
      <c r="CH13" s="260">
        <f t="shared" si="1"/>
        <v>0</v>
      </c>
      <c r="CI13" s="260">
        <f>BU13/BY13</f>
        <v>3.0725826415977968</v>
      </c>
      <c r="CK13" s="20" t="str">
        <f>AX13</f>
        <v>46404</v>
      </c>
      <c r="CL13" s="20" t="str">
        <f>AY13</f>
        <v>長島町</v>
      </c>
      <c r="CM13" s="20">
        <f>VLOOKUP($CK13&amp;"_"&amp;$AZ$7,データシート1!$A:$BS,MATCH("ca_太陽光発電（10kW未満）",データシート1!$A$1:$BS$1,0),0)</f>
        <v>455</v>
      </c>
      <c r="CN13" s="20">
        <f>VLOOKUP($CK13&amp;"_"&amp;$AZ$5,データシート1!$A:$BS,MATCH("ab_家庭",データシート1!$A$1:$BS$1,0),0)</f>
        <v>4438</v>
      </c>
      <c r="CO13" s="260">
        <f>CM13/CN13</f>
        <v>0.10252365930599369</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19424</v>
      </c>
      <c r="AY14" s="20" t="str">
        <f>IF(IFERROR(比較地域マスタ!$Z7,"")=0,"",IFERROR(比較地域マスタ!$Z7,""))</f>
        <v>忍野村</v>
      </c>
      <c r="BC14" s="960" t="str">
        <f t="shared" si="0"/>
        <v>19424</v>
      </c>
      <c r="BD14" s="123" t="str">
        <f t="shared" ref="BD14:BD60" si="2">AY14</f>
        <v>忍野村</v>
      </c>
      <c r="BE14" s="40">
        <f>VLOOKUP($BC14&amp;"_"&amp;$AZ$7,データシート1!$A:$BS,MATCH("cb_"&amp;BE$12,データシート1!$A$1:$BS$1,0),0)</f>
        <v>1412.600000000001</v>
      </c>
      <c r="BF14" s="40">
        <f>VLOOKUP($BC14&amp;"_"&amp;$AZ$7,データシート1!$A:$BS,MATCH("cb_"&amp;BF$12,データシート1!$A$1:$BS$1,0),0)</f>
        <v>2846.7000000000003</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4259.3000000000011</v>
      </c>
      <c r="BL14" s="42"/>
      <c r="BM14" s="960" t="str">
        <f t="shared" ref="BM14:BM60" si="4">AX14</f>
        <v>19424</v>
      </c>
      <c r="BN14" s="123" t="str">
        <f t="shared" ref="BN14:BN60" si="5">AY14</f>
        <v>忍野村</v>
      </c>
      <c r="BO14" s="40">
        <f>BE14*VLOOKUP(BO$12,別紙!$B$4:$E$10,MATCH("設備利用率",別紙!$B$4:$E$4,0),0)/100*8760/10^3</f>
        <v>1695.289512000001</v>
      </c>
      <c r="BP14" s="40">
        <f>BF14*VLOOKUP(BP$12,別紙!$B$4:$E$10,MATCH("設備利用率",別紙!$B$4:$E$4,0),0)/100*8760/10^3</f>
        <v>3765.5008920000005</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5460.7904040000012</v>
      </c>
      <c r="BV14" s="42"/>
      <c r="BW14" s="38" t="str">
        <f t="shared" ref="BW14:BW60" si="7">AX14</f>
        <v>19424</v>
      </c>
      <c r="BX14" s="38" t="str">
        <f t="shared" ref="BX14:BX60" si="8">AY14</f>
        <v>忍野村</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308949.05597817973</v>
      </c>
      <c r="BZ14" s="42"/>
      <c r="CA14" s="38" t="str">
        <f t="shared" ref="CA14:CA60" si="9">AX14</f>
        <v>19424</v>
      </c>
      <c r="CB14" s="38" t="str">
        <f t="shared" ref="CB14:CB60" si="10">AY14</f>
        <v>忍野村</v>
      </c>
      <c r="CC14" s="260">
        <f t="shared" ref="CC14:CC60" si="11">BO14/$BY14</f>
        <v>5.487278498496965E-3</v>
      </c>
      <c r="CD14" s="260">
        <f t="shared" si="1"/>
        <v>1.2188096448710132E-2</v>
      </c>
      <c r="CE14" s="260">
        <f t="shared" si="1"/>
        <v>0</v>
      </c>
      <c r="CF14" s="260">
        <f t="shared" si="1"/>
        <v>0</v>
      </c>
      <c r="CG14" s="260">
        <f t="shared" si="1"/>
        <v>0</v>
      </c>
      <c r="CH14" s="260">
        <f t="shared" si="1"/>
        <v>0</v>
      </c>
      <c r="CI14" s="260">
        <f t="shared" ref="CI14:CI60" si="12">BU14/BY14</f>
        <v>1.7675374947207098E-2</v>
      </c>
      <c r="CK14" s="20" t="str">
        <f t="shared" ref="CK14:CK60" si="13">AX14</f>
        <v>19424</v>
      </c>
      <c r="CL14" s="20" t="str">
        <f t="shared" ref="CL14:CL60" si="14">AY14</f>
        <v>忍野村</v>
      </c>
      <c r="CM14" s="20">
        <f>VLOOKUP($CK14&amp;"_"&amp;$AZ$7,データシート1!$A:$BS,MATCH("ca_太陽光発電（10kW未満）",データシート1!$A$1:$BS$1,0),0)</f>
        <v>240</v>
      </c>
      <c r="CN14" s="20">
        <f>VLOOKUP($CK14&amp;"_"&amp;$AZ$5,データシート1!$A:$BS,MATCH("ab_家庭",データシート1!$A$1:$BS$1,0),0)</f>
        <v>4097</v>
      </c>
      <c r="CO14" s="260">
        <f t="shared" ref="CO14:CO60" si="15">CM14/CN14</f>
        <v>5.8579448376861118E-2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41345</v>
      </c>
      <c r="AY15" s="20" t="str">
        <f>IF(IFERROR(比較地域マスタ!$Z8,"")=0,"",IFERROR(比較地域マスタ!$Z8,""))</f>
        <v>上峰町</v>
      </c>
      <c r="BC15" s="960" t="str">
        <f t="shared" si="0"/>
        <v>41345</v>
      </c>
      <c r="BD15" s="123" t="str">
        <f t="shared" si="2"/>
        <v>上峰町</v>
      </c>
      <c r="BE15" s="40">
        <f>VLOOKUP($BC15&amp;"_"&amp;$AZ$7,データシート1!$A:$BS,MATCH("cb_"&amp;BE$12,データシート1!$A$1:$BS$1,0),0)</f>
        <v>3158.4200000000037</v>
      </c>
      <c r="BF15" s="40">
        <f>VLOOKUP($BC15&amp;"_"&amp;$AZ$7,データシート1!$A:$BS,MATCH("cb_"&amp;BF$12,データシート1!$A$1:$BS$1,0),0)</f>
        <v>10506.44</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13664.860000000004</v>
      </c>
      <c r="BL15" s="42"/>
      <c r="BM15" s="960" t="str">
        <f t="shared" si="4"/>
        <v>41345</v>
      </c>
      <c r="BN15" s="123" t="str">
        <f t="shared" si="5"/>
        <v>上峰町</v>
      </c>
      <c r="BO15" s="40">
        <f>BE15*VLOOKUP(BO$12,別紙!$B$4:$E$10,MATCH("設備利用率",別紙!$B$4:$E$4,0),0)/100*8760/10^3</f>
        <v>3790.4830104000043</v>
      </c>
      <c r="BP15" s="40">
        <f>BF15*VLOOKUP(BP$12,別紙!$B$4:$E$10,MATCH("設備利用率",別紙!$B$4:$E$4,0),0)/100*8760/10^3</f>
        <v>13897.498574400001</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17687.981584800003</v>
      </c>
      <c r="BV15" s="42"/>
      <c r="BW15" s="38" t="str">
        <f t="shared" si="7"/>
        <v>41345</v>
      </c>
      <c r="BX15" s="38" t="str">
        <f t="shared" si="8"/>
        <v>上峰町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94114.175860652278</v>
      </c>
      <c r="BZ15" s="42"/>
      <c r="CA15" s="38" t="str">
        <f t="shared" si="9"/>
        <v>41345</v>
      </c>
      <c r="CB15" s="38" t="str">
        <f t="shared" si="10"/>
        <v>上峰町</v>
      </c>
      <c r="CC15" s="260">
        <f t="shared" si="11"/>
        <v>4.0275367400680266E-2</v>
      </c>
      <c r="CD15" s="260">
        <f t="shared" si="1"/>
        <v>0.14766636850730089</v>
      </c>
      <c r="CE15" s="260">
        <f t="shared" si="1"/>
        <v>0</v>
      </c>
      <c r="CF15" s="260">
        <f t="shared" si="1"/>
        <v>0</v>
      </c>
      <c r="CG15" s="260">
        <f t="shared" si="1"/>
        <v>0</v>
      </c>
      <c r="CH15" s="260">
        <f t="shared" si="1"/>
        <v>0</v>
      </c>
      <c r="CI15" s="260">
        <f t="shared" si="12"/>
        <v>0.18794173590798113</v>
      </c>
      <c r="CK15" s="20" t="str">
        <f t="shared" si="13"/>
        <v>41345</v>
      </c>
      <c r="CL15" s="20" t="str">
        <f t="shared" si="14"/>
        <v>上峰町</v>
      </c>
      <c r="CM15" s="20">
        <f>VLOOKUP($CK15&amp;"_"&amp;$AZ$7,データシート1!$A:$BS,MATCH("ca_太陽光発電（10kW未満）",データシート1!$A$1:$BS$1,0),0)</f>
        <v>646</v>
      </c>
      <c r="CN15" s="20">
        <f>VLOOKUP($CK15&amp;"_"&amp;$AZ$5,データシート1!$A:$BS,MATCH("ab_家庭",データシート1!$A$1:$BS$1,0),0)</f>
        <v>3808</v>
      </c>
      <c r="CO15" s="260">
        <f t="shared" si="15"/>
        <v>0.16964285714285715</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15385</v>
      </c>
      <c r="AY16" s="20" t="str">
        <f>IF(IFERROR(比較地域マスタ!$Z9,"")=0,"",IFERROR(比較地域マスタ!$Z9,""))</f>
        <v>阿賀町</v>
      </c>
      <c r="BC16" s="960" t="str">
        <f t="shared" si="0"/>
        <v>15385</v>
      </c>
      <c r="BD16" s="123" t="str">
        <f t="shared" si="2"/>
        <v>阿賀町</v>
      </c>
      <c r="BE16" s="40">
        <f>VLOOKUP($BC16&amp;"_"&amp;$AZ$7,データシート1!$A:$BS,MATCH("cb_"&amp;BE$12,データシート1!$A$1:$BS$1,0),0)</f>
        <v>178.3</v>
      </c>
      <c r="BF16" s="40">
        <f>VLOOKUP($BC16&amp;"_"&amp;$AZ$7,データシート1!$A:$BS,MATCH("cb_"&amp;BF$12,データシート1!$A$1:$BS$1,0),0)</f>
        <v>198.4</v>
      </c>
      <c r="BG16" s="40">
        <f>VLOOKUP($BC16&amp;"_"&amp;$AZ$7,データシート1!$A:$BS,MATCH("cb_"&amp;BG$12,データシート1!$A$1:$BS$1,0),0)</f>
        <v>0</v>
      </c>
      <c r="BH16" s="40">
        <f>VLOOKUP($BC16&amp;"_"&amp;$AZ$7,データシート1!$A:$BS,MATCH("cb_"&amp;BH$12,データシート1!$A$1:$BS$1,0),0)</f>
        <v>28700</v>
      </c>
      <c r="BI16" s="40">
        <f>VLOOKUP($BC16&amp;"_"&amp;$AZ$7,データシート1!$A:$BS,MATCH("cb_"&amp;BI$12,データシート1!$A$1:$BS$1,0),0)</f>
        <v>0</v>
      </c>
      <c r="BJ16" s="40">
        <f>VLOOKUP($BC16&amp;"_"&amp;$AZ$7,データシート1!$A:$BS,MATCH("cb_"&amp;BJ$12,データシート1!$A$1:$BS$1,0),0)</f>
        <v>0</v>
      </c>
      <c r="BK16" s="40">
        <f t="shared" si="3"/>
        <v>29076.7</v>
      </c>
      <c r="BL16" s="42"/>
      <c r="BM16" s="960" t="str">
        <f t="shared" si="4"/>
        <v>15385</v>
      </c>
      <c r="BN16" s="123" t="str">
        <f t="shared" si="5"/>
        <v>阿賀町</v>
      </c>
      <c r="BO16" s="40">
        <f>BE16*VLOOKUP(BO$12,別紙!$B$4:$E$10,MATCH("設備利用率",別紙!$B$4:$E$4,0),0)/100*8760/10^3</f>
        <v>213.98139600000002</v>
      </c>
      <c r="BP16" s="40">
        <f>BF16*VLOOKUP(BP$12,別紙!$B$4:$E$10,MATCH("設備利用率",別紙!$B$4:$E$4,0),0)/100*8760/10^3</f>
        <v>262.43558400000001</v>
      </c>
      <c r="BQ16" s="40">
        <f>BG16*VLOOKUP(BQ$12,別紙!$B$4:$E$10,MATCH("設備利用率",別紙!$B$4:$E$4,0),0)/100*8760/10^3</f>
        <v>0</v>
      </c>
      <c r="BR16" s="40">
        <f>BH16*VLOOKUP(BR$12,別紙!$B$4:$E$10,MATCH("設備利用率",別紙!$B$4:$E$4,0),0)/100*8760/10^3</f>
        <v>150847.20000000001</v>
      </c>
      <c r="BS16" s="40">
        <f>BI16*VLOOKUP(BS$12,別紙!$B$4:$E$10,MATCH("設備利用率",別紙!$B$4:$E$4,0),0)/100*8760/10^3</f>
        <v>0</v>
      </c>
      <c r="BT16" s="40">
        <f>BJ16*VLOOKUP(BT$12,別紙!$B$4:$E$10,MATCH("設備利用率",別紙!$B$4:$E$4,0),0)/100*8760/10^3</f>
        <v>0</v>
      </c>
      <c r="BU16" s="40">
        <f t="shared" si="6"/>
        <v>151323.61698000002</v>
      </c>
      <c r="BV16" s="42"/>
      <c r="BW16" s="38" t="str">
        <f t="shared" si="7"/>
        <v>15385</v>
      </c>
      <c r="BX16" s="38" t="str">
        <f t="shared" si="8"/>
        <v>阿賀町</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43826.88608166339</v>
      </c>
      <c r="BZ16" s="42"/>
      <c r="CA16" s="38" t="str">
        <f t="shared" si="9"/>
        <v>15385</v>
      </c>
      <c r="CB16" s="38" t="str">
        <f t="shared" si="10"/>
        <v>阿賀町</v>
      </c>
      <c r="CC16" s="260">
        <f t="shared" si="11"/>
        <v>4.8824229857737282E-3</v>
      </c>
      <c r="CD16" s="260">
        <f t="shared" si="1"/>
        <v>5.9880043385012408E-3</v>
      </c>
      <c r="CE16" s="260">
        <f t="shared" si="1"/>
        <v>0</v>
      </c>
      <c r="CF16" s="260">
        <f t="shared" si="1"/>
        <v>3.4418872406066869</v>
      </c>
      <c r="CG16" s="260">
        <f t="shared" si="1"/>
        <v>0</v>
      </c>
      <c r="CH16" s="260">
        <f t="shared" si="1"/>
        <v>0</v>
      </c>
      <c r="CI16" s="260">
        <f t="shared" si="12"/>
        <v>3.4527576679309622</v>
      </c>
      <c r="CK16" s="20" t="str">
        <f t="shared" si="13"/>
        <v>15385</v>
      </c>
      <c r="CL16" s="20" t="str">
        <f t="shared" si="14"/>
        <v>阿賀町</v>
      </c>
      <c r="CM16" s="20">
        <f>VLOOKUP($CK16&amp;"_"&amp;$AZ$7,データシート1!$A:$BS,MATCH("ca_太陽光発電（10kW未満）",データシート1!$A$1:$BS$1,0),0)</f>
        <v>40</v>
      </c>
      <c r="CN16" s="20">
        <f>VLOOKUP($CK16&amp;"_"&amp;$AZ$5,データシート1!$A:$BS,MATCH("ab_家庭",データシート1!$A$1:$BS$1,0),0)</f>
        <v>4423</v>
      </c>
      <c r="CO16" s="260">
        <f t="shared" si="15"/>
        <v>9.0436355414876789E-3</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41424</v>
      </c>
      <c r="AY17" s="20" t="str">
        <f>IF(IFERROR(比較地域マスタ!$Z10,"")=0,"",IFERROR(比較地域マスタ!$Z10,""))</f>
        <v>江北町</v>
      </c>
      <c r="BC17" s="960" t="str">
        <f t="shared" si="0"/>
        <v>41424</v>
      </c>
      <c r="BD17" s="123" t="str">
        <f t="shared" si="2"/>
        <v>江北町</v>
      </c>
      <c r="BE17" s="40">
        <f>VLOOKUP($BC17&amp;"_"&amp;$AZ$7,データシート1!$A:$BS,MATCH("cb_"&amp;BE$12,データシート1!$A$1:$BS$1,0),0)</f>
        <v>2920.1700000000019</v>
      </c>
      <c r="BF17" s="40">
        <f>VLOOKUP($BC17&amp;"_"&amp;$AZ$7,データシート1!$A:$BS,MATCH("cb_"&amp;BF$12,データシート1!$A$1:$BS$1,0),0)</f>
        <v>4795.6000000000013</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7715.7700000000032</v>
      </c>
      <c r="BL17" s="42"/>
      <c r="BM17" s="960" t="str">
        <f t="shared" si="4"/>
        <v>41424</v>
      </c>
      <c r="BN17" s="123" t="str">
        <f t="shared" si="5"/>
        <v>江北町</v>
      </c>
      <c r="BO17" s="40">
        <f>BE17*VLOOKUP(BO$12,別紙!$B$4:$E$10,MATCH("設備利用率",別紙!$B$4:$E$4,0),0)/100*8760/10^3</f>
        <v>3504.5544204000025</v>
      </c>
      <c r="BP17" s="40">
        <f>BF17*VLOOKUP(BP$12,別紙!$B$4:$E$10,MATCH("設備利用率",別紙!$B$4:$E$4,0),0)/100*8760/10^3</f>
        <v>6343.4278560000002</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9847.9822764000019</v>
      </c>
      <c r="BV17" s="42"/>
      <c r="BW17" s="38" t="str">
        <f t="shared" si="7"/>
        <v>41424</v>
      </c>
      <c r="BX17" s="38" t="str">
        <f t="shared" si="8"/>
        <v>江北町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59039.105945046125</v>
      </c>
      <c r="BZ17" s="42"/>
      <c r="CA17" s="38" t="str">
        <f t="shared" si="9"/>
        <v>41424</v>
      </c>
      <c r="CB17" s="38" t="str">
        <f t="shared" si="10"/>
        <v>江北町</v>
      </c>
      <c r="CC17" s="260">
        <f t="shared" si="11"/>
        <v>5.9359882984374085E-2</v>
      </c>
      <c r="CD17" s="260">
        <f t="shared" si="1"/>
        <v>0.10744451079432829</v>
      </c>
      <c r="CE17" s="260">
        <f t="shared" si="1"/>
        <v>0</v>
      </c>
      <c r="CF17" s="260">
        <f t="shared" si="1"/>
        <v>0</v>
      </c>
      <c r="CG17" s="260">
        <f t="shared" si="1"/>
        <v>0</v>
      </c>
      <c r="CH17" s="260">
        <f t="shared" si="1"/>
        <v>0</v>
      </c>
      <c r="CI17" s="260">
        <f t="shared" si="12"/>
        <v>0.16680439377870238</v>
      </c>
      <c r="CK17" s="20" t="str">
        <f t="shared" si="13"/>
        <v>41424</v>
      </c>
      <c r="CL17" s="20" t="str">
        <f t="shared" si="14"/>
        <v>江北町</v>
      </c>
      <c r="CM17" s="20">
        <f>VLOOKUP($CK17&amp;"_"&amp;$AZ$7,データシート1!$A:$BS,MATCH("ca_太陽光発電（10kW未満）",データシート1!$A$1:$BS$1,0),0)</f>
        <v>586</v>
      </c>
      <c r="CN17" s="20">
        <f>VLOOKUP($CK17&amp;"_"&amp;$AZ$5,データシート1!$A:$BS,MATCH("ab_家庭",データシート1!$A$1:$BS$1,0),0)</f>
        <v>3612</v>
      </c>
      <c r="CO17" s="260">
        <f t="shared" si="15"/>
        <v>0.16223698781838317</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20482</v>
      </c>
      <c r="AY18" s="20" t="str">
        <f>IF(IFERROR(比較地域マスタ!$Z11,"")=0,"",IFERROR(比較地域マスタ!$Z11,""))</f>
        <v>松川村</v>
      </c>
      <c r="BC18" s="960" t="str">
        <f t="shared" si="0"/>
        <v>20482</v>
      </c>
      <c r="BD18" s="123" t="str">
        <f t="shared" si="2"/>
        <v>松川村</v>
      </c>
      <c r="BE18" s="40">
        <f>VLOOKUP($BC18&amp;"_"&amp;$AZ$7,データシート1!$A:$BS,MATCH("cb_"&amp;BE$12,データシート1!$A$1:$BS$1,0),0)</f>
        <v>2279.6000000000004</v>
      </c>
      <c r="BF18" s="40">
        <f>VLOOKUP($BC18&amp;"_"&amp;$AZ$7,データシート1!$A:$BS,MATCH("cb_"&amp;BF$12,データシート1!$A$1:$BS$1,0),0)</f>
        <v>5362.5</v>
      </c>
      <c r="BG18" s="40">
        <f>VLOOKUP($BC18&amp;"_"&amp;$AZ$7,データシート1!$A:$BS,MATCH("cb_"&amp;BG$12,データシート1!$A$1:$BS$1,0),0)</f>
        <v>0</v>
      </c>
      <c r="BH18" s="40">
        <f>VLOOKUP($BC18&amp;"_"&amp;$AZ$7,データシート1!$A:$BS,MATCH("cb_"&amp;BH$12,データシート1!$A$1:$BS$1,0),0)</f>
        <v>30</v>
      </c>
      <c r="BI18" s="40">
        <f>VLOOKUP($BC18&amp;"_"&amp;$AZ$7,データシート1!$A:$BS,MATCH("cb_"&amp;BI$12,データシート1!$A$1:$BS$1,0),0)</f>
        <v>0</v>
      </c>
      <c r="BJ18" s="40">
        <f>VLOOKUP($BC18&amp;"_"&amp;$AZ$7,データシート1!$A:$BS,MATCH("cb_"&amp;BJ$12,データシート1!$A$1:$BS$1,0),0)</f>
        <v>0</v>
      </c>
      <c r="BK18" s="40">
        <f t="shared" si="3"/>
        <v>7672.1</v>
      </c>
      <c r="BL18" s="42"/>
      <c r="BM18" s="960" t="str">
        <f t="shared" si="4"/>
        <v>20482</v>
      </c>
      <c r="BN18" s="123" t="str">
        <f t="shared" si="5"/>
        <v>松川村</v>
      </c>
      <c r="BO18" s="40">
        <f>BE18*VLOOKUP(BO$12,別紙!$B$4:$E$10,MATCH("設備利用率",別紙!$B$4:$E$4,0),0)/100*8760/10^3</f>
        <v>2735.7935520000001</v>
      </c>
      <c r="BP18" s="40">
        <f>BF18*VLOOKUP(BP$12,別紙!$B$4:$E$10,MATCH("設備利用率",別紙!$B$4:$E$4,0),0)/100*8760/10^3</f>
        <v>7093.3005000000003</v>
      </c>
      <c r="BQ18" s="40">
        <f>BG18*VLOOKUP(BQ$12,別紙!$B$4:$E$10,MATCH("設備利用率",別紙!$B$4:$E$4,0),0)/100*8760/10^3</f>
        <v>0</v>
      </c>
      <c r="BR18" s="40">
        <f>BH18*VLOOKUP(BR$12,別紙!$B$4:$E$10,MATCH("設備利用率",別紙!$B$4:$E$4,0),0)/100*8760/10^3</f>
        <v>157.68</v>
      </c>
      <c r="BS18" s="40">
        <f>BI18*VLOOKUP(BS$12,別紙!$B$4:$E$10,MATCH("設備利用率",別紙!$B$4:$E$4,0),0)/100*8760/10^3</f>
        <v>0</v>
      </c>
      <c r="BT18" s="40">
        <f>BJ18*VLOOKUP(BT$12,別紙!$B$4:$E$10,MATCH("設備利用率",別紙!$B$4:$E$4,0),0)/100*8760/10^3</f>
        <v>0</v>
      </c>
      <c r="BU18" s="40">
        <f t="shared" si="6"/>
        <v>9986.7740520000007</v>
      </c>
      <c r="BV18" s="42"/>
      <c r="BW18" s="38" t="str">
        <f t="shared" si="7"/>
        <v>20482</v>
      </c>
      <c r="BX18" s="38" t="str">
        <f t="shared" si="8"/>
        <v>松川村</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37861.753394008701</v>
      </c>
      <c r="BZ18" s="42"/>
      <c r="CA18" s="38" t="str">
        <f t="shared" si="9"/>
        <v>20482</v>
      </c>
      <c r="CB18" s="38" t="str">
        <f t="shared" si="10"/>
        <v>松川村</v>
      </c>
      <c r="CC18" s="260">
        <f t="shared" si="11"/>
        <v>7.2257444697025469E-2</v>
      </c>
      <c r="CD18" s="260">
        <f t="shared" si="1"/>
        <v>0.18734738526722469</v>
      </c>
      <c r="CE18" s="260">
        <f t="shared" si="1"/>
        <v>0</v>
      </c>
      <c r="CF18" s="260">
        <f t="shared" si="1"/>
        <v>4.1646248751108159E-3</v>
      </c>
      <c r="CG18" s="260">
        <f t="shared" si="1"/>
        <v>0</v>
      </c>
      <c r="CH18" s="260">
        <f t="shared" si="1"/>
        <v>0</v>
      </c>
      <c r="CI18" s="260">
        <f t="shared" si="12"/>
        <v>0.26376945483936098</v>
      </c>
      <c r="CK18" s="20" t="str">
        <f t="shared" si="13"/>
        <v>20482</v>
      </c>
      <c r="CL18" s="20" t="str">
        <f t="shared" si="14"/>
        <v>松川村</v>
      </c>
      <c r="CM18" s="20">
        <f>VLOOKUP($CK18&amp;"_"&amp;$AZ$7,データシート1!$A:$BS,MATCH("ca_太陽光発電（10kW未満）",データシート1!$A$1:$BS$1,0),0)</f>
        <v>470</v>
      </c>
      <c r="CN18" s="20">
        <f>VLOOKUP($CK18&amp;"_"&amp;$AZ$5,データシート1!$A:$BS,MATCH("ab_家庭",データシート1!$A$1:$BS$1,0),0)</f>
        <v>3953</v>
      </c>
      <c r="CO18" s="260">
        <f t="shared" si="15"/>
        <v>0.11889704022261574</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14364</v>
      </c>
      <c r="AY19" s="20" t="str">
        <f>IF(IFERROR(比較地域マスタ!$Z12,"")=0,"",IFERROR(比較地域マスタ!$Z12,""))</f>
        <v>山北町</v>
      </c>
      <c r="BC19" s="960" t="str">
        <f t="shared" si="0"/>
        <v>14364</v>
      </c>
      <c r="BD19" s="123" t="str">
        <f t="shared" si="2"/>
        <v>山北町</v>
      </c>
      <c r="BE19" s="40">
        <f>VLOOKUP($BC19&amp;"_"&amp;$AZ$7,データシート1!$A:$BS,MATCH("cb_"&amp;BE$12,データシート1!$A$1:$BS$1,0),0)</f>
        <v>837.19999999999982</v>
      </c>
      <c r="BF19" s="40">
        <f>VLOOKUP($BC19&amp;"_"&amp;$AZ$7,データシート1!$A:$BS,MATCH("cb_"&amp;BF$12,データシート1!$A$1:$BS$1,0),0)</f>
        <v>559</v>
      </c>
      <c r="BG19" s="40">
        <f>VLOOKUP($BC19&amp;"_"&amp;$AZ$7,データシート1!$A:$BS,MATCH("cb_"&amp;BG$12,データシート1!$A$1:$BS$1,0),0)</f>
        <v>0</v>
      </c>
      <c r="BH19" s="40">
        <f>VLOOKUP($BC19&amp;"_"&amp;$AZ$7,データシート1!$A:$BS,MATCH("cb_"&amp;BH$12,データシート1!$A$1:$BS$1,0),0)</f>
        <v>4460</v>
      </c>
      <c r="BI19" s="40">
        <f>VLOOKUP($BC19&amp;"_"&amp;$AZ$7,データシート1!$A:$BS,MATCH("cb_"&amp;BI$12,データシート1!$A$1:$BS$1,0),0)</f>
        <v>0</v>
      </c>
      <c r="BJ19" s="40">
        <f>VLOOKUP($BC19&amp;"_"&amp;$AZ$7,データシート1!$A:$BS,MATCH("cb_"&amp;BJ$12,データシート1!$A$1:$BS$1,0),0)</f>
        <v>0</v>
      </c>
      <c r="BK19" s="40">
        <f t="shared" si="3"/>
        <v>5856.2</v>
      </c>
      <c r="BL19" s="42"/>
      <c r="BM19" s="960" t="str">
        <f t="shared" si="4"/>
        <v>14364</v>
      </c>
      <c r="BN19" s="123" t="str">
        <f t="shared" si="5"/>
        <v>山北町</v>
      </c>
      <c r="BO19" s="40">
        <f>BE19*VLOOKUP(BO$12,別紙!$B$4:$E$10,MATCH("設備利用率",別紙!$B$4:$E$4,0),0)/100*8760/10^3</f>
        <v>1004.7404639999997</v>
      </c>
      <c r="BP19" s="40">
        <f>BF19*VLOOKUP(BP$12,別紙!$B$4:$E$10,MATCH("設備利用率",別紙!$B$4:$E$4,0),0)/100*8760/10^3</f>
        <v>739.42283999999995</v>
      </c>
      <c r="BQ19" s="40">
        <f>BG19*VLOOKUP(BQ$12,別紙!$B$4:$E$10,MATCH("設備利用率",別紙!$B$4:$E$4,0),0)/100*8760/10^3</f>
        <v>0</v>
      </c>
      <c r="BR19" s="40">
        <f>BH19*VLOOKUP(BR$12,別紙!$B$4:$E$10,MATCH("設備利用率",別紙!$B$4:$E$4,0),0)/100*8760/10^3</f>
        <v>23441.759999999998</v>
      </c>
      <c r="BS19" s="40">
        <f>BI19*VLOOKUP(BS$12,別紙!$B$4:$E$10,MATCH("設備利用率",別紙!$B$4:$E$4,0),0)/100*8760/10^3</f>
        <v>0</v>
      </c>
      <c r="BT19" s="40">
        <f>BJ19*VLOOKUP(BT$12,別紙!$B$4:$E$10,MATCH("設備利用率",別紙!$B$4:$E$4,0),0)/100*8760/10^3</f>
        <v>0</v>
      </c>
      <c r="BU19" s="40">
        <f t="shared" si="6"/>
        <v>25185.923303999996</v>
      </c>
      <c r="BV19" s="42"/>
      <c r="BW19" s="38" t="str">
        <f t="shared" si="7"/>
        <v>14364</v>
      </c>
      <c r="BX19" s="38" t="str">
        <f t="shared" si="8"/>
        <v>山北町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63282.494169124097</v>
      </c>
      <c r="BZ19" s="42"/>
      <c r="CA19" s="38" t="str">
        <f t="shared" si="9"/>
        <v>14364</v>
      </c>
      <c r="CB19" s="38" t="str">
        <f t="shared" si="10"/>
        <v>山北町</v>
      </c>
      <c r="CC19" s="260">
        <f t="shared" si="11"/>
        <v>1.5877068013703838E-2</v>
      </c>
      <c r="CD19" s="260">
        <f t="shared" si="1"/>
        <v>1.1684476879559667E-2</v>
      </c>
      <c r="CE19" s="260">
        <f t="shared" si="1"/>
        <v>0</v>
      </c>
      <c r="CF19" s="260">
        <f t="shared" si="1"/>
        <v>0.37043040587735515</v>
      </c>
      <c r="CG19" s="260">
        <f t="shared" si="1"/>
        <v>0</v>
      </c>
      <c r="CH19" s="260">
        <f t="shared" si="1"/>
        <v>0</v>
      </c>
      <c r="CI19" s="260">
        <f t="shared" si="12"/>
        <v>0.39799195077061861</v>
      </c>
      <c r="CK19" s="20" t="str">
        <f t="shared" si="13"/>
        <v>14364</v>
      </c>
      <c r="CL19" s="20" t="str">
        <f t="shared" si="14"/>
        <v>山北町</v>
      </c>
      <c r="CM19" s="20">
        <f>VLOOKUP($CK19&amp;"_"&amp;$AZ$7,データシート1!$A:$BS,MATCH("ca_太陽光発電（10kW未満）",データシート1!$A$1:$BS$1,0),0)</f>
        <v>177</v>
      </c>
      <c r="CN19" s="20">
        <f>VLOOKUP($CK19&amp;"_"&amp;$AZ$5,データシート1!$A:$BS,MATCH("ab_家庭",データシート1!$A$1:$BS$1,0),0)</f>
        <v>4227</v>
      </c>
      <c r="CO19" s="260">
        <f t="shared" si="15"/>
        <v>4.1873669268985093E-2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01459</v>
      </c>
      <c r="AY20" s="20" t="str">
        <f>IF(IFERROR(比較地域マスタ!$Z13,"")=0,"",IFERROR(比較地域マスタ!$Z13,""))</f>
        <v>美瑛町</v>
      </c>
      <c r="BC20" s="960" t="str">
        <f t="shared" si="0"/>
        <v>01459</v>
      </c>
      <c r="BD20" s="123" t="str">
        <f t="shared" si="2"/>
        <v>美瑛町</v>
      </c>
      <c r="BE20" s="40">
        <f>VLOOKUP($BC20&amp;"_"&amp;$AZ$7,データシート1!$A:$BS,MATCH("cb_"&amp;BE$12,データシート1!$A$1:$BS$1,0),0)</f>
        <v>350.76299999999992</v>
      </c>
      <c r="BF20" s="40">
        <f>VLOOKUP($BC20&amp;"_"&amp;$AZ$7,データシート1!$A:$BS,MATCH("cb_"&amp;BF$12,データシート1!$A$1:$BS$1,0),0)</f>
        <v>544.49999999999989</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750</v>
      </c>
      <c r="BK20" s="40">
        <f t="shared" si="3"/>
        <v>1645.2629999999999</v>
      </c>
      <c r="BL20" s="42"/>
      <c r="BM20" s="960" t="str">
        <f t="shared" si="4"/>
        <v>01459</v>
      </c>
      <c r="BN20" s="123" t="str">
        <f t="shared" si="5"/>
        <v>美瑛町</v>
      </c>
      <c r="BO20" s="40">
        <f>BE20*VLOOKUP(BO$12,別紙!$B$4:$E$10,MATCH("設備利用率",別紙!$B$4:$E$4,0),0)/100*8760/10^3</f>
        <v>420.95769155999989</v>
      </c>
      <c r="BP20" s="40">
        <f>BF20*VLOOKUP(BP$12,別紙!$B$4:$E$10,MATCH("設備利用率",別紙!$B$4:$E$4,0),0)/100*8760/10^3</f>
        <v>720.24281999999982</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5256</v>
      </c>
      <c r="BU20" s="40">
        <f t="shared" si="6"/>
        <v>6397.2005115599995</v>
      </c>
      <c r="BV20" s="42"/>
      <c r="BW20" s="38" t="str">
        <f t="shared" si="7"/>
        <v>01459</v>
      </c>
      <c r="BX20" s="38" t="str">
        <f t="shared" si="8"/>
        <v>美瑛町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48489.069597820249</v>
      </c>
      <c r="BZ20" s="42"/>
      <c r="CA20" s="38" t="str">
        <f t="shared" si="9"/>
        <v>01459</v>
      </c>
      <c r="CB20" s="38" t="str">
        <f t="shared" si="10"/>
        <v>美瑛町</v>
      </c>
      <c r="CC20" s="260">
        <f t="shared" si="11"/>
        <v>8.6814965733828676E-3</v>
      </c>
      <c r="CD20" s="260">
        <f t="shared" si="1"/>
        <v>1.4853714991313778E-2</v>
      </c>
      <c r="CE20" s="260">
        <f t="shared" si="1"/>
        <v>0</v>
      </c>
      <c r="CF20" s="260">
        <f t="shared" si="1"/>
        <v>0</v>
      </c>
      <c r="CG20" s="260">
        <f t="shared" si="1"/>
        <v>0</v>
      </c>
      <c r="CH20" s="260">
        <f t="shared" si="1"/>
        <v>0.10839556303295775</v>
      </c>
      <c r="CI20" s="260">
        <f t="shared" si="12"/>
        <v>0.1319307745976544</v>
      </c>
      <c r="CK20" s="20" t="str">
        <f t="shared" si="13"/>
        <v>01459</v>
      </c>
      <c r="CL20" s="20" t="str">
        <f t="shared" si="14"/>
        <v>美瑛町</v>
      </c>
      <c r="CM20" s="20">
        <f>VLOOKUP($CK20&amp;"_"&amp;$AZ$7,データシート1!$A:$BS,MATCH("ca_太陽光発電（10kW未満）",データシート1!$A$1:$BS$1,0),0)</f>
        <v>67</v>
      </c>
      <c r="CN20" s="20">
        <f>VLOOKUP($CK20&amp;"_"&amp;$AZ$5,データシート1!$A:$BS,MATCH("ab_家庭",データシート1!$A$1:$BS$1,0),0)</f>
        <v>4755</v>
      </c>
      <c r="CO20" s="260">
        <f t="shared" si="15"/>
        <v>1.409043112513144E-2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38488</v>
      </c>
      <c r="AY21" s="20" t="str">
        <f>IF(IFERROR(比較地域マスタ!$Z14,"")=0,"",IFERROR(比較地域マスタ!$Z14,""))</f>
        <v>鬼北町</v>
      </c>
      <c r="BC21" s="960" t="str">
        <f t="shared" si="0"/>
        <v>38488</v>
      </c>
      <c r="BD21" s="123" t="str">
        <f t="shared" si="2"/>
        <v>鬼北町</v>
      </c>
      <c r="BE21" s="40">
        <f>VLOOKUP($BC21&amp;"_"&amp;$AZ$7,データシート1!$A:$BS,MATCH("cb_"&amp;BE$12,データシート1!$A$1:$BS$1,0),0)</f>
        <v>1668.9849999999999</v>
      </c>
      <c r="BF21" s="40">
        <f>VLOOKUP($BC21&amp;"_"&amp;$AZ$7,データシート1!$A:$BS,MATCH("cb_"&amp;BF$12,データシート1!$A$1:$BS$1,0),0)</f>
        <v>9275.6000000000022</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10944.585000000003</v>
      </c>
      <c r="BL21" s="42"/>
      <c r="BM21" s="960" t="str">
        <f t="shared" si="4"/>
        <v>38488</v>
      </c>
      <c r="BN21" s="123" t="str">
        <f t="shared" si="5"/>
        <v>鬼北町</v>
      </c>
      <c r="BO21" s="40">
        <f>BE21*VLOOKUP(BO$12,別紙!$B$4:$E$10,MATCH("設備利用率",別紙!$B$4:$E$4,0),0)/100*8760/10^3</f>
        <v>2002.9822781999999</v>
      </c>
      <c r="BP21" s="40">
        <f>BF21*VLOOKUP(BP$12,別紙!$B$4:$E$10,MATCH("設備利用率",別紙!$B$4:$E$4,0),0)/100*8760/10^3</f>
        <v>12269.392656000004</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14272.374934200003</v>
      </c>
      <c r="BV21" s="42"/>
      <c r="BW21" s="38" t="str">
        <f t="shared" si="7"/>
        <v>38488</v>
      </c>
      <c r="BX21" s="38" t="str">
        <f t="shared" si="8"/>
        <v>鬼北町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48989.0103260381</v>
      </c>
      <c r="BZ21" s="42"/>
      <c r="CA21" s="38" t="str">
        <f t="shared" si="9"/>
        <v>38488</v>
      </c>
      <c r="CB21" s="38" t="str">
        <f t="shared" si="10"/>
        <v>鬼北町</v>
      </c>
      <c r="CC21" s="260">
        <f t="shared" si="11"/>
        <v>4.0886359305270487E-2</v>
      </c>
      <c r="CD21" s="260">
        <f t="shared" si="1"/>
        <v>0.25045193961550005</v>
      </c>
      <c r="CE21" s="260">
        <f t="shared" si="1"/>
        <v>0</v>
      </c>
      <c r="CF21" s="260">
        <f t="shared" si="1"/>
        <v>0</v>
      </c>
      <c r="CG21" s="260">
        <f t="shared" si="1"/>
        <v>0</v>
      </c>
      <c r="CH21" s="260">
        <f t="shared" si="1"/>
        <v>0</v>
      </c>
      <c r="CI21" s="260">
        <f t="shared" si="12"/>
        <v>0.29133829892077057</v>
      </c>
      <c r="CK21" s="20" t="str">
        <f t="shared" si="13"/>
        <v>38488</v>
      </c>
      <c r="CL21" s="20" t="str">
        <f t="shared" si="14"/>
        <v>鬼北町</v>
      </c>
      <c r="CM21" s="20">
        <f>VLOOKUP($CK21&amp;"_"&amp;$AZ$7,データシート1!$A:$BS,MATCH("ca_太陽光発電（10kW未満）",データシート1!$A$1:$BS$1,0),0)</f>
        <v>339</v>
      </c>
      <c r="CN21" s="20">
        <f>VLOOKUP($CK21&amp;"_"&amp;$AZ$5,データシート1!$A:$BS,MATCH("ab_家庭",データシート1!$A$1:$BS$1,0),0)</f>
        <v>4915</v>
      </c>
      <c r="CO21" s="260">
        <f t="shared" si="15"/>
        <v>6.8972533062054933E-2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20481</v>
      </c>
      <c r="AY22" s="20" t="str">
        <f>IF(IFERROR(比較地域マスタ!$Z15,"")=0,"",IFERROR(比較地域マスタ!$Z15,""))</f>
        <v>池田町</v>
      </c>
      <c r="BC22" s="960" t="str">
        <f t="shared" si="0"/>
        <v>20481</v>
      </c>
      <c r="BD22" s="123" t="str">
        <f t="shared" si="2"/>
        <v>池田町</v>
      </c>
      <c r="BE22" s="40">
        <f>VLOOKUP($BC22&amp;"_"&amp;$AZ$7,データシート1!$A:$BS,MATCH("cb_"&amp;BE$12,データシート1!$A$1:$BS$1,0),0)</f>
        <v>2194.2000000000007</v>
      </c>
      <c r="BF22" s="40">
        <f>VLOOKUP($BC22&amp;"_"&amp;$AZ$7,データシート1!$A:$BS,MATCH("cb_"&amp;BF$12,データシート1!$A$1:$BS$1,0),0)</f>
        <v>4403</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6597.2000000000007</v>
      </c>
      <c r="BL22" s="42"/>
      <c r="BM22" s="960" t="str">
        <f t="shared" si="4"/>
        <v>20481</v>
      </c>
      <c r="BN22" s="123" t="str">
        <f t="shared" si="5"/>
        <v>池田町</v>
      </c>
      <c r="BO22" s="40">
        <f>BE22*VLOOKUP(BO$12,別紙!$B$4:$E$10,MATCH("設備利用率",別紙!$B$4:$E$4,0),0)/100*8760/10^3</f>
        <v>2633.3033040000009</v>
      </c>
      <c r="BP22" s="40">
        <f>BF22*VLOOKUP(BP$12,別紙!$B$4:$E$10,MATCH("設備利用率",別紙!$B$4:$E$4,0),0)/100*8760/10^3</f>
        <v>5824.1122800000003</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8457.4155840000021</v>
      </c>
      <c r="BV22" s="42"/>
      <c r="BW22" s="38" t="str">
        <f t="shared" si="7"/>
        <v>20481</v>
      </c>
      <c r="BX22" s="38" t="str">
        <f t="shared" si="8"/>
        <v>池田町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51723.913450443179</v>
      </c>
      <c r="BZ22" s="42"/>
      <c r="CA22" s="38" t="str">
        <f t="shared" si="9"/>
        <v>20481</v>
      </c>
      <c r="CB22" s="38" t="str">
        <f t="shared" si="10"/>
        <v>池田町</v>
      </c>
      <c r="CC22" s="260">
        <f t="shared" si="11"/>
        <v>5.091075149452827E-2</v>
      </c>
      <c r="CD22" s="260">
        <f t="shared" si="1"/>
        <v>0.11259999275925048</v>
      </c>
      <c r="CE22" s="260">
        <f t="shared" si="1"/>
        <v>0</v>
      </c>
      <c r="CF22" s="260">
        <f t="shared" si="1"/>
        <v>0</v>
      </c>
      <c r="CG22" s="260">
        <f t="shared" si="1"/>
        <v>0</v>
      </c>
      <c r="CH22" s="260">
        <f t="shared" si="1"/>
        <v>0</v>
      </c>
      <c r="CI22" s="260">
        <f t="shared" si="12"/>
        <v>0.16351074425377876</v>
      </c>
      <c r="CK22" s="20" t="str">
        <f t="shared" si="13"/>
        <v>20481</v>
      </c>
      <c r="CL22" s="20" t="str">
        <f t="shared" si="14"/>
        <v>池田町</v>
      </c>
      <c r="CM22" s="20">
        <f>VLOOKUP($CK22&amp;"_"&amp;$AZ$7,データシート1!$A:$BS,MATCH("ca_太陽光発電（10kW未満）",データシート1!$A$1:$BS$1,0),0)</f>
        <v>464</v>
      </c>
      <c r="CN22" s="20">
        <f>VLOOKUP($CK22&amp;"_"&amp;$AZ$5,データシート1!$A:$BS,MATCH("ab_家庭",データシート1!$A$1:$BS$1,0),0)</f>
        <v>4052</v>
      </c>
      <c r="CO22" s="260">
        <f t="shared" si="15"/>
        <v>0.11451135241855874</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47306</v>
      </c>
      <c r="AY23" s="20" t="str">
        <f>IF(IFERROR(比較地域マスタ!$Z16,"")=0,"",IFERROR(比較地域マスタ!$Z16,""))</f>
        <v>今帰仁村</v>
      </c>
      <c r="BC23" s="960" t="str">
        <f t="shared" si="0"/>
        <v>47306</v>
      </c>
      <c r="BD23" s="123" t="str">
        <f t="shared" si="2"/>
        <v>今帰仁村</v>
      </c>
      <c r="BE23" s="40">
        <f>VLOOKUP($BC23&amp;"_"&amp;$AZ$7,データシート1!$A:$BS,MATCH("cb_"&amp;BE$12,データシート1!$A$1:$BS$1,0),0)</f>
        <v>793.03999999999974</v>
      </c>
      <c r="BF23" s="40">
        <f>VLOOKUP($BC23&amp;"_"&amp;$AZ$7,データシート1!$A:$BS,MATCH("cb_"&amp;BF$12,データシート1!$A$1:$BS$1,0),0)</f>
        <v>13705.400000000005</v>
      </c>
      <c r="BG23" s="40">
        <f>VLOOKUP($BC23&amp;"_"&amp;$AZ$7,データシート1!$A:$BS,MATCH("cb_"&amp;BG$12,データシート1!$A$1:$BS$1,0),0)</f>
        <v>1995</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16493.440000000002</v>
      </c>
      <c r="BL23" s="42"/>
      <c r="BM23" s="960" t="str">
        <f t="shared" si="4"/>
        <v>47306</v>
      </c>
      <c r="BN23" s="123" t="str">
        <f t="shared" si="5"/>
        <v>今帰仁村</v>
      </c>
      <c r="BO23" s="40">
        <f>BE23*VLOOKUP(BO$12,別紙!$B$4:$E$10,MATCH("設備利用率",別紙!$B$4:$E$4,0),0)/100*8760/10^3</f>
        <v>951.74316479999959</v>
      </c>
      <c r="BP23" s="40">
        <f>BF23*VLOOKUP(BP$12,別紙!$B$4:$E$10,MATCH("設備利用率",別紙!$B$4:$E$4,0),0)/100*8760/10^3</f>
        <v>18128.954904000006</v>
      </c>
      <c r="BQ23" s="40">
        <f>BG23*VLOOKUP(BQ$12,別紙!$B$4:$E$10,MATCH("設備利用率",別紙!$B$4:$E$4,0),0)/100*8760/10^3</f>
        <v>4334.0976000000001</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23414.795668800005</v>
      </c>
      <c r="BV23" s="42"/>
      <c r="BW23" s="38" t="str">
        <f t="shared" si="7"/>
        <v>47306</v>
      </c>
      <c r="BX23" s="38" t="str">
        <f t="shared" si="8"/>
        <v>今帰仁村</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37750.186262338124</v>
      </c>
      <c r="BZ23" s="42"/>
      <c r="CA23" s="38" t="str">
        <f t="shared" si="9"/>
        <v>47306</v>
      </c>
      <c r="CB23" s="38" t="str">
        <f t="shared" si="10"/>
        <v>今帰仁村</v>
      </c>
      <c r="CC23" s="260">
        <f t="shared" si="11"/>
        <v>2.5211615068228586E-2</v>
      </c>
      <c r="CD23" s="260">
        <f t="shared" si="1"/>
        <v>0.48023484647244113</v>
      </c>
      <c r="CE23" s="260">
        <f t="shared" si="1"/>
        <v>0.11480996596628608</v>
      </c>
      <c r="CF23" s="260">
        <f t="shared" si="1"/>
        <v>0</v>
      </c>
      <c r="CG23" s="260">
        <f t="shared" si="1"/>
        <v>0</v>
      </c>
      <c r="CH23" s="260">
        <f t="shared" si="1"/>
        <v>0</v>
      </c>
      <c r="CI23" s="260">
        <f t="shared" si="12"/>
        <v>0.62025642750695575</v>
      </c>
      <c r="CK23" s="20" t="str">
        <f t="shared" si="13"/>
        <v>47306</v>
      </c>
      <c r="CL23" s="20" t="str">
        <f t="shared" si="14"/>
        <v>今帰仁村</v>
      </c>
      <c r="CM23" s="20">
        <f>VLOOKUP($CK23&amp;"_"&amp;$AZ$7,データシート1!$A:$BS,MATCH("ca_太陽光発電（10kW未満）",データシート1!$A$1:$BS$1,0),0)</f>
        <v>133</v>
      </c>
      <c r="CN23" s="20">
        <f>VLOOKUP($CK23&amp;"_"&amp;$AZ$5,データシート1!$A:$BS,MATCH("ab_家庭",データシート1!$A$1:$BS$1,0),0)</f>
        <v>4470</v>
      </c>
      <c r="CO23" s="260">
        <f t="shared" si="15"/>
        <v>2.9753914988814318E-2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30392</v>
      </c>
      <c r="AY24" s="20" t="str">
        <f>IF(IFERROR(比較地域マスタ!$Z17,"")=0,"",IFERROR(比較地域マスタ!$Z17,""))</f>
        <v>日高川町</v>
      </c>
      <c r="BC24" s="960" t="str">
        <f t="shared" si="0"/>
        <v>30392</v>
      </c>
      <c r="BD24" s="123" t="str">
        <f t="shared" si="2"/>
        <v>日高川町</v>
      </c>
      <c r="BE24" s="40">
        <f>VLOOKUP($BC24&amp;"_"&amp;$AZ$7,データシート1!$A:$BS,MATCH("cb_"&amp;BE$12,データシート1!$A$1:$BS$1,0),0)</f>
        <v>1626.0999999999995</v>
      </c>
      <c r="BF24" s="40">
        <f>VLOOKUP($BC24&amp;"_"&amp;$AZ$7,データシート1!$A:$BS,MATCH("cb_"&amp;BF$12,データシート1!$A$1:$BS$1,0),0)</f>
        <v>20647.299999999992</v>
      </c>
      <c r="BG24" s="40">
        <f>VLOOKUP($BC24&amp;"_"&amp;$AZ$7,データシート1!$A:$BS,MATCH("cb_"&amp;BG$12,データシート1!$A$1:$BS$1,0),0)</f>
        <v>88300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110573.4</v>
      </c>
      <c r="BL24" s="42"/>
      <c r="BM24" s="960" t="str">
        <f t="shared" si="4"/>
        <v>30392</v>
      </c>
      <c r="BN24" s="123" t="str">
        <f t="shared" si="5"/>
        <v>日高川町</v>
      </c>
      <c r="BO24" s="40">
        <f>BE24*VLOOKUP(BO$12,別紙!$B$4:$E$10,MATCH("設備利用率",別紙!$B$4:$E$4,0),0)/100*8760/10^3</f>
        <v>1951.5151319999993</v>
      </c>
      <c r="BP24" s="40">
        <f>BF24*VLOOKUP(BP$12,別紙!$B$4:$E$10,MATCH("設備利用率",別紙!$B$4:$E$4,0),0)/100*8760/10^3</f>
        <v>27311.422547999984</v>
      </c>
      <c r="BQ24" s="40">
        <f>BG24*VLOOKUP(BQ$12,別紙!$B$4:$E$10,MATCH("設備利用率",別紙!$B$4:$E$4,0),0)/100*8760/10^3</f>
        <v>191829.984</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221092.92167999997</v>
      </c>
      <c r="BV24" s="42"/>
      <c r="BW24" s="38" t="str">
        <f t="shared" si="7"/>
        <v>30392</v>
      </c>
      <c r="BX24" s="38" t="str">
        <f t="shared" si="8"/>
        <v>日高川町</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50484.236116515567</v>
      </c>
      <c r="BZ24" s="42"/>
      <c r="CA24" s="38" t="str">
        <f t="shared" si="9"/>
        <v>30392</v>
      </c>
      <c r="CB24" s="38" t="str">
        <f t="shared" si="10"/>
        <v>日高川町</v>
      </c>
      <c r="CC24" s="260">
        <f t="shared" si="11"/>
        <v>3.8655930684896998E-2</v>
      </c>
      <c r="CD24" s="260">
        <f t="shared" si="1"/>
        <v>0.54098912153422174</v>
      </c>
      <c r="CE24" s="260">
        <f t="shared" si="1"/>
        <v>3.7997996752345462</v>
      </c>
      <c r="CF24" s="260">
        <f t="shared" si="1"/>
        <v>0</v>
      </c>
      <c r="CG24" s="260">
        <f t="shared" si="1"/>
        <v>0</v>
      </c>
      <c r="CH24" s="260">
        <f t="shared" si="1"/>
        <v>0</v>
      </c>
      <c r="CI24" s="260">
        <f t="shared" si="12"/>
        <v>4.3794447274536648</v>
      </c>
      <c r="CK24" s="20" t="str">
        <f t="shared" si="13"/>
        <v>30392</v>
      </c>
      <c r="CL24" s="20" t="str">
        <f t="shared" si="14"/>
        <v>日高川町</v>
      </c>
      <c r="CM24" s="20">
        <f>VLOOKUP($CK24&amp;"_"&amp;$AZ$7,データシート1!$A:$BS,MATCH("ca_太陽光発電（10kW未満）",データシート1!$A$1:$BS$1,0),0)</f>
        <v>340</v>
      </c>
      <c r="CN24" s="20">
        <f>VLOOKUP($CK24&amp;"_"&amp;$AZ$5,データシート1!$A:$BS,MATCH("ab_家庭",データシート1!$A$1:$BS$1,0),0)</f>
        <v>4223</v>
      </c>
      <c r="CO24" s="260">
        <f t="shared" si="15"/>
        <v>8.0511484726497745E-2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21382</v>
      </c>
      <c r="AY25" s="20" t="str">
        <f>IF(IFERROR(比較地域マスタ!$Z18,"")=0,"",IFERROR(比較地域マスタ!$Z18,""))</f>
        <v>輪之内町</v>
      </c>
      <c r="BC25" s="960" t="str">
        <f t="shared" si="0"/>
        <v>21382</v>
      </c>
      <c r="BD25" s="123" t="str">
        <f t="shared" si="2"/>
        <v>輪之内町</v>
      </c>
      <c r="BE25" s="40">
        <f>VLOOKUP($BC25&amp;"_"&amp;$AZ$7,データシート1!$A:$BS,MATCH("cb_"&amp;BE$12,データシート1!$A$1:$BS$1,0),0)</f>
        <v>2109.1</v>
      </c>
      <c r="BF25" s="40">
        <f>VLOOKUP($BC25&amp;"_"&amp;$AZ$7,データシート1!$A:$BS,MATCH("cb_"&amp;BF$12,データシート1!$A$1:$BS$1,0),0)</f>
        <v>7984.099999999994</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10093.199999999993</v>
      </c>
      <c r="BL25" s="42"/>
      <c r="BM25" s="960" t="str">
        <f t="shared" si="4"/>
        <v>21382</v>
      </c>
      <c r="BN25" s="123" t="str">
        <f t="shared" si="5"/>
        <v>輪之内町</v>
      </c>
      <c r="BO25" s="40">
        <f>BE25*VLOOKUP(BO$12,別紙!$B$4:$E$10,MATCH("設備利用率",別紙!$B$4:$E$4,0),0)/100*8760/10^3</f>
        <v>2531.1730919999995</v>
      </c>
      <c r="BP25" s="40">
        <f>BF25*VLOOKUP(BP$12,別紙!$B$4:$E$10,MATCH("設備利用率",別紙!$B$4:$E$4,0),0)/100*8760/10^3</f>
        <v>10561.048115999991</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13092.22120799999</v>
      </c>
      <c r="BV25" s="42"/>
      <c r="BW25" s="38" t="str">
        <f t="shared" si="7"/>
        <v>21382</v>
      </c>
      <c r="BX25" s="38" t="str">
        <f t="shared" si="8"/>
        <v>輪之内町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107159.14040729844</v>
      </c>
      <c r="BZ25" s="42"/>
      <c r="CA25" s="38" t="str">
        <f t="shared" si="9"/>
        <v>21382</v>
      </c>
      <c r="CB25" s="38" t="str">
        <f t="shared" si="10"/>
        <v>輪之内町</v>
      </c>
      <c r="CC25" s="260">
        <f t="shared" si="11"/>
        <v>2.3620692386849391E-2</v>
      </c>
      <c r="CD25" s="260">
        <f t="shared" si="1"/>
        <v>9.8554804339217095E-2</v>
      </c>
      <c r="CE25" s="260">
        <f t="shared" si="1"/>
        <v>0</v>
      </c>
      <c r="CF25" s="260">
        <f t="shared" si="1"/>
        <v>0</v>
      </c>
      <c r="CG25" s="260">
        <f t="shared" si="1"/>
        <v>0</v>
      </c>
      <c r="CH25" s="260">
        <f t="shared" si="1"/>
        <v>0</v>
      </c>
      <c r="CI25" s="260">
        <f t="shared" si="12"/>
        <v>0.12217549672606648</v>
      </c>
      <c r="CK25" s="20" t="str">
        <f t="shared" si="13"/>
        <v>21382</v>
      </c>
      <c r="CL25" s="20" t="str">
        <f t="shared" si="14"/>
        <v>輪之内町</v>
      </c>
      <c r="CM25" s="20">
        <f>VLOOKUP($CK25&amp;"_"&amp;$AZ$7,データシート1!$A:$BS,MATCH("ca_太陽光発電（10kW未満）",データシート1!$A$1:$BS$1,0),0)</f>
        <v>444</v>
      </c>
      <c r="CN25" s="20">
        <f>VLOOKUP($CK25&amp;"_"&amp;$AZ$5,データシート1!$A:$BS,MATCH("ab_家庭",データシート1!$A$1:$BS$1,0),0)</f>
        <v>3366</v>
      </c>
      <c r="CO25" s="260">
        <f t="shared" si="15"/>
        <v>0.1319073083778966</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40348</v>
      </c>
      <c r="AY26" s="20" t="str">
        <f>IF(IFERROR(比較地域マスタ!$Z19,"")=0,"",IFERROR(比較地域マスタ!$Z19,""))</f>
        <v>久山町</v>
      </c>
      <c r="BC26" s="960" t="str">
        <f t="shared" si="0"/>
        <v>40348</v>
      </c>
      <c r="BD26" s="123" t="str">
        <f t="shared" si="2"/>
        <v>久山町</v>
      </c>
      <c r="BE26" s="40">
        <f>VLOOKUP($BC26&amp;"_"&amp;$AZ$7,データシート1!$A:$BS,MATCH("cb_"&amp;BE$12,データシート1!$A$1:$BS$1,0),0)</f>
        <v>2672.3400000000011</v>
      </c>
      <c r="BF26" s="40">
        <f>VLOOKUP($BC26&amp;"_"&amp;$AZ$7,データシート1!$A:$BS,MATCH("cb_"&amp;BF$12,データシート1!$A$1:$BS$1,0),0)</f>
        <v>6860.3000000000038</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9532.6400000000049</v>
      </c>
      <c r="BL26" s="42"/>
      <c r="BM26" s="960" t="str">
        <f t="shared" si="4"/>
        <v>40348</v>
      </c>
      <c r="BN26" s="123" t="str">
        <f t="shared" si="5"/>
        <v>久山町</v>
      </c>
      <c r="BO26" s="40">
        <f>BE26*VLOOKUP(BO$12,別紙!$B$4:$E$10,MATCH("設備利用率",別紙!$B$4:$E$4,0),0)/100*8760/10^3</f>
        <v>3207.1286808000013</v>
      </c>
      <c r="BP26" s="40">
        <f>BF26*VLOOKUP(BP$12,別紙!$B$4:$E$10,MATCH("設備利用率",別紙!$B$4:$E$4,0),0)/100*8760/10^3</f>
        <v>9074.5304280000055</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12281.659108800006</v>
      </c>
      <c r="BV26" s="42"/>
      <c r="BW26" s="38" t="str">
        <f t="shared" si="7"/>
        <v>40348</v>
      </c>
      <c r="BX26" s="38" t="str">
        <f t="shared" si="8"/>
        <v>久山町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110009.84839857424</v>
      </c>
      <c r="BZ26" s="42"/>
      <c r="CA26" s="38" t="str">
        <f t="shared" si="9"/>
        <v>40348</v>
      </c>
      <c r="CB26" s="38" t="str">
        <f t="shared" si="10"/>
        <v>久山町</v>
      </c>
      <c r="CC26" s="260">
        <f t="shared" si="11"/>
        <v>2.9153105176368616E-2</v>
      </c>
      <c r="CD26" s="260">
        <f t="shared" si="1"/>
        <v>8.2488345908107025E-2</v>
      </c>
      <c r="CE26" s="260">
        <f t="shared" si="1"/>
        <v>0</v>
      </c>
      <c r="CF26" s="260">
        <f t="shared" si="1"/>
        <v>0</v>
      </c>
      <c r="CG26" s="260">
        <f t="shared" si="1"/>
        <v>0</v>
      </c>
      <c r="CH26" s="260">
        <f t="shared" si="1"/>
        <v>0</v>
      </c>
      <c r="CI26" s="260">
        <f t="shared" si="12"/>
        <v>0.11164145108447564</v>
      </c>
      <c r="CK26" s="20" t="str">
        <f t="shared" si="13"/>
        <v>40348</v>
      </c>
      <c r="CL26" s="20" t="str">
        <f t="shared" si="14"/>
        <v>久山町</v>
      </c>
      <c r="CM26" s="20">
        <f>VLOOKUP($CK26&amp;"_"&amp;$AZ$7,データシート1!$A:$BS,MATCH("ca_太陽光発電（10kW未満）",データシート1!$A$1:$BS$1,0),0)</f>
        <v>530</v>
      </c>
      <c r="CN26" s="20">
        <f>VLOOKUP($CK26&amp;"_"&amp;$AZ$5,データシート1!$A:$BS,MATCH("ab_家庭",データシート1!$A$1:$BS$1,0),0)</f>
        <v>3657</v>
      </c>
      <c r="CO26" s="260">
        <f t="shared" si="15"/>
        <v>0.14492753623188406</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07522</v>
      </c>
      <c r="AY27" s="20" t="str">
        <f>IF(IFERROR(比較地域マスタ!$Z20,"")=0,"",IFERROR(比較地域マスタ!$Z20,""))</f>
        <v>小野町</v>
      </c>
      <c r="BC27" s="960" t="str">
        <f t="shared" si="0"/>
        <v>07522</v>
      </c>
      <c r="BD27" s="123" t="str">
        <f t="shared" si="2"/>
        <v>小野町</v>
      </c>
      <c r="BE27" s="40">
        <f>VLOOKUP($BC27&amp;"_"&amp;$AZ$7,データシート1!$A:$BS,MATCH("cb_"&amp;BE$12,データシート1!$A$1:$BS$1,0),0)</f>
        <v>1452.3</v>
      </c>
      <c r="BF27" s="40">
        <f>VLOOKUP($BC27&amp;"_"&amp;$AZ$7,データシート1!$A:$BS,MATCH("cb_"&amp;BF$12,データシート1!$A$1:$BS$1,0),0)</f>
        <v>77039.799999999988</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78492.099999999991</v>
      </c>
      <c r="BL27" s="42"/>
      <c r="BM27" s="960" t="str">
        <f t="shared" si="4"/>
        <v>07522</v>
      </c>
      <c r="BN27" s="123" t="str">
        <f t="shared" si="5"/>
        <v>小野町</v>
      </c>
      <c r="BO27" s="40">
        <f>BE27*VLOOKUP(BO$12,別紙!$B$4:$E$10,MATCH("設備利用率",別紙!$B$4:$E$4,0),0)/100*8760/10^3</f>
        <v>1742.9342759999997</v>
      </c>
      <c r="BP27" s="40">
        <f>BF27*VLOOKUP(BP$12,別紙!$B$4:$E$10,MATCH("設備利用率",別紙!$B$4:$E$4,0),0)/100*8760/10^3</f>
        <v>101905.16584799998</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103648.10012399998</v>
      </c>
      <c r="BV27" s="42"/>
      <c r="BW27" s="38" t="str">
        <f t="shared" si="7"/>
        <v>07522</v>
      </c>
      <c r="BX27" s="38" t="str">
        <f t="shared" si="8"/>
        <v>小野町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46598.932240789945</v>
      </c>
      <c r="BZ27" s="42"/>
      <c r="CA27" s="38" t="str">
        <f t="shared" si="9"/>
        <v>07522</v>
      </c>
      <c r="CB27" s="38" t="str">
        <f t="shared" si="10"/>
        <v>小野町</v>
      </c>
      <c r="CC27" s="260">
        <f t="shared" si="11"/>
        <v>3.7402880113084187E-2</v>
      </c>
      <c r="CD27" s="260">
        <f t="shared" si="1"/>
        <v>2.1868562421436391</v>
      </c>
      <c r="CE27" s="260">
        <f t="shared" si="1"/>
        <v>0</v>
      </c>
      <c r="CF27" s="260">
        <f t="shared" si="1"/>
        <v>0</v>
      </c>
      <c r="CG27" s="260">
        <f t="shared" si="1"/>
        <v>0</v>
      </c>
      <c r="CH27" s="260">
        <f t="shared" si="1"/>
        <v>0</v>
      </c>
      <c r="CI27" s="260">
        <f t="shared" si="12"/>
        <v>2.2242591222567234</v>
      </c>
      <c r="CK27" s="20" t="str">
        <f t="shared" si="13"/>
        <v>07522</v>
      </c>
      <c r="CL27" s="20" t="str">
        <f t="shared" si="14"/>
        <v>小野町</v>
      </c>
      <c r="CM27" s="20">
        <f>VLOOKUP($CK27&amp;"_"&amp;$AZ$7,データシート1!$A:$BS,MATCH("ca_太陽光発電（10kW未満）",データシート1!$A$1:$BS$1,0),0)</f>
        <v>307</v>
      </c>
      <c r="CN27" s="20">
        <f>VLOOKUP($CK27&amp;"_"&amp;$AZ$5,データシート1!$A:$BS,MATCH("ab_家庭",データシート1!$A$1:$BS$1,0),0)</f>
        <v>3786</v>
      </c>
      <c r="CO27" s="260">
        <f t="shared" si="15"/>
        <v>8.1088219756999466E-2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43369</v>
      </c>
      <c r="AY28" s="20" t="str">
        <f>IF(IFERROR(比較地域マスタ!$Z21,"")=0,"",IFERROR(比較地域マスタ!$Z21,""))</f>
        <v>和水町</v>
      </c>
      <c r="BC28" s="960" t="str">
        <f t="shared" si="0"/>
        <v>43369</v>
      </c>
      <c r="BD28" s="123" t="str">
        <f t="shared" si="2"/>
        <v>和水町</v>
      </c>
      <c r="BE28" s="40">
        <f>VLOOKUP($BC28&amp;"_"&amp;$AZ$7,データシート1!$A:$BS,MATCH("cb_"&amp;BE$12,データシート1!$A$1:$BS$1,0),0)</f>
        <v>2953.5400000000018</v>
      </c>
      <c r="BF28" s="40">
        <f>VLOOKUP($BC28&amp;"_"&amp;$AZ$7,データシート1!$A:$BS,MATCH("cb_"&amp;BF$12,データシート1!$A$1:$BS$1,0),0)</f>
        <v>56968.599999999926</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59922.139999999927</v>
      </c>
      <c r="BL28" s="42"/>
      <c r="BM28" s="960" t="str">
        <f t="shared" si="4"/>
        <v>43369</v>
      </c>
      <c r="BN28" s="123" t="str">
        <f t="shared" si="5"/>
        <v>和水町</v>
      </c>
      <c r="BO28" s="40">
        <f>BE28*VLOOKUP(BO$12,別紙!$B$4:$E$10,MATCH("設備利用率",別紙!$B$4:$E$4,0),0)/100*8760/10^3</f>
        <v>3544.6024248000022</v>
      </c>
      <c r="BP28" s="40">
        <f>BF28*VLOOKUP(BP$12,別紙!$B$4:$E$10,MATCH("設備利用率",別紙!$B$4:$E$4,0),0)/100*8760/10^3</f>
        <v>75355.785335999884</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78900.387760799887</v>
      </c>
      <c r="BV28" s="42"/>
      <c r="BW28" s="38" t="str">
        <f t="shared" si="7"/>
        <v>43369</v>
      </c>
      <c r="BX28" s="38" t="str">
        <f t="shared" si="8"/>
        <v>和水町</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66954.206477747721</v>
      </c>
      <c r="BZ28" s="42"/>
      <c r="CA28" s="38" t="str">
        <f t="shared" si="9"/>
        <v>43369</v>
      </c>
      <c r="CB28" s="38" t="str">
        <f t="shared" si="10"/>
        <v>和水町</v>
      </c>
      <c r="CC28" s="260">
        <f t="shared" si="11"/>
        <v>5.2940697997489572E-2</v>
      </c>
      <c r="CD28" s="260">
        <f t="shared" si="1"/>
        <v>1.1254824648103989</v>
      </c>
      <c r="CE28" s="260">
        <f t="shared" si="1"/>
        <v>0</v>
      </c>
      <c r="CF28" s="260">
        <f t="shared" si="1"/>
        <v>0</v>
      </c>
      <c r="CG28" s="260">
        <f t="shared" si="1"/>
        <v>0</v>
      </c>
      <c r="CH28" s="260">
        <f t="shared" si="1"/>
        <v>0</v>
      </c>
      <c r="CI28" s="260">
        <f t="shared" si="12"/>
        <v>1.1784231628078885</v>
      </c>
      <c r="CK28" s="20" t="str">
        <f t="shared" si="13"/>
        <v>43369</v>
      </c>
      <c r="CL28" s="20" t="str">
        <f t="shared" si="14"/>
        <v>和水町</v>
      </c>
      <c r="CM28" s="20">
        <f>VLOOKUP($CK28&amp;"_"&amp;$AZ$7,データシート1!$A:$BS,MATCH("ca_太陽光発電（10kW未満）",データシート1!$A$1:$BS$1,0),0)</f>
        <v>579</v>
      </c>
      <c r="CN28" s="20">
        <f>VLOOKUP($CK28&amp;"_"&amp;$AZ$5,データシート1!$A:$BS,MATCH("ab_家庭",データシート1!$A$1:$BS$1,0),0)</f>
        <v>3823</v>
      </c>
      <c r="CO28" s="260">
        <f t="shared" si="15"/>
        <v>0.15145173947161913</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27322</v>
      </c>
      <c r="AY29" s="20" t="str">
        <f>IF(IFERROR(比較地域マスタ!$Z22,"")=0,"",IFERROR(比較地域マスタ!$Z22,""))</f>
        <v>能勢町</v>
      </c>
      <c r="BC29" s="960" t="str">
        <f t="shared" si="0"/>
        <v>27322</v>
      </c>
      <c r="BD29" s="123" t="str">
        <f t="shared" si="2"/>
        <v>能勢町</v>
      </c>
      <c r="BE29" s="40">
        <f>VLOOKUP($BC29&amp;"_"&amp;$AZ$7,データシート1!$A:$BS,MATCH("cb_"&amp;BE$12,データシート1!$A$1:$BS$1,0),0)</f>
        <v>1479.3999999999994</v>
      </c>
      <c r="BF29" s="40">
        <f>VLOOKUP($BC29&amp;"_"&amp;$AZ$7,データシート1!$A:$BS,MATCH("cb_"&amp;BF$12,データシート1!$A$1:$BS$1,0),0)</f>
        <v>10085.200000000001</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11564.6</v>
      </c>
      <c r="BL29" s="42"/>
      <c r="BM29" s="960" t="str">
        <f t="shared" si="4"/>
        <v>27322</v>
      </c>
      <c r="BN29" s="123" t="str">
        <f t="shared" si="5"/>
        <v>能勢町</v>
      </c>
      <c r="BO29" s="40">
        <f>BE29*VLOOKUP(BO$12,別紙!$B$4:$E$10,MATCH("設備利用率",別紙!$B$4:$E$4,0),0)/100*8760/10^3</f>
        <v>1775.4575279999992</v>
      </c>
      <c r="BP29" s="40">
        <f>BF29*VLOOKUP(BP$12,別紙!$B$4:$E$10,MATCH("設備利用率",別紙!$B$4:$E$4,0),0)/100*8760/10^3</f>
        <v>13340.299152000003</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15115.756680000002</v>
      </c>
      <c r="BV29" s="42"/>
      <c r="BW29" s="38" t="str">
        <f t="shared" si="7"/>
        <v>27322</v>
      </c>
      <c r="BX29" s="38" t="str">
        <f t="shared" si="8"/>
        <v>能勢町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42453.42232584954</v>
      </c>
      <c r="BZ29" s="42"/>
      <c r="CA29" s="38" t="str">
        <f t="shared" si="9"/>
        <v>27322</v>
      </c>
      <c r="CB29" s="38" t="str">
        <f t="shared" si="10"/>
        <v>能勢町</v>
      </c>
      <c r="CC29" s="260">
        <f t="shared" si="11"/>
        <v>4.1821305108750623E-2</v>
      </c>
      <c r="CD29" s="260">
        <f t="shared" ref="CD29:CD60" si="16">BP29/$BY29</f>
        <v>0.31423377483226372</v>
      </c>
      <c r="CE29" s="260">
        <f t="shared" ref="CE29:CE60" si="17">BQ29/$BY29</f>
        <v>0</v>
      </c>
      <c r="CF29" s="260">
        <f t="shared" ref="CF29:CF60" si="18">BR29/$BY29</f>
        <v>0</v>
      </c>
      <c r="CG29" s="260">
        <f t="shared" ref="CG29:CG60" si="19">BS29/$BY29</f>
        <v>0</v>
      </c>
      <c r="CH29" s="260">
        <f t="shared" ref="CH29:CH60" si="20">BT29/$BY29</f>
        <v>0</v>
      </c>
      <c r="CI29" s="260">
        <f t="shared" si="12"/>
        <v>0.35605507994101437</v>
      </c>
      <c r="CK29" s="20" t="str">
        <f t="shared" si="13"/>
        <v>27322</v>
      </c>
      <c r="CL29" s="20" t="str">
        <f t="shared" si="14"/>
        <v>能勢町</v>
      </c>
      <c r="CM29" s="20">
        <f>VLOOKUP($CK29&amp;"_"&amp;$AZ$7,データシート1!$A:$BS,MATCH("ca_太陽光発電（10kW未満）",データシート1!$A$1:$BS$1,0),0)</f>
        <v>342</v>
      </c>
      <c r="CN29" s="20">
        <f>VLOOKUP($CK29&amp;"_"&amp;$AZ$5,データシート1!$A:$BS,MATCH("ab_家庭",データシート1!$A$1:$BS$1,0),0)</f>
        <v>4565</v>
      </c>
      <c r="CO29" s="260">
        <f t="shared" si="15"/>
        <v>7.4917853231106238E-2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11362</v>
      </c>
      <c r="AY30" s="20" t="str">
        <f>IF(IFERROR(比較地域マスタ!$Z23,"")=0,"",IFERROR(比較地域マスタ!$Z23,""))</f>
        <v>皆野町</v>
      </c>
      <c r="BC30" s="960" t="str">
        <f t="shared" si="0"/>
        <v>11362</v>
      </c>
      <c r="BD30" s="123" t="str">
        <f t="shared" si="2"/>
        <v>皆野町</v>
      </c>
      <c r="BE30" s="40">
        <f>VLOOKUP($BC30&amp;"_"&amp;$AZ$7,データシート1!$A:$BS,MATCH("cb_"&amp;BE$12,データシート1!$A$1:$BS$1,0),0)</f>
        <v>1302.2999999999997</v>
      </c>
      <c r="BF30" s="40">
        <f>VLOOKUP($BC30&amp;"_"&amp;$AZ$7,データシート1!$A:$BS,MATCH("cb_"&amp;BF$12,データシート1!$A$1:$BS$1,0),0)</f>
        <v>7793.9</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9096.1999999999989</v>
      </c>
      <c r="BL30" s="42"/>
      <c r="BM30" s="960" t="str">
        <f t="shared" si="4"/>
        <v>11362</v>
      </c>
      <c r="BN30" s="123" t="str">
        <f t="shared" si="5"/>
        <v>皆野町</v>
      </c>
      <c r="BO30" s="40">
        <f>BE30*VLOOKUP(BO$12,別紙!$B$4:$E$10,MATCH("設備利用率",別紙!$B$4:$E$4,0),0)/100*8760/10^3</f>
        <v>1562.9162759999995</v>
      </c>
      <c r="BP30" s="40">
        <f>BF30*VLOOKUP(BP$12,別紙!$B$4:$E$10,MATCH("設備利用率",別紙!$B$4:$E$4,0),0)/100*8760/10^3</f>
        <v>10309.459163999998</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11872.375439999998</v>
      </c>
      <c r="BV30" s="42"/>
      <c r="BW30" s="38" t="str">
        <f t="shared" si="7"/>
        <v>11362</v>
      </c>
      <c r="BX30" s="38" t="str">
        <f t="shared" si="8"/>
        <v>皆野町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41059.667189205393</v>
      </c>
      <c r="BZ30" s="42"/>
      <c r="CA30" s="38" t="str">
        <f t="shared" si="9"/>
        <v>11362</v>
      </c>
      <c r="CB30" s="38" t="str">
        <f t="shared" si="10"/>
        <v>皆野町</v>
      </c>
      <c r="CC30" s="260">
        <f t="shared" si="11"/>
        <v>3.8064513986389326E-2</v>
      </c>
      <c r="CD30" s="260">
        <f t="shared" si="16"/>
        <v>0.25108482045150038</v>
      </c>
      <c r="CE30" s="260">
        <f t="shared" si="17"/>
        <v>0</v>
      </c>
      <c r="CF30" s="260">
        <f t="shared" si="18"/>
        <v>0</v>
      </c>
      <c r="CG30" s="260">
        <f t="shared" si="19"/>
        <v>0</v>
      </c>
      <c r="CH30" s="260">
        <f t="shared" si="20"/>
        <v>0</v>
      </c>
      <c r="CI30" s="260">
        <f t="shared" si="12"/>
        <v>0.2891493344378897</v>
      </c>
      <c r="CK30" s="20" t="str">
        <f t="shared" si="13"/>
        <v>11362</v>
      </c>
      <c r="CL30" s="20" t="str">
        <f t="shared" si="14"/>
        <v>皆野町</v>
      </c>
      <c r="CM30" s="20">
        <f>VLOOKUP($CK30&amp;"_"&amp;$AZ$7,データシート1!$A:$BS,MATCH("ca_太陽光発電（10kW未満）",データシート1!$A$1:$BS$1,0),0)</f>
        <v>258</v>
      </c>
      <c r="CN30" s="20">
        <f>VLOOKUP($CK30&amp;"_"&amp;$AZ$5,データシート1!$A:$BS,MATCH("ab_家庭",データシート1!$A$1:$BS$1,0),0)</f>
        <v>3992</v>
      </c>
      <c r="CO30" s="260">
        <f t="shared" si="15"/>
        <v>6.4629258517034063E-2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10425</v>
      </c>
      <c r="AY31" s="20" t="str">
        <f>IF(IFERROR(比較地域マスタ!$Z24,"")=0,"",IFERROR(比較地域マスタ!$Z24,""))</f>
        <v>嬬恋村</v>
      </c>
      <c r="BC31" s="960" t="str">
        <f t="shared" si="0"/>
        <v>10425</v>
      </c>
      <c r="BD31" s="123" t="str">
        <f t="shared" si="2"/>
        <v>嬬恋村</v>
      </c>
      <c r="BE31" s="40">
        <f>VLOOKUP($BC31&amp;"_"&amp;$AZ$7,データシート1!$A:$BS,MATCH("cb_"&amp;BE$12,データシート1!$A$1:$BS$1,0),0)</f>
        <v>917.19999999999993</v>
      </c>
      <c r="BF31" s="40">
        <f>VLOOKUP($BC31&amp;"_"&amp;$AZ$7,データシート1!$A:$BS,MATCH("cb_"&amp;BF$12,データシート1!$A$1:$BS$1,0),0)</f>
        <v>50053.099999999933</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50970.29999999993</v>
      </c>
      <c r="BL31" s="42"/>
      <c r="BM31" s="960" t="str">
        <f t="shared" si="4"/>
        <v>10425</v>
      </c>
      <c r="BN31" s="123" t="str">
        <f t="shared" si="5"/>
        <v>嬬恋村</v>
      </c>
      <c r="BO31" s="40">
        <f>BE31*VLOOKUP(BO$12,別紙!$B$4:$E$10,MATCH("設備利用率",別紙!$B$4:$E$4,0),0)/100*8760/10^3</f>
        <v>1100.7500639999998</v>
      </c>
      <c r="BP31" s="40">
        <f>BF31*VLOOKUP(BP$12,別紙!$B$4:$E$10,MATCH("設備利用率",別紙!$B$4:$E$4,0),0)/100*8760/10^3</f>
        <v>66208.238555999909</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67308.988619999902</v>
      </c>
      <c r="BV31" s="42"/>
      <c r="BW31" s="38" t="str">
        <f t="shared" si="7"/>
        <v>10425</v>
      </c>
      <c r="BX31" s="38" t="str">
        <f t="shared" si="8"/>
        <v>嬬恋村</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39345.524622313438</v>
      </c>
      <c r="BZ31" s="42"/>
      <c r="CA31" s="38" t="str">
        <f t="shared" si="9"/>
        <v>10425</v>
      </c>
      <c r="CB31" s="38" t="str">
        <f t="shared" si="10"/>
        <v>嬬恋村</v>
      </c>
      <c r="CC31" s="260">
        <f t="shared" si="11"/>
        <v>2.7976499857769031E-2</v>
      </c>
      <c r="CD31" s="260">
        <f t="shared" si="16"/>
        <v>1.6827387407220444</v>
      </c>
      <c r="CE31" s="260">
        <f t="shared" si="17"/>
        <v>0</v>
      </c>
      <c r="CF31" s="260">
        <f t="shared" si="18"/>
        <v>0</v>
      </c>
      <c r="CG31" s="260">
        <f t="shared" si="19"/>
        <v>0</v>
      </c>
      <c r="CH31" s="260">
        <f t="shared" si="20"/>
        <v>0</v>
      </c>
      <c r="CI31" s="260">
        <f t="shared" si="12"/>
        <v>1.7107152405798134</v>
      </c>
      <c r="CK31" s="20" t="str">
        <f t="shared" si="13"/>
        <v>10425</v>
      </c>
      <c r="CL31" s="20" t="str">
        <f t="shared" si="14"/>
        <v>嬬恋村</v>
      </c>
      <c r="CM31" s="20">
        <f>VLOOKUP($CK31&amp;"_"&amp;$AZ$7,データシート1!$A:$BS,MATCH("ca_太陽光発電（10kW未満）",データシート1!$A$1:$BS$1,0),0)</f>
        <v>170</v>
      </c>
      <c r="CN31" s="20">
        <f>VLOOKUP($CK31&amp;"_"&amp;$AZ$5,データシート1!$A:$BS,MATCH("ab_家庭",データシート1!$A$1:$BS$1,0),0)</f>
        <v>3888</v>
      </c>
      <c r="CO31" s="260">
        <f t="shared" si="15"/>
        <v>4.3724279835390949E-2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02441</v>
      </c>
      <c r="AY32" s="20" t="str">
        <f>IF(IFERROR(比較地域マスタ!$Z25,"")=0,"",IFERROR(比較地域マスタ!$Z25,""))</f>
        <v>三戸町</v>
      </c>
      <c r="AZ32" s="24"/>
      <c r="BA32" s="24"/>
      <c r="BB32" s="24"/>
      <c r="BC32" s="960" t="str">
        <f t="shared" si="0"/>
        <v>02441</v>
      </c>
      <c r="BD32" s="123" t="str">
        <f t="shared" si="2"/>
        <v>三戸町</v>
      </c>
      <c r="BE32" s="40">
        <f>VLOOKUP($BC32&amp;"_"&amp;$AZ$7,データシート1!$A:$BS,MATCH("cb_"&amp;BE$12,データシート1!$A$1:$BS$1,0),0)</f>
        <v>827.3</v>
      </c>
      <c r="BF32" s="40">
        <f>VLOOKUP($BC32&amp;"_"&amp;$AZ$7,データシート1!$A:$BS,MATCH("cb_"&amp;BF$12,データシート1!$A$1:$BS$1,0),0)</f>
        <v>3576.7000000000003</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4404</v>
      </c>
      <c r="BL32" s="42"/>
      <c r="BM32" s="960" t="str">
        <f t="shared" si="4"/>
        <v>02441</v>
      </c>
      <c r="BN32" s="123" t="str">
        <f t="shared" si="5"/>
        <v>三戸町</v>
      </c>
      <c r="BO32" s="40">
        <f>BE32*VLOOKUP(BO$12,別紙!$B$4:$E$10,MATCH("設備利用率",別紙!$B$4:$E$4,0),0)/100*8760/10^3</f>
        <v>992.8592759999998</v>
      </c>
      <c r="BP32" s="40">
        <f>BF32*VLOOKUP(BP$12,別紙!$B$4:$E$10,MATCH("設備利用率",別紙!$B$4:$E$4,0),0)/100*8760/10^3</f>
        <v>4731.1156920000003</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5723.9749680000004</v>
      </c>
      <c r="BV32" s="42"/>
      <c r="BW32" s="38" t="str">
        <f t="shared" si="7"/>
        <v>02441</v>
      </c>
      <c r="BX32" s="38" t="str">
        <f t="shared" si="8"/>
        <v>三戸町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62768.082328954224</v>
      </c>
      <c r="BZ32" s="42"/>
      <c r="CA32" s="38" t="str">
        <f t="shared" si="9"/>
        <v>02441</v>
      </c>
      <c r="CB32" s="38" t="str">
        <f t="shared" si="10"/>
        <v>三戸町</v>
      </c>
      <c r="CC32" s="260">
        <f t="shared" si="11"/>
        <v>1.5817900422648482E-2</v>
      </c>
      <c r="CD32" s="260">
        <f t="shared" si="16"/>
        <v>7.537454573178172E-2</v>
      </c>
      <c r="CE32" s="260">
        <f t="shared" si="17"/>
        <v>0</v>
      </c>
      <c r="CF32" s="260">
        <f t="shared" si="18"/>
        <v>0</v>
      </c>
      <c r="CG32" s="260">
        <f t="shared" si="19"/>
        <v>0</v>
      </c>
      <c r="CH32" s="260">
        <f t="shared" si="20"/>
        <v>0</v>
      </c>
      <c r="CI32" s="260">
        <f t="shared" si="12"/>
        <v>9.1192446154430215E-2</v>
      </c>
      <c r="CJ32" s="24"/>
      <c r="CK32" s="20" t="str">
        <f t="shared" si="13"/>
        <v>02441</v>
      </c>
      <c r="CL32" s="20" t="str">
        <f t="shared" si="14"/>
        <v>三戸町</v>
      </c>
      <c r="CM32" s="20">
        <f>VLOOKUP($CK32&amp;"_"&amp;$AZ$7,データシート1!$A:$BS,MATCH("ca_太陽光発電（10kW未満）",データシート1!$A$1:$BS$1,0),0)</f>
        <v>158</v>
      </c>
      <c r="CN32" s="20">
        <f>VLOOKUP($CK32&amp;"_"&amp;$AZ$5,データシート1!$A:$BS,MATCH("ab_家庭",データシート1!$A$1:$BS$1,0),0)</f>
        <v>4193</v>
      </c>
      <c r="CO32" s="260">
        <f t="shared" si="15"/>
        <v>3.7681850703553545E-2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20384</v>
      </c>
      <c r="AY33" s="20" t="str">
        <f>IF(IFERROR(比較地域マスタ!$Z26,"")=0,"",IFERROR(比較地域マスタ!$Z26,""))</f>
        <v>飯島町</v>
      </c>
      <c r="BC33" s="960" t="str">
        <f t="shared" si="0"/>
        <v>20384</v>
      </c>
      <c r="BD33" s="123" t="str">
        <f t="shared" si="2"/>
        <v>飯島町</v>
      </c>
      <c r="BE33" s="40">
        <f>VLOOKUP($BC33&amp;"_"&amp;$AZ$7,データシート1!$A:$BS,MATCH("cb_"&amp;BE$12,データシート1!$A$1:$BS$1,0),0)</f>
        <v>2902.800000000002</v>
      </c>
      <c r="BF33" s="40">
        <f>VLOOKUP($BC33&amp;"_"&amp;$AZ$7,データシート1!$A:$BS,MATCH("cb_"&amp;BF$12,データシート1!$A$1:$BS$1,0),0)</f>
        <v>13264.1</v>
      </c>
      <c r="BG33" s="40">
        <f>VLOOKUP($BC33&amp;"_"&amp;$AZ$7,データシート1!$A:$BS,MATCH("cb_"&amp;BG$12,データシート1!$A$1:$BS$1,0),0)</f>
        <v>0</v>
      </c>
      <c r="BH33" s="40">
        <f>VLOOKUP($BC33&amp;"_"&amp;$AZ$7,データシート1!$A:$BS,MATCH("cb_"&amp;BH$12,データシート1!$A$1:$BS$1,0),0)</f>
        <v>2</v>
      </c>
      <c r="BI33" s="40">
        <f>VLOOKUP($BC33&amp;"_"&amp;$AZ$7,データシート1!$A:$BS,MATCH("cb_"&amp;BI$12,データシート1!$A$1:$BS$1,0),0)</f>
        <v>0</v>
      </c>
      <c r="BJ33" s="40">
        <f>VLOOKUP($BC33&amp;"_"&amp;$AZ$7,データシート1!$A:$BS,MATCH("cb_"&amp;BJ$12,データシート1!$A$1:$BS$1,0),0)</f>
        <v>120</v>
      </c>
      <c r="BK33" s="40">
        <f t="shared" si="3"/>
        <v>16288.900000000001</v>
      </c>
      <c r="BL33" s="42"/>
      <c r="BM33" s="960" t="str">
        <f t="shared" si="4"/>
        <v>20384</v>
      </c>
      <c r="BN33" s="123" t="str">
        <f t="shared" si="5"/>
        <v>飯島町</v>
      </c>
      <c r="BO33" s="40">
        <f>BE33*VLOOKUP(BO$12,別紙!$B$4:$E$10,MATCH("設備利用率",別紙!$B$4:$E$4,0),0)/100*8760/10^3</f>
        <v>3483.708336000002</v>
      </c>
      <c r="BP33" s="40">
        <f>BF33*VLOOKUP(BP$12,別紙!$B$4:$E$10,MATCH("設備利用率",別紙!$B$4:$E$4,0),0)/100*8760/10^3</f>
        <v>17545.220916000002</v>
      </c>
      <c r="BQ33" s="40">
        <f>BG33*VLOOKUP(BQ$12,別紙!$B$4:$E$10,MATCH("設備利用率",別紙!$B$4:$E$4,0),0)/100*8760/10^3</f>
        <v>0</v>
      </c>
      <c r="BR33" s="40">
        <f>BH33*VLOOKUP(BR$12,別紙!$B$4:$E$10,MATCH("設備利用率",別紙!$B$4:$E$4,0),0)/100*8760/10^3</f>
        <v>10.512</v>
      </c>
      <c r="BS33" s="40">
        <f>BI33*VLOOKUP(BS$12,別紙!$B$4:$E$10,MATCH("設備利用率",別紙!$B$4:$E$4,0),0)/100*8760/10^3</f>
        <v>0</v>
      </c>
      <c r="BT33" s="40">
        <f>BJ33*VLOOKUP(BT$12,別紙!$B$4:$E$10,MATCH("設備利用率",別紙!$B$4:$E$4,0),0)/100*8760/10^3</f>
        <v>840.96</v>
      </c>
      <c r="BU33" s="40">
        <f t="shared" si="6"/>
        <v>21880.401252000003</v>
      </c>
      <c r="BV33" s="42"/>
      <c r="BW33" s="38" t="str">
        <f t="shared" si="7"/>
        <v>20384</v>
      </c>
      <c r="BX33" s="38" t="str">
        <f t="shared" si="8"/>
        <v>飯島町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65618.986684249496</v>
      </c>
      <c r="BZ33" s="42"/>
      <c r="CA33" s="38" t="str">
        <f t="shared" si="9"/>
        <v>20384</v>
      </c>
      <c r="CB33" s="38" t="str">
        <f t="shared" si="10"/>
        <v>飯島町</v>
      </c>
      <c r="CC33" s="260">
        <f t="shared" si="11"/>
        <v>5.3089944115766043E-2</v>
      </c>
      <c r="CD33" s="260">
        <f t="shared" si="16"/>
        <v>0.26738024773874441</v>
      </c>
      <c r="CE33" s="260">
        <f t="shared" si="17"/>
        <v>0</v>
      </c>
      <c r="CF33" s="260">
        <f t="shared" si="18"/>
        <v>1.6019753627989492E-4</v>
      </c>
      <c r="CG33" s="260">
        <f t="shared" si="19"/>
        <v>0</v>
      </c>
      <c r="CH33" s="260">
        <f t="shared" si="20"/>
        <v>1.2815802902391593E-2</v>
      </c>
      <c r="CI33" s="260">
        <f t="shared" si="12"/>
        <v>0.33344619229318195</v>
      </c>
      <c r="CK33" s="20" t="str">
        <f t="shared" si="13"/>
        <v>20384</v>
      </c>
      <c r="CL33" s="20" t="str">
        <f t="shared" si="14"/>
        <v>飯島町</v>
      </c>
      <c r="CM33" s="20">
        <f>VLOOKUP($CK33&amp;"_"&amp;$AZ$7,データシート1!$A:$BS,MATCH("ca_太陽光発電（10kW未満）",データシート1!$A$1:$BS$1,0),0)</f>
        <v>584</v>
      </c>
      <c r="CN33" s="20">
        <f>VLOOKUP($CK33&amp;"_"&amp;$AZ$5,データシート1!$A:$BS,MATCH("ab_家庭",データシート1!$A$1:$BS$1,0),0)</f>
        <v>3662</v>
      </c>
      <c r="CO33" s="260">
        <f t="shared" si="15"/>
        <v>0.15947569634079739</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14361</v>
      </c>
      <c r="AY34" s="20" t="str">
        <f>IF(IFERROR(比較地域マスタ!$Z27,"")=0,"",IFERROR(比較地域マスタ!$Z27,""))</f>
        <v>中井町</v>
      </c>
      <c r="BC34" s="960" t="str">
        <f t="shared" si="0"/>
        <v>14361</v>
      </c>
      <c r="BD34" s="123" t="str">
        <f t="shared" si="2"/>
        <v>中井町</v>
      </c>
      <c r="BE34" s="40">
        <f>VLOOKUP($BC34&amp;"_"&amp;$AZ$7,データシート1!$A:$BS,MATCH("cb_"&amp;BE$12,データシート1!$A$1:$BS$1,0),0)</f>
        <v>895.4000000000002</v>
      </c>
      <c r="BF34" s="40">
        <f>VLOOKUP($BC34&amp;"_"&amp;$AZ$7,データシート1!$A:$BS,MATCH("cb_"&amp;BF$12,データシート1!$A$1:$BS$1,0),0)</f>
        <v>16241.900000000005</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17137.300000000007</v>
      </c>
      <c r="BL34" s="42"/>
      <c r="BM34" s="960" t="str">
        <f t="shared" si="4"/>
        <v>14361</v>
      </c>
      <c r="BN34" s="123" t="str">
        <f t="shared" si="5"/>
        <v>中井町</v>
      </c>
      <c r="BO34" s="40">
        <f>BE34*VLOOKUP(BO$12,別紙!$B$4:$E$10,MATCH("設備利用率",別紙!$B$4:$E$4,0),0)/100*8760/10^3</f>
        <v>1074.587448</v>
      </c>
      <c r="BP34" s="40">
        <f>BF34*VLOOKUP(BP$12,別紙!$B$4:$E$10,MATCH("設備利用率",別紙!$B$4:$E$4,0),0)/100*8760/10^3</f>
        <v>21484.135644000005</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22558.723092000004</v>
      </c>
      <c r="BV34" s="42"/>
      <c r="BW34" s="38" t="str">
        <f t="shared" si="7"/>
        <v>14361</v>
      </c>
      <c r="BX34" s="38" t="str">
        <f t="shared" si="8"/>
        <v>中井町</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84589.862434337279</v>
      </c>
      <c r="BZ34" s="42"/>
      <c r="CA34" s="38" t="str">
        <f t="shared" si="9"/>
        <v>14361</v>
      </c>
      <c r="CB34" s="38" t="str">
        <f t="shared" si="10"/>
        <v>中井町</v>
      </c>
      <c r="CC34" s="260">
        <f t="shared" si="11"/>
        <v>1.2703501543511157E-2</v>
      </c>
      <c r="CD34" s="260">
        <f t="shared" si="16"/>
        <v>0.25398002817036175</v>
      </c>
      <c r="CE34" s="260">
        <f t="shared" si="17"/>
        <v>0</v>
      </c>
      <c r="CF34" s="260">
        <f t="shared" si="18"/>
        <v>0</v>
      </c>
      <c r="CG34" s="260">
        <f t="shared" si="19"/>
        <v>0</v>
      </c>
      <c r="CH34" s="260">
        <f t="shared" si="20"/>
        <v>0</v>
      </c>
      <c r="CI34" s="260">
        <f t="shared" si="12"/>
        <v>0.26668352971387288</v>
      </c>
      <c r="CK34" s="20" t="str">
        <f t="shared" si="13"/>
        <v>14361</v>
      </c>
      <c r="CL34" s="20" t="str">
        <f t="shared" si="14"/>
        <v>中井町</v>
      </c>
      <c r="CM34" s="20">
        <f>VLOOKUP($CK34&amp;"_"&amp;$AZ$7,データシート1!$A:$BS,MATCH("ca_太陽光発電（10kW未満）",データシート1!$A$1:$BS$1,0),0)</f>
        <v>193</v>
      </c>
      <c r="CN34" s="20">
        <f>VLOOKUP($CK34&amp;"_"&amp;$AZ$5,データシート1!$A:$BS,MATCH("ab_家庭",データシート1!$A$1:$BS$1,0),0)</f>
        <v>3789</v>
      </c>
      <c r="CO34" s="260">
        <f t="shared" si="15"/>
        <v>5.0936922670889416E-2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43348</v>
      </c>
      <c r="AY35" s="20" t="str">
        <f>IF(IFERROR(比較地域マスタ!$Z28,"")=0,"",IFERROR(比較地域マスタ!$Z28,""))</f>
        <v>美里町</v>
      </c>
      <c r="BC35" s="960" t="str">
        <f t="shared" si="0"/>
        <v>43348</v>
      </c>
      <c r="BD35" s="123" t="str">
        <f t="shared" si="2"/>
        <v>美里町</v>
      </c>
      <c r="BE35" s="40">
        <f>VLOOKUP($BC35&amp;"_"&amp;$AZ$7,データシート1!$A:$BS,MATCH("cb_"&amp;BE$12,データシート1!$A$1:$BS$1,0),0)</f>
        <v>1869.9099999999994</v>
      </c>
      <c r="BF35" s="40">
        <f>VLOOKUP($BC35&amp;"_"&amp;$AZ$7,データシート1!$A:$BS,MATCH("cb_"&amp;BF$12,データシート1!$A$1:$BS$1,0),0)</f>
        <v>7496.0800000000008</v>
      </c>
      <c r="BG35" s="40">
        <f>VLOOKUP($BC35&amp;"_"&amp;$AZ$7,データシート1!$A:$BS,MATCH("cb_"&amp;BG$12,データシート1!$A$1:$BS$1,0),0)</f>
        <v>0</v>
      </c>
      <c r="BH35" s="40">
        <f>VLOOKUP($BC35&amp;"_"&amp;$AZ$7,データシート1!$A:$BS,MATCH("cb_"&amp;BH$12,データシート1!$A$1:$BS$1,0),0)</f>
        <v>35963.4</v>
      </c>
      <c r="BI35" s="40">
        <f>VLOOKUP($BC35&amp;"_"&amp;$AZ$7,データシート1!$A:$BS,MATCH("cb_"&amp;BI$12,データシート1!$A$1:$BS$1,0),0)</f>
        <v>0</v>
      </c>
      <c r="BJ35" s="40">
        <f>VLOOKUP($BC35&amp;"_"&amp;$AZ$7,データシート1!$A:$BS,MATCH("cb_"&amp;BJ$12,データシート1!$A$1:$BS$1,0),0)</f>
        <v>0</v>
      </c>
      <c r="BK35" s="40">
        <f t="shared" si="3"/>
        <v>45329.39</v>
      </c>
      <c r="BL35" s="42"/>
      <c r="BM35" s="960" t="str">
        <f t="shared" si="4"/>
        <v>43348</v>
      </c>
      <c r="BN35" s="123" t="str">
        <f t="shared" si="5"/>
        <v>美里町</v>
      </c>
      <c r="BO35" s="40">
        <f>BE35*VLOOKUP(BO$12,別紙!$B$4:$E$10,MATCH("設備利用率",別紙!$B$4:$E$4,0),0)/100*8760/10^3</f>
        <v>2244.1163891999986</v>
      </c>
      <c r="BP35" s="40">
        <f>BF35*VLOOKUP(BP$12,別紙!$B$4:$E$10,MATCH("設備利用率",別紙!$B$4:$E$4,0),0)/100*8760/10^3</f>
        <v>9915.514780800002</v>
      </c>
      <c r="BQ35" s="40">
        <f>BG35*VLOOKUP(BQ$12,別紙!$B$4:$E$10,MATCH("設備利用率",別紙!$B$4:$E$4,0),0)/100*8760/10^3</f>
        <v>0</v>
      </c>
      <c r="BR35" s="40">
        <f>BH35*VLOOKUP(BR$12,別紙!$B$4:$E$10,MATCH("設備利用率",別紙!$B$4:$E$4,0),0)/100*8760/10^3</f>
        <v>189023.63039999999</v>
      </c>
      <c r="BS35" s="40">
        <f>BI35*VLOOKUP(BS$12,別紙!$B$4:$E$10,MATCH("設備利用率",別紙!$B$4:$E$4,0),0)/100*8760/10^3</f>
        <v>0</v>
      </c>
      <c r="BT35" s="40">
        <f>BJ35*VLOOKUP(BT$12,別紙!$B$4:$E$10,MATCH("設備利用率",別紙!$B$4:$E$4,0),0)/100*8760/10^3</f>
        <v>0</v>
      </c>
      <c r="BU35" s="40">
        <f t="shared" si="6"/>
        <v>201183.26157</v>
      </c>
      <c r="BV35" s="42"/>
      <c r="BW35" s="38" t="str">
        <f t="shared" si="7"/>
        <v>43348</v>
      </c>
      <c r="BX35" s="38" t="str">
        <f t="shared" si="8"/>
        <v>美里町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35977.156877249567</v>
      </c>
      <c r="BZ35" s="42"/>
      <c r="CA35" s="38" t="str">
        <f t="shared" si="9"/>
        <v>43348</v>
      </c>
      <c r="CB35" s="38" t="str">
        <f t="shared" si="10"/>
        <v>美里町</v>
      </c>
      <c r="CC35" s="260">
        <f t="shared" si="11"/>
        <v>6.2376145976645613E-2</v>
      </c>
      <c r="CD35" s="260">
        <f t="shared" si="16"/>
        <v>0.27560584663848614</v>
      </c>
      <c r="CE35" s="260">
        <f t="shared" si="17"/>
        <v>0</v>
      </c>
      <c r="CF35" s="260">
        <f t="shared" si="18"/>
        <v>5.253990220653888</v>
      </c>
      <c r="CG35" s="260">
        <f t="shared" si="19"/>
        <v>0</v>
      </c>
      <c r="CH35" s="260">
        <f t="shared" si="20"/>
        <v>0</v>
      </c>
      <c r="CI35" s="260">
        <f t="shared" si="12"/>
        <v>5.5919722132690204</v>
      </c>
      <c r="CK35" s="20" t="str">
        <f t="shared" si="13"/>
        <v>43348</v>
      </c>
      <c r="CL35" s="20" t="str">
        <f t="shared" si="14"/>
        <v>美里町</v>
      </c>
      <c r="CM35" s="20">
        <f>VLOOKUP($CK35&amp;"_"&amp;$AZ$7,データシート1!$A:$BS,MATCH("ca_太陽光発電（10kW未満）",データシート1!$A$1:$BS$1,0),0)</f>
        <v>361</v>
      </c>
      <c r="CN35" s="20">
        <f>VLOOKUP($CK35&amp;"_"&amp;$AZ$5,データシート1!$A:$BS,MATCH("ab_家庭",データシート1!$A$1:$BS$1,0),0)</f>
        <v>4169</v>
      </c>
      <c r="CO35" s="260">
        <f t="shared" si="15"/>
        <v>8.6591508755097149E-2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01636</v>
      </c>
      <c r="AY36" s="20" t="str">
        <f>IF(IFERROR(比較地域マスタ!$Z29,"")=0,"",IFERROR(比較地域マスタ!$Z29,""))</f>
        <v>清水町</v>
      </c>
      <c r="BC36" s="960" t="str">
        <f t="shared" si="0"/>
        <v>01636</v>
      </c>
      <c r="BD36" s="123" t="str">
        <f t="shared" si="2"/>
        <v>清水町</v>
      </c>
      <c r="BE36" s="40">
        <f>VLOOKUP($BC36&amp;"_"&amp;$AZ$7,データシート1!$A:$BS,MATCH("cb_"&amp;BE$12,データシート1!$A$1:$BS$1,0),0)</f>
        <v>1050.4369999999997</v>
      </c>
      <c r="BF36" s="40">
        <f>VLOOKUP($BC36&amp;"_"&amp;$AZ$7,データシート1!$A:$BS,MATCH("cb_"&amp;BF$12,データシート1!$A$1:$BS$1,0),0)</f>
        <v>14799.600000000002</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1346</v>
      </c>
      <c r="BK36" s="40">
        <f t="shared" si="3"/>
        <v>17196.037000000004</v>
      </c>
      <c r="BL36" s="42"/>
      <c r="BM36" s="960" t="str">
        <f t="shared" si="4"/>
        <v>01636</v>
      </c>
      <c r="BN36" s="123" t="str">
        <f t="shared" si="5"/>
        <v>清水町</v>
      </c>
      <c r="BO36" s="40">
        <f>BE36*VLOOKUP(BO$12,別紙!$B$4:$E$10,MATCH("設備利用率",別紙!$B$4:$E$4,0),0)/100*8760/10^3</f>
        <v>1260.6504524399998</v>
      </c>
      <c r="BP36" s="40">
        <f>BF36*VLOOKUP(BP$12,別紙!$B$4:$E$10,MATCH("設備利用率",別紙!$B$4:$E$4,0),0)/100*8760/10^3</f>
        <v>19576.318896000001</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9432.768</v>
      </c>
      <c r="BU36" s="40">
        <f t="shared" si="6"/>
        <v>30269.737348440001</v>
      </c>
      <c r="BV36" s="42"/>
      <c r="BW36" s="38" t="str">
        <f t="shared" si="7"/>
        <v>01636</v>
      </c>
      <c r="BX36" s="38" t="str">
        <f t="shared" si="8"/>
        <v>清水町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59331.603191591719</v>
      </c>
      <c r="BZ36" s="42"/>
      <c r="CA36" s="38" t="str">
        <f t="shared" si="9"/>
        <v>01636</v>
      </c>
      <c r="CB36" s="38" t="str">
        <f t="shared" si="10"/>
        <v>清水町</v>
      </c>
      <c r="CC36" s="260">
        <f t="shared" si="11"/>
        <v>2.1247537309402337E-2</v>
      </c>
      <c r="CD36" s="260">
        <f t="shared" si="16"/>
        <v>0.32994758009125047</v>
      </c>
      <c r="CE36" s="260">
        <f t="shared" si="17"/>
        <v>0</v>
      </c>
      <c r="CF36" s="260">
        <f t="shared" si="18"/>
        <v>0</v>
      </c>
      <c r="CG36" s="260">
        <f t="shared" si="19"/>
        <v>0</v>
      </c>
      <c r="CH36" s="260">
        <f t="shared" si="20"/>
        <v>0.15898387187583668</v>
      </c>
      <c r="CI36" s="260">
        <f t="shared" si="12"/>
        <v>0.51017898927648953</v>
      </c>
      <c r="CK36" s="20" t="str">
        <f t="shared" si="13"/>
        <v>01636</v>
      </c>
      <c r="CL36" s="20" t="str">
        <f t="shared" si="14"/>
        <v>清水町</v>
      </c>
      <c r="CM36" s="20">
        <f>VLOOKUP($CK36&amp;"_"&amp;$AZ$7,データシート1!$A:$BS,MATCH("ca_太陽光発電（10kW未満）",データシート1!$A$1:$BS$1,0),0)</f>
        <v>177</v>
      </c>
      <c r="CN36" s="20">
        <f>VLOOKUP($CK36&amp;"_"&amp;$AZ$5,データシート1!$A:$BS,MATCH("ab_家庭",データシート1!$A$1:$BS$1,0),0)</f>
        <v>4680</v>
      </c>
      <c r="CO36" s="260">
        <f t="shared" si="15"/>
        <v>3.7820512820512818E-2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01218</v>
      </c>
      <c r="AY37" s="20" t="str">
        <f>IF(IFERROR(比較地域マスタ!$Z30,"")=0,"",IFERROR(比較地域マスタ!$Z30,""))</f>
        <v>赤平市</v>
      </c>
      <c r="BC37" s="960" t="str">
        <f t="shared" si="0"/>
        <v>01218</v>
      </c>
      <c r="BD37" s="123" t="str">
        <f t="shared" si="2"/>
        <v>赤平市</v>
      </c>
      <c r="BE37" s="40">
        <f>VLOOKUP($BC37&amp;"_"&amp;$AZ$7,データシート1!$A:$BS,MATCH("cb_"&amp;BE$12,データシート1!$A$1:$BS$1,0),0)</f>
        <v>141.86000000000001</v>
      </c>
      <c r="BF37" s="40">
        <f>VLOOKUP($BC37&amp;"_"&amp;$AZ$7,データシート1!$A:$BS,MATCH("cb_"&amp;BF$12,データシート1!$A$1:$BS$1,0),0)</f>
        <v>755.5</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897.36</v>
      </c>
      <c r="BL37" s="42"/>
      <c r="BM37" s="960" t="str">
        <f t="shared" si="4"/>
        <v>01218</v>
      </c>
      <c r="BN37" s="123" t="str">
        <f t="shared" si="5"/>
        <v>赤平市</v>
      </c>
      <c r="BO37" s="40">
        <f>BE37*VLOOKUP(BO$12,別紙!$B$4:$E$10,MATCH("設備利用率",別紙!$B$4:$E$4,0),0)/100*8760/10^3</f>
        <v>170.24902320000004</v>
      </c>
      <c r="BP37" s="40">
        <f>BF37*VLOOKUP(BP$12,別紙!$B$4:$E$10,MATCH("設備利用率",別紙!$B$4:$E$4,0),0)/100*8760/10^3</f>
        <v>999.34517999999991</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1169.5942032</v>
      </c>
      <c r="BV37" s="42"/>
      <c r="BW37" s="38" t="str">
        <f t="shared" si="7"/>
        <v>01218</v>
      </c>
      <c r="BX37" s="38" t="str">
        <f t="shared" si="8"/>
        <v>赤平市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58419.197149651809</v>
      </c>
      <c r="BZ37" s="42"/>
      <c r="CA37" s="38" t="str">
        <f t="shared" si="9"/>
        <v>01218</v>
      </c>
      <c r="CB37" s="38" t="str">
        <f t="shared" si="10"/>
        <v>赤平市</v>
      </c>
      <c r="CC37" s="260">
        <f t="shared" si="11"/>
        <v>2.9142650277078444E-3</v>
      </c>
      <c r="CD37" s="260">
        <f t="shared" si="16"/>
        <v>1.710645179597365E-2</v>
      </c>
      <c r="CE37" s="260">
        <f t="shared" si="17"/>
        <v>0</v>
      </c>
      <c r="CF37" s="260">
        <f t="shared" si="18"/>
        <v>0</v>
      </c>
      <c r="CG37" s="260">
        <f t="shared" si="19"/>
        <v>0</v>
      </c>
      <c r="CH37" s="260">
        <f t="shared" si="20"/>
        <v>0</v>
      </c>
      <c r="CI37" s="260">
        <f t="shared" si="12"/>
        <v>2.0020716823681495E-2</v>
      </c>
      <c r="CK37" s="20" t="str">
        <f t="shared" si="13"/>
        <v>01218</v>
      </c>
      <c r="CL37" s="20" t="str">
        <f t="shared" si="14"/>
        <v>赤平市</v>
      </c>
      <c r="CM37" s="20">
        <f>VLOOKUP($CK37&amp;"_"&amp;$AZ$7,データシート1!$A:$BS,MATCH("ca_太陽光発電（10kW未満）",データシート1!$A$1:$BS$1,0),0)</f>
        <v>25</v>
      </c>
      <c r="CN37" s="20">
        <f>VLOOKUP($CK37&amp;"_"&amp;$AZ$5,データシート1!$A:$BS,MATCH("ab_家庭",データシート1!$A$1:$BS$1,0),0)</f>
        <v>5626</v>
      </c>
      <c r="CO37" s="260">
        <f t="shared" si="15"/>
        <v>4.443654461429079E-3</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18442</v>
      </c>
      <c r="AY38" s="20" t="str">
        <f>IF(IFERROR(比較地域マスタ!$Z31,"")=0,"",IFERROR(比較地域マスタ!$Z31,""))</f>
        <v>美浜町</v>
      </c>
      <c r="BC38" s="960" t="str">
        <f t="shared" si="0"/>
        <v>18442</v>
      </c>
      <c r="BD38" s="123" t="str">
        <f t="shared" si="2"/>
        <v>美浜町</v>
      </c>
      <c r="BE38" s="40">
        <f>VLOOKUP($BC38&amp;"_"&amp;$AZ$7,データシート1!$A:$BS,MATCH("cb_"&amp;BE$12,データシート1!$A$1:$BS$1,0),0)</f>
        <v>647.39999999999986</v>
      </c>
      <c r="BF38" s="40">
        <f>VLOOKUP($BC38&amp;"_"&amp;$AZ$7,データシート1!$A:$BS,MATCH("cb_"&amp;BF$12,データシート1!$A$1:$BS$1,0),0)</f>
        <v>3308.8999999999996</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3956.2999999999993</v>
      </c>
      <c r="BL38" s="42"/>
      <c r="BM38" s="960" t="str">
        <f t="shared" si="4"/>
        <v>18442</v>
      </c>
      <c r="BN38" s="123" t="str">
        <f t="shared" si="5"/>
        <v>美浜町</v>
      </c>
      <c r="BO38" s="40">
        <f>BE38*VLOOKUP(BO$12,別紙!$B$4:$E$10,MATCH("設備利用率",別紙!$B$4:$E$4,0),0)/100*8760/10^3</f>
        <v>776.95768799999973</v>
      </c>
      <c r="BP38" s="40">
        <f>BF38*VLOOKUP(BP$12,別紙!$B$4:$E$10,MATCH("設備利用率",別紙!$B$4:$E$4,0),0)/100*8760/10^3</f>
        <v>4376.8805639999991</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5153.8382519999986</v>
      </c>
      <c r="BV38" s="42"/>
      <c r="BW38" s="38" t="str">
        <f t="shared" si="7"/>
        <v>18442</v>
      </c>
      <c r="BX38" s="38" t="str">
        <f t="shared" si="8"/>
        <v>美浜町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63099.928729507199</v>
      </c>
      <c r="BZ38" s="42"/>
      <c r="CA38" s="38" t="str">
        <f t="shared" si="9"/>
        <v>18442</v>
      </c>
      <c r="CB38" s="38" t="str">
        <f t="shared" si="10"/>
        <v>美浜町</v>
      </c>
      <c r="CC38" s="260">
        <f t="shared" si="11"/>
        <v>1.2313130991488327E-2</v>
      </c>
      <c r="CD38" s="260">
        <f t="shared" si="16"/>
        <v>6.9364271119267587E-2</v>
      </c>
      <c r="CE38" s="260">
        <f t="shared" si="17"/>
        <v>0</v>
      </c>
      <c r="CF38" s="260">
        <f t="shared" si="18"/>
        <v>0</v>
      </c>
      <c r="CG38" s="260">
        <f t="shared" si="19"/>
        <v>0</v>
      </c>
      <c r="CH38" s="260">
        <f t="shared" si="20"/>
        <v>0</v>
      </c>
      <c r="CI38" s="260">
        <f t="shared" si="12"/>
        <v>8.1677402110755914E-2</v>
      </c>
      <c r="CK38" s="20" t="str">
        <f t="shared" si="13"/>
        <v>18442</v>
      </c>
      <c r="CL38" s="20" t="str">
        <f t="shared" si="14"/>
        <v>美浜町</v>
      </c>
      <c r="CM38" s="20">
        <f>VLOOKUP($CK38&amp;"_"&amp;$AZ$7,データシート1!$A:$BS,MATCH("ca_太陽光発電（10kW未満）",データシート1!$A$1:$BS$1,0),0)</f>
        <v>131</v>
      </c>
      <c r="CN38" s="20">
        <f>VLOOKUP($CK38&amp;"_"&amp;$AZ$5,データシート1!$A:$BS,MATCH("ab_家庭",データシート1!$A$1:$BS$1,0),0)</f>
        <v>3661</v>
      </c>
      <c r="CO38" s="260">
        <f t="shared" si="15"/>
        <v>3.5782573067467904E-2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43367</v>
      </c>
      <c r="AY39" s="20" t="str">
        <f>IF(IFERROR(比較地域マスタ!$Z32,"")=0,"",IFERROR(比較地域マスタ!$Z32,""))</f>
        <v>南関町</v>
      </c>
      <c r="BC39" s="960" t="str">
        <f t="shared" si="0"/>
        <v>43367</v>
      </c>
      <c r="BD39" s="123" t="str">
        <f t="shared" si="2"/>
        <v>南関町</v>
      </c>
      <c r="BE39" s="40">
        <f>VLOOKUP($BC39&amp;"_"&amp;$AZ$7,データシート1!$A:$BS,MATCH("cb_"&amp;BE$12,データシート1!$A$1:$BS$1,0),0)</f>
        <v>2203.018</v>
      </c>
      <c r="BF39" s="40">
        <f>VLOOKUP($BC39&amp;"_"&amp;$AZ$7,データシート1!$A:$BS,MATCH("cb_"&amp;BF$12,データシート1!$A$1:$BS$1,0),0)</f>
        <v>29837.200000000026</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32040.218000000026</v>
      </c>
      <c r="BL39" s="42"/>
      <c r="BM39" s="960" t="str">
        <f t="shared" si="4"/>
        <v>43367</v>
      </c>
      <c r="BN39" s="123" t="str">
        <f t="shared" si="5"/>
        <v>南関町</v>
      </c>
      <c r="BO39" s="40">
        <f>BE39*VLOOKUP(BO$12,別紙!$B$4:$E$10,MATCH("設備利用率",別紙!$B$4:$E$4,0),0)/100*8760/10^3</f>
        <v>2643.8859621599995</v>
      </c>
      <c r="BP39" s="40">
        <f>BF39*VLOOKUP(BP$12,別紙!$B$4:$E$10,MATCH("設備利用率",別紙!$B$4:$E$4,0),0)/100*8760/10^3</f>
        <v>39467.454672000029</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42111.340634160028</v>
      </c>
      <c r="BV39" s="42"/>
      <c r="BW39" s="38" t="str">
        <f t="shared" si="7"/>
        <v>43367</v>
      </c>
      <c r="BX39" s="38" t="str">
        <f t="shared" si="8"/>
        <v>南関町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167869.59723776829</v>
      </c>
      <c r="BZ39" s="42"/>
      <c r="CA39" s="38" t="str">
        <f t="shared" si="9"/>
        <v>43367</v>
      </c>
      <c r="CB39" s="38" t="str">
        <f t="shared" si="10"/>
        <v>南関町</v>
      </c>
      <c r="CC39" s="260">
        <f t="shared" si="11"/>
        <v>1.574964142205711E-2</v>
      </c>
      <c r="CD39" s="260">
        <f t="shared" si="16"/>
        <v>0.23510781774319053</v>
      </c>
      <c r="CE39" s="260">
        <f t="shared" si="17"/>
        <v>0</v>
      </c>
      <c r="CF39" s="260">
        <f t="shared" si="18"/>
        <v>0</v>
      </c>
      <c r="CG39" s="260">
        <f t="shared" si="19"/>
        <v>0</v>
      </c>
      <c r="CH39" s="260">
        <f t="shared" si="20"/>
        <v>0</v>
      </c>
      <c r="CI39" s="260">
        <f t="shared" si="12"/>
        <v>0.25085745916524765</v>
      </c>
      <c r="CK39" s="20" t="str">
        <f t="shared" si="13"/>
        <v>43367</v>
      </c>
      <c r="CL39" s="20" t="str">
        <f t="shared" si="14"/>
        <v>南関町</v>
      </c>
      <c r="CM39" s="20">
        <f>VLOOKUP($CK39&amp;"_"&amp;$AZ$7,データシート1!$A:$BS,MATCH("ca_太陽光発電（10kW未満）",データシート1!$A$1:$BS$1,0),0)</f>
        <v>414</v>
      </c>
      <c r="CN39" s="20">
        <f>VLOOKUP($CK39&amp;"_"&amp;$AZ$5,データシート1!$A:$BS,MATCH("ab_家庭",データシート1!$A$1:$BS$1,0),0)</f>
        <v>4081</v>
      </c>
      <c r="CO39" s="260">
        <f t="shared" si="15"/>
        <v>0.10144572408723353</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02321</v>
      </c>
      <c r="AY40" s="20" t="str">
        <f>IF(IFERROR(比較地域マスタ!$Z33,"")=0,"",IFERROR(比較地域マスタ!$Z33,""))</f>
        <v>鰺ヶ沢町</v>
      </c>
      <c r="BC40" s="960" t="str">
        <f t="shared" si="0"/>
        <v>02321</v>
      </c>
      <c r="BD40" s="123" t="str">
        <f t="shared" si="2"/>
        <v>鰺ヶ沢町</v>
      </c>
      <c r="BE40" s="40">
        <f>VLOOKUP($BC40&amp;"_"&amp;$AZ$7,データシート1!$A:$BS,MATCH("cb_"&amp;BE$12,データシート1!$A$1:$BS$1,0),0)</f>
        <v>170.30000000000004</v>
      </c>
      <c r="BF40" s="40">
        <f>VLOOKUP($BC40&amp;"_"&amp;$AZ$7,データシート1!$A:$BS,MATCH("cb_"&amp;BF$12,データシート1!$A$1:$BS$1,0),0)</f>
        <v>1023.4</v>
      </c>
      <c r="BG40" s="40">
        <f>VLOOKUP($BC40&amp;"_"&amp;$AZ$7,データシート1!$A:$BS,MATCH("cb_"&amp;BG$12,データシート1!$A$1:$BS$1,0),0)</f>
        <v>16509.8</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17703.5</v>
      </c>
      <c r="BL40" s="42"/>
      <c r="BM40" s="960" t="str">
        <f t="shared" si="4"/>
        <v>02321</v>
      </c>
      <c r="BN40" s="123" t="str">
        <f t="shared" si="5"/>
        <v>鰺ヶ沢町</v>
      </c>
      <c r="BO40" s="40">
        <f>BE40*VLOOKUP(BO$12,別紙!$B$4:$E$10,MATCH("設備利用率",別紙!$B$4:$E$4,0),0)/100*8760/10^3</f>
        <v>204.38043600000003</v>
      </c>
      <c r="BP40" s="40">
        <f>BF40*VLOOKUP(BP$12,別紙!$B$4:$E$10,MATCH("設備利用率",別紙!$B$4:$E$4,0),0)/100*8760/10^3</f>
        <v>1353.7125840000001</v>
      </c>
      <c r="BQ40" s="40">
        <f>BG40*VLOOKUP(BQ$12,別紙!$B$4:$E$10,MATCH("設備利用率",別紙!$B$4:$E$4,0),0)/100*8760/10^3</f>
        <v>35867.210304</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37425.303324</v>
      </c>
      <c r="BV40" s="42"/>
      <c r="BW40" s="38" t="str">
        <f t="shared" si="7"/>
        <v>02321</v>
      </c>
      <c r="BX40" s="38" t="str">
        <f t="shared" si="8"/>
        <v>鰺ヶ沢町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43540.851353384765</v>
      </c>
      <c r="BZ40" s="42"/>
      <c r="CA40" s="38" t="str">
        <f t="shared" si="9"/>
        <v>02321</v>
      </c>
      <c r="CB40" s="38" t="str">
        <f t="shared" si="10"/>
        <v>鰺ヶ沢町</v>
      </c>
      <c r="CC40" s="260">
        <f t="shared" si="11"/>
        <v>4.6939926447743191E-3</v>
      </c>
      <c r="CD40" s="260">
        <f t="shared" si="16"/>
        <v>3.1090631944999062E-2</v>
      </c>
      <c r="CE40" s="260">
        <f t="shared" si="17"/>
        <v>0.82375996768863746</v>
      </c>
      <c r="CF40" s="260">
        <f t="shared" si="18"/>
        <v>0</v>
      </c>
      <c r="CG40" s="260">
        <f t="shared" si="19"/>
        <v>0</v>
      </c>
      <c r="CH40" s="260">
        <f t="shared" si="20"/>
        <v>0</v>
      </c>
      <c r="CI40" s="260">
        <f t="shared" si="12"/>
        <v>0.85954459227841085</v>
      </c>
      <c r="CK40" s="20" t="str">
        <f t="shared" si="13"/>
        <v>02321</v>
      </c>
      <c r="CL40" s="20" t="str">
        <f t="shared" si="14"/>
        <v>鰺ヶ沢町</v>
      </c>
      <c r="CM40" s="20">
        <f>VLOOKUP($CK40&amp;"_"&amp;$AZ$7,データシート1!$A:$BS,MATCH("ca_太陽光発電（10kW未満）",データシート1!$A$1:$BS$1,0),0)</f>
        <v>35</v>
      </c>
      <c r="CN40" s="20">
        <f>VLOOKUP($CK40&amp;"_"&amp;$AZ$5,データシート1!$A:$BS,MATCH("ab_家庭",データシート1!$A$1:$BS$1,0),0)</f>
        <v>4458</v>
      </c>
      <c r="CO40" s="260">
        <f t="shared" si="15"/>
        <v>7.8510542844324807E-3</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26344</v>
      </c>
      <c r="AY41" s="20" t="str">
        <f>IF(IFERROR(比較地域マスタ!$Z34,"")=0,"",IFERROR(比較地域マスタ!$Z34,""))</f>
        <v>宇治田原町</v>
      </c>
      <c r="BC41" s="960" t="str">
        <f t="shared" si="0"/>
        <v>26344</v>
      </c>
      <c r="BD41" s="123" t="str">
        <f t="shared" si="2"/>
        <v>宇治田原町</v>
      </c>
      <c r="BE41" s="40">
        <f>VLOOKUP($BC41&amp;"_"&amp;$AZ$7,データシート1!$A:$BS,MATCH("cb_"&amp;BE$12,データシート1!$A$1:$BS$1,0),0)</f>
        <v>1604.2999999999993</v>
      </c>
      <c r="BF41" s="40">
        <f>VLOOKUP($BC41&amp;"_"&amp;$AZ$7,データシート1!$A:$BS,MATCH("cb_"&amp;BF$12,データシート1!$A$1:$BS$1,0),0)</f>
        <v>18237.299999999996</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19841.599999999995</v>
      </c>
      <c r="BL41" s="42"/>
      <c r="BM41" s="960" t="str">
        <f t="shared" si="4"/>
        <v>26344</v>
      </c>
      <c r="BN41" s="123" t="str">
        <f t="shared" si="5"/>
        <v>宇治田原町</v>
      </c>
      <c r="BO41" s="40">
        <f>BE41*VLOOKUP(BO$12,別紙!$B$4:$E$10,MATCH("設備利用率",別紙!$B$4:$E$4,0),0)/100*8760/10^3</f>
        <v>1925.3525159999988</v>
      </c>
      <c r="BP41" s="40">
        <f>BF41*VLOOKUP(BP$12,別紙!$B$4:$E$10,MATCH("設備利用率",別紙!$B$4:$E$4,0),0)/100*8760/10^3</f>
        <v>24123.570947999993</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26048.923463999992</v>
      </c>
      <c r="BV41" s="42"/>
      <c r="BW41" s="38" t="str">
        <f t="shared" si="7"/>
        <v>26344</v>
      </c>
      <c r="BX41" s="38" t="str">
        <f t="shared" si="8"/>
        <v>宇治田原町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82136.73102592802</v>
      </c>
      <c r="BZ41" s="42"/>
      <c r="CA41" s="38" t="str">
        <f t="shared" si="9"/>
        <v>26344</v>
      </c>
      <c r="CB41" s="38" t="str">
        <f t="shared" si="10"/>
        <v>宇治田原町</v>
      </c>
      <c r="CC41" s="260">
        <f t="shared" si="11"/>
        <v>2.3440822296570636E-2</v>
      </c>
      <c r="CD41" s="260">
        <f t="shared" si="16"/>
        <v>0.29370015882887923</v>
      </c>
      <c r="CE41" s="260">
        <f t="shared" si="17"/>
        <v>0</v>
      </c>
      <c r="CF41" s="260">
        <f t="shared" si="18"/>
        <v>0</v>
      </c>
      <c r="CG41" s="260">
        <f t="shared" si="19"/>
        <v>0</v>
      </c>
      <c r="CH41" s="260">
        <f t="shared" si="20"/>
        <v>0</v>
      </c>
      <c r="CI41" s="260">
        <f t="shared" si="12"/>
        <v>0.31714098112544986</v>
      </c>
      <c r="CK41" s="20" t="str">
        <f t="shared" si="13"/>
        <v>26344</v>
      </c>
      <c r="CL41" s="20" t="str">
        <f t="shared" si="14"/>
        <v>宇治田原町</v>
      </c>
      <c r="CM41" s="20">
        <f>VLOOKUP($CK41&amp;"_"&amp;$AZ$7,データシート1!$A:$BS,MATCH("ca_太陽光発電（10kW未満）",データシート1!$A$1:$BS$1,0),0)</f>
        <v>369</v>
      </c>
      <c r="CN41" s="20">
        <f>VLOOKUP($CK41&amp;"_"&amp;$AZ$5,データシート1!$A:$BS,MATCH("ab_家庭",データシート1!$A$1:$BS$1,0),0)</f>
        <v>3735</v>
      </c>
      <c r="CO41" s="260">
        <f t="shared" si="15"/>
        <v>9.8795180722891562E-2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21383</v>
      </c>
      <c r="AY72" s="20" t="str">
        <f>IF(IFERROR(比較地域マスタ!$AE7,"")=0,"",IFERROR(比較地域マスタ!$AE7,""))</f>
        <v>安八町</v>
      </c>
      <c r="AZ72" s="18"/>
      <c r="BA72" s="24">
        <v>1</v>
      </c>
      <c r="BB72" s="24">
        <v>1</v>
      </c>
      <c r="BC72" s="20" t="str">
        <f>AX72</f>
        <v>21383</v>
      </c>
      <c r="BD72" s="20" t="str">
        <f>AY72</f>
        <v>安八町</v>
      </c>
      <c r="BE72" s="953">
        <f>VLOOKUP(BC72&amp;"_令和4年度",データシート3!A:AB,MATCH("ea_"&amp;"太陽光（建物系）"&amp;"_年間発電",データシート3!$A$1:$AB$1,0),0)/10^3+VLOOKUP(BC72&amp;"_令和4年度",データシート3!A:AB,MATCH("ea_"&amp;"太陽光（土地系）"&amp;"_年間発電",データシート3!$A$1:$AB$1,0),0)/10^3</f>
        <v>142003.93900000001</v>
      </c>
      <c r="BF72" s="953">
        <f>VLOOKUP(BC72&amp;"_令和4年度",データシート3!A:AB,MATCH("ea_"&amp;"風力（陸上）"&amp;"_年間発電",データシート3!$A$1:$AB$1,0),0)/10^3</f>
        <v>0</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142003.93900000001</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98035.545615717405</v>
      </c>
      <c r="BK72" s="953">
        <f t="shared" ref="BK72:BK103" si="21">BI72-BJ72</f>
        <v>43968.393384282608</v>
      </c>
      <c r="BL72" s="953">
        <f t="shared" ref="BL72:BL103" si="22">IF(BK72&gt;0,0,BK72)</f>
        <v>0</v>
      </c>
      <c r="BM72" s="953">
        <f t="shared" ref="BM72:BM103" si="23">IF(BK72&gt;0,BK72,0)</f>
        <v>43968.393384282608</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21404</v>
      </c>
      <c r="AY73" s="20" t="str">
        <f>IF(IFERROR(比較地域マスタ!$AE8,"")=0,"",IFERROR(比較地域マスタ!$AE8,""))</f>
        <v>池田町</v>
      </c>
      <c r="AZ73" s="18"/>
      <c r="BA73" s="24">
        <v>2</v>
      </c>
      <c r="BB73" s="24">
        <v>1</v>
      </c>
      <c r="BC73" s="20" t="str">
        <f t="shared" ref="BC73:BC136" si="24">AX73</f>
        <v>21404</v>
      </c>
      <c r="BD73" s="20" t="str">
        <f t="shared" ref="BD73:BD136" si="25">AY73</f>
        <v>池田町</v>
      </c>
      <c r="BE73" s="953">
        <f>VLOOKUP(BC73&amp;"_令和4年度",データシート3!A:AB,MATCH("ea_"&amp;"太陽光（建物系）"&amp;"_年間発電",データシート3!$A$1:$AB$1,0),0)/10^3+VLOOKUP(BC73&amp;"_令和4年度",データシート3!A:AB,MATCH("ea_"&amp;"太陽光（土地系）"&amp;"_年間発電",データシート3!$A$1:$AB$1,0),0)/10^3</f>
        <v>398460.47100000002</v>
      </c>
      <c r="BF73" s="953">
        <f>VLOOKUP(BC73&amp;"_令和4年度",データシート3!A:AB,MATCH("ea_"&amp;"風力（陸上）"&amp;"_年間発電",データシート3!$A$1:$AB$1,0),0)/10^3</f>
        <v>55937.048999999999</v>
      </c>
      <c r="BG73" s="953">
        <f>VLOOKUP(BC73&amp;"_令和4年度",データシート3!A:AB,MATCH("ea_"&amp;"中小水（河川）"&amp;"_年間発電",データシート3!$A$1:$AB$1,0),0)/10^3+VLOOKUP(BC73&amp;"_令和4年度",データシート3!A:AB,MATCH("ea_"&amp;"中小水（農業用水路）"&amp;"_年間発電",データシート3!$A$1:$AB$1,0),0)/10^3</f>
        <v>2941.5349999999999</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457339.05499999999</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146661.52118685495</v>
      </c>
      <c r="BK73" s="953">
        <f t="shared" si="21"/>
        <v>310677.53381314501</v>
      </c>
      <c r="BL73" s="953">
        <f t="shared" si="22"/>
        <v>0</v>
      </c>
      <c r="BM73" s="953">
        <f t="shared" si="23"/>
        <v>310677.53381314501</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21401</v>
      </c>
      <c r="AY74" s="20" t="str">
        <f>IF(IFERROR(比較地域マスタ!$AE9,"")=0,"",IFERROR(比較地域マスタ!$AE9,""))</f>
        <v>揖斐川町</v>
      </c>
      <c r="AZ74" s="18"/>
      <c r="BA74" s="24">
        <v>3</v>
      </c>
      <c r="BB74" s="24">
        <v>1</v>
      </c>
      <c r="BC74" s="20" t="str">
        <f t="shared" si="24"/>
        <v>21401</v>
      </c>
      <c r="BD74" s="20" t="str">
        <f t="shared" si="25"/>
        <v>揖斐川町</v>
      </c>
      <c r="BE74" s="953">
        <f>VLOOKUP(BC74&amp;"_令和4年度",データシート3!A:AB,MATCH("ea_"&amp;"太陽光（建物系）"&amp;"_年間発電",データシート3!$A$1:$AB$1,0),0)/10^3+VLOOKUP(BC74&amp;"_令和4年度",データシート3!A:AB,MATCH("ea_"&amp;"太陽光（土地系）"&amp;"_年間発電",データシート3!$A$1:$AB$1,0),0)/10^3</f>
        <v>505871.62699999992</v>
      </c>
      <c r="BF74" s="953">
        <f>VLOOKUP(BC74&amp;"_令和4年度",データシート3!A:AB,MATCH("ea_"&amp;"風力（陸上）"&amp;"_年間発電",データシート3!$A$1:$AB$1,0),0)/10^3</f>
        <v>2447453.5019999999</v>
      </c>
      <c r="BG74" s="953">
        <f>VLOOKUP(BC74&amp;"_令和4年度",データシート3!A:AB,MATCH("ea_"&amp;"中小水（河川）"&amp;"_年間発電",データシート3!$A$1:$AB$1,0),0)/10^3+VLOOKUP(BC74&amp;"_令和4年度",データシート3!A:AB,MATCH("ea_"&amp;"中小水（農業用水路）"&amp;"_年間発電",データシート3!$A$1:$AB$1,0),0)/10^3</f>
        <v>262994.91100000002</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3216320.0399999996</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128928.33879428246</v>
      </c>
      <c r="BK74" s="953">
        <f t="shared" si="21"/>
        <v>3087391.7012057169</v>
      </c>
      <c r="BL74" s="953">
        <f t="shared" si="22"/>
        <v>0</v>
      </c>
      <c r="BM74" s="953">
        <f t="shared" si="23"/>
        <v>3087391.7012057169</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21210</v>
      </c>
      <c r="AY75" s="20" t="str">
        <f>IF(IFERROR(比較地域マスタ!$AE10,"")=0,"",IFERROR(比較地域マスタ!$AE10,""))</f>
        <v>恵那市</v>
      </c>
      <c r="AZ75" s="18"/>
      <c r="BA75" s="24">
        <v>4</v>
      </c>
      <c r="BB75" s="24">
        <v>1</v>
      </c>
      <c r="BC75" s="20" t="str">
        <f t="shared" si="24"/>
        <v>21210</v>
      </c>
      <c r="BD75" s="20" t="str">
        <f t="shared" si="25"/>
        <v>恵那市</v>
      </c>
      <c r="BE75" s="953">
        <f>VLOOKUP(BC75&amp;"_令和4年度",データシート3!A:AB,MATCH("ea_"&amp;"太陽光（建物系）"&amp;"_年間発電",データシート3!$A$1:$AB$1,0),0)/10^3+VLOOKUP(BC75&amp;"_令和4年度",データシート3!A:AB,MATCH("ea_"&amp;"太陽光（土地系）"&amp;"_年間発電",データシート3!$A$1:$AB$1,0),0)/10^3</f>
        <v>1121921.2410000002</v>
      </c>
      <c r="BF75" s="953">
        <f>VLOOKUP(BC75&amp;"_令和4年度",データシート3!A:AB,MATCH("ea_"&amp;"風力（陸上）"&amp;"_年間発電",データシート3!$A$1:$AB$1,0),0)/10^3</f>
        <v>221086.64199999996</v>
      </c>
      <c r="BG75" s="953">
        <f>VLOOKUP(BC75&amp;"_令和4年度",データシート3!A:AB,MATCH("ea_"&amp;"中小水（河川）"&amp;"_年間発電",データシート3!$A$1:$AB$1,0),0)/10^3+VLOOKUP(BC75&amp;"_令和4年度",データシート3!A:AB,MATCH("ea_"&amp;"中小水（農業用水路）"&amp;"_年間発電",データシート3!$A$1:$AB$1,0),0)/10^3</f>
        <v>108378.507</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1451386.3900000001</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395921.45460195566</v>
      </c>
      <c r="BK75" s="953">
        <f t="shared" si="21"/>
        <v>1055464.9353980445</v>
      </c>
      <c r="BL75" s="953">
        <f t="shared" si="22"/>
        <v>0</v>
      </c>
      <c r="BM75" s="953">
        <f t="shared" si="23"/>
        <v>1055464.9353980445</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21202</v>
      </c>
      <c r="AY76" s="20" t="str">
        <f>IF(IFERROR(比較地域マスタ!$AE11,"")=0,"",IFERROR(比較地域マスタ!$AE11,""))</f>
        <v>大垣市</v>
      </c>
      <c r="AZ76" s="18"/>
      <c r="BA76" s="24">
        <v>5</v>
      </c>
      <c r="BB76" s="24">
        <v>1</v>
      </c>
      <c r="BC76" s="20" t="str">
        <f t="shared" si="24"/>
        <v>21202</v>
      </c>
      <c r="BD76" s="20" t="str">
        <f t="shared" si="25"/>
        <v>大垣市</v>
      </c>
      <c r="BE76" s="953">
        <f>VLOOKUP(BC76&amp;"_令和4年度",データシート3!A:AB,MATCH("ea_"&amp;"太陽光（建物系）"&amp;"_年間発電",データシート3!$A$1:$AB$1,0),0)/10^3+VLOOKUP(BC76&amp;"_令和4年度",データシート3!A:AB,MATCH("ea_"&amp;"太陽光（土地系）"&amp;"_年間発電",データシート3!$A$1:$AB$1,0),0)/10^3</f>
        <v>1228696.818</v>
      </c>
      <c r="BF76" s="953">
        <f>VLOOKUP(BC76&amp;"_令和4年度",データシート3!A:AB,MATCH("ea_"&amp;"風力（陸上）"&amp;"_年間発電",データシート3!$A$1:$AB$1,0),0)/10^3</f>
        <v>382674.42700000008</v>
      </c>
      <c r="BG76" s="953">
        <f>VLOOKUP(BC76&amp;"_令和4年度",データシート3!A:AB,MATCH("ea_"&amp;"中小水（河川）"&amp;"_年間発電",データシート3!$A$1:$AB$1,0),0)/10^3+VLOOKUP(BC76&amp;"_令和4年度",データシート3!A:AB,MATCH("ea_"&amp;"中小水（農業用水路）"&amp;"_年間発電",データシート3!$A$1:$AB$1,0),0)/10^3</f>
        <v>21027.56</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1632398.8050000002</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1314490.7784216667</v>
      </c>
      <c r="BK76" s="953">
        <f t="shared" si="21"/>
        <v>317908.02657833346</v>
      </c>
      <c r="BL76" s="953">
        <f t="shared" si="22"/>
        <v>0</v>
      </c>
      <c r="BM76" s="953">
        <f t="shared" si="23"/>
        <v>317908.02657833346</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21403</v>
      </c>
      <c r="AY77" s="20" t="str">
        <f>IF(IFERROR(比較地域マスタ!$AE12,"")=0,"",IFERROR(比較地域マスタ!$AE12,""))</f>
        <v>大野町</v>
      </c>
      <c r="AZ77" s="18"/>
      <c r="BA77" s="24">
        <v>6</v>
      </c>
      <c r="BB77" s="24">
        <v>1</v>
      </c>
      <c r="BC77" s="20" t="str">
        <f t="shared" si="24"/>
        <v>21403</v>
      </c>
      <c r="BD77" s="20" t="str">
        <f t="shared" si="25"/>
        <v>大野町</v>
      </c>
      <c r="BE77" s="953">
        <f>VLOOKUP(BC77&amp;"_令和4年度",データシート3!A:AB,MATCH("ea_"&amp;"太陽光（建物系）"&amp;"_年間発電",データシート3!$A$1:$AB$1,0),0)/10^3+VLOOKUP(BC77&amp;"_令和4年度",データシート3!A:AB,MATCH("ea_"&amp;"太陽光（土地系）"&amp;"_年間発電",データシート3!$A$1:$AB$1,0),0)/10^3</f>
        <v>427078.83200000005</v>
      </c>
      <c r="BF77" s="953">
        <f>VLOOKUP(BC77&amp;"_令和4年度",データシート3!A:AB,MATCH("ea_"&amp;"風力（陸上）"&amp;"_年間発電",データシート3!$A$1:$AB$1,0),0)/10^3</f>
        <v>3401.0569999999998</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430479.88900000002</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117396.61819560252</v>
      </c>
      <c r="BK77" s="953">
        <f t="shared" si="21"/>
        <v>313083.27080439753</v>
      </c>
      <c r="BL77" s="953">
        <f t="shared" si="22"/>
        <v>0</v>
      </c>
      <c r="BM77" s="953">
        <f t="shared" si="23"/>
        <v>313083.27080439753</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21221</v>
      </c>
      <c r="AY78" s="20" t="str">
        <f>IF(IFERROR(比較地域マスタ!$AE13,"")=0,"",IFERROR(比較地域マスタ!$AE13,""))</f>
        <v>海津市</v>
      </c>
      <c r="AZ78" s="18"/>
      <c r="BA78" s="24">
        <v>7</v>
      </c>
      <c r="BB78" s="24">
        <v>1</v>
      </c>
      <c r="BC78" s="20" t="str">
        <f t="shared" si="24"/>
        <v>21221</v>
      </c>
      <c r="BD78" s="20" t="str">
        <f t="shared" si="25"/>
        <v>海津市</v>
      </c>
      <c r="BE78" s="953">
        <f>VLOOKUP(BC78&amp;"_令和4年度",データシート3!A:AB,MATCH("ea_"&amp;"太陽光（建物系）"&amp;"_年間発電",データシート3!$A$1:$AB$1,0),0)/10^3+VLOOKUP(BC78&amp;"_令和4年度",データシート3!A:AB,MATCH("ea_"&amp;"太陽光（土地系）"&amp;"_年間発電",データシート3!$A$1:$AB$1,0),0)/10^3</f>
        <v>493279.31900000002</v>
      </c>
      <c r="BF78" s="953">
        <f>VLOOKUP(BC78&amp;"_令和4年度",データシート3!A:AB,MATCH("ea_"&amp;"風力（陸上）"&amp;"_年間発電",データシート3!$A$1:$AB$1,0),0)/10^3</f>
        <v>188081.889</v>
      </c>
      <c r="BG78" s="953">
        <f>VLOOKUP(BC78&amp;"_令和4年度",データシート3!A:AB,MATCH("ea_"&amp;"中小水（河川）"&amp;"_年間発電",データシート3!$A$1:$AB$1,0),0)/10^3+VLOOKUP(BC78&amp;"_令和4年度",データシート3!A:AB,MATCH("ea_"&amp;"中小水（農業用水路）"&amp;"_年間発電",データシート3!$A$1:$AB$1,0),0)/10^3</f>
        <v>2966.4029999999993</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684327.61100000003</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238240.08116868968</v>
      </c>
      <c r="BK78" s="953">
        <f t="shared" si="21"/>
        <v>446087.52983131038</v>
      </c>
      <c r="BL78" s="953">
        <f t="shared" si="22"/>
        <v>0</v>
      </c>
      <c r="BM78" s="953">
        <f t="shared" si="23"/>
        <v>446087.52983131038</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21213</v>
      </c>
      <c r="AY79" s="20" t="str">
        <f>IF(IFERROR(比較地域マスタ!$AE14,"")=0,"",IFERROR(比較地域マスタ!$AE14,""))</f>
        <v>各務原市</v>
      </c>
      <c r="AZ79" s="18"/>
      <c r="BA79" s="24">
        <v>8</v>
      </c>
      <c r="BB79" s="24">
        <v>1</v>
      </c>
      <c r="BC79" s="20" t="str">
        <f t="shared" si="24"/>
        <v>21213</v>
      </c>
      <c r="BD79" s="20" t="str">
        <f t="shared" si="25"/>
        <v>各務原市</v>
      </c>
      <c r="BE79" s="953">
        <f>VLOOKUP(BC79&amp;"_令和4年度",データシート3!A:AB,MATCH("ea_"&amp;"太陽光（建物系）"&amp;"_年間発電",データシート3!$A$1:$AB$1,0),0)/10^3+VLOOKUP(BC79&amp;"_令和4年度",データシート3!A:AB,MATCH("ea_"&amp;"太陽光（土地系）"&amp;"_年間発電",データシート3!$A$1:$AB$1,0),0)/10^3</f>
        <v>1031774.8240000001</v>
      </c>
      <c r="BF79" s="953">
        <f>VLOOKUP(BC79&amp;"_令和4年度",データシート3!A:AB,MATCH("ea_"&amp;"風力（陸上）"&amp;"_年間発電",データシート3!$A$1:$AB$1,0),0)/10^3</f>
        <v>0</v>
      </c>
      <c r="BG79" s="953">
        <f>VLOOKUP(BC79&amp;"_令和4年度",データシート3!A:AB,MATCH("ea_"&amp;"中小水（河川）"&amp;"_年間発電",データシート3!$A$1:$AB$1,0),0)/10^3+VLOOKUP(BC79&amp;"_令和4年度",データシート3!A:AB,MATCH("ea_"&amp;"中小水（農業用水路）"&amp;"_年間発電",データシート3!$A$1:$AB$1,0),0)/10^3</f>
        <v>270.68750773999994</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1032045.5115077401</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1291001.4608020261</v>
      </c>
      <c r="BK79" s="953">
        <f t="shared" si="21"/>
        <v>-258955.94929428597</v>
      </c>
      <c r="BL79" s="953">
        <f>IF(BK79&gt;0,0,BK79)</f>
        <v>-258955.94929428597</v>
      </c>
      <c r="BM79" s="953">
        <f>IF(BK79&gt;0,BK79,0)</f>
        <v>0</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21303</v>
      </c>
      <c r="AY80" s="20" t="str">
        <f>IF(IFERROR(比較地域マスタ!$AE15,"")=0,"",IFERROR(比較地域マスタ!$AE15,""))</f>
        <v>笠松町</v>
      </c>
      <c r="AZ80" s="18"/>
      <c r="BA80" s="24">
        <v>9</v>
      </c>
      <c r="BB80" s="24">
        <v>1</v>
      </c>
      <c r="BC80" s="20" t="str">
        <f t="shared" si="24"/>
        <v>21303</v>
      </c>
      <c r="BD80" s="20" t="str">
        <f t="shared" si="25"/>
        <v>笠松町</v>
      </c>
      <c r="BE80" s="953">
        <f>VLOOKUP(BC80&amp;"_令和4年度",データシート3!A:AB,MATCH("ea_"&amp;"太陽光（建物系）"&amp;"_年間発電",データシート3!$A$1:$AB$1,0),0)/10^3+VLOOKUP(BC80&amp;"_令和4年度",データシート3!A:AB,MATCH("ea_"&amp;"太陽光（土地系）"&amp;"_年間発電",データシート3!$A$1:$AB$1,0),0)/10^3</f>
        <v>118770.69399999999</v>
      </c>
      <c r="BF80" s="953">
        <f>VLOOKUP(BC80&amp;"_令和4年度",データシート3!A:AB,MATCH("ea_"&amp;"風力（陸上）"&amp;"_年間発電",データシート3!$A$1:$AB$1,0),0)/10^3</f>
        <v>0</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118770.69399999999</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120168.15162751412</v>
      </c>
      <c r="BK80" s="953">
        <f t="shared" si="21"/>
        <v>-1397.4576275141299</v>
      </c>
      <c r="BL80" s="953">
        <f t="shared" si="22"/>
        <v>-1397.4576275141299</v>
      </c>
      <c r="BM80" s="953">
        <f t="shared" si="23"/>
        <v>0</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21214</v>
      </c>
      <c r="AY81" s="20" t="str">
        <f>IF(IFERROR(比較地域マスタ!$AE16,"")=0,"",IFERROR(比較地域マスタ!$AE16,""))</f>
        <v>可児市</v>
      </c>
      <c r="AZ81" s="18"/>
      <c r="BA81" s="24">
        <v>10</v>
      </c>
      <c r="BB81" s="24">
        <v>1</v>
      </c>
      <c r="BC81" s="20" t="str">
        <f t="shared" si="24"/>
        <v>21214</v>
      </c>
      <c r="BD81" s="20" t="str">
        <f t="shared" si="25"/>
        <v>可児市</v>
      </c>
      <c r="BE81" s="953">
        <f>VLOOKUP(BC81&amp;"_令和4年度",データシート3!A:AB,MATCH("ea_"&amp;"太陽光（建物系）"&amp;"_年間発電",データシート3!$A$1:$AB$1,0),0)/10^3+VLOOKUP(BC81&amp;"_令和4年度",データシート3!A:AB,MATCH("ea_"&amp;"太陽光（土地系）"&amp;"_年間発電",データシート3!$A$1:$AB$1,0),0)/10^3</f>
        <v>769446.17499999981</v>
      </c>
      <c r="BF81" s="953">
        <f>VLOOKUP(BC81&amp;"_令和4年度",データシート3!A:AB,MATCH("ea_"&amp;"風力（陸上）"&amp;"_年間発電",データシート3!$A$1:$AB$1,0),0)/10^3</f>
        <v>0</v>
      </c>
      <c r="BG81" s="953">
        <f>VLOOKUP(BC81&amp;"_令和4年度",データシート3!A:AB,MATCH("ea_"&amp;"中小水（河川）"&amp;"_年間発電",データシート3!$A$1:$AB$1,0),0)/10^3+VLOOKUP(BC81&amp;"_令和4年度",データシート3!A:AB,MATCH("ea_"&amp;"中小水（農業用水路）"&amp;"_年間発電",データシート3!$A$1:$AB$1,0),0)/10^3</f>
        <v>2752.4236089699993</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772198.59860896983</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929428.7121619659</v>
      </c>
      <c r="BK81" s="953">
        <f t="shared" si="21"/>
        <v>-157230.11355299607</v>
      </c>
      <c r="BL81" s="953">
        <f t="shared" si="22"/>
        <v>-157230.11355299607</v>
      </c>
      <c r="BM81" s="953">
        <f t="shared" si="23"/>
        <v>0</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21503</v>
      </c>
      <c r="AY82" s="20" t="str">
        <f>IF(IFERROR(比較地域マスタ!$AE17,"")=0,"",IFERROR(比較地域マスタ!$AE17,""))</f>
        <v>川辺町</v>
      </c>
      <c r="AZ82" s="18"/>
      <c r="BA82" s="24">
        <v>11</v>
      </c>
      <c r="BB82" s="24">
        <v>1</v>
      </c>
      <c r="BC82" s="20" t="str">
        <f t="shared" si="24"/>
        <v>21503</v>
      </c>
      <c r="BD82" s="20" t="str">
        <f t="shared" si="25"/>
        <v>川辺町</v>
      </c>
      <c r="BE82" s="953">
        <f>VLOOKUP(BC82&amp;"_令和4年度",データシート3!A:AB,MATCH("ea_"&amp;"太陽光（建物系）"&amp;"_年間発電",データシート3!$A$1:$AB$1,0),0)/10^3+VLOOKUP(BC82&amp;"_令和4年度",データシート3!A:AB,MATCH("ea_"&amp;"太陽光（土地系）"&amp;"_年間発電",データシート3!$A$1:$AB$1,0),0)/10^3</f>
        <v>143641.353</v>
      </c>
      <c r="BF82" s="953">
        <f>VLOOKUP(BC82&amp;"_令和4年度",データシート3!A:AB,MATCH("ea_"&amp;"風力（陸上）"&amp;"_年間発電",データシート3!$A$1:$AB$1,0),0)/10^3</f>
        <v>5183.5550000000003</v>
      </c>
      <c r="BG82" s="953">
        <f>VLOOKUP(BC82&amp;"_令和4年度",データシート3!A:AB,MATCH("ea_"&amp;"中小水（河川）"&amp;"_年間発電",データシート3!$A$1:$AB$1,0),0)/10^3+VLOOKUP(BC82&amp;"_令和4年度",データシート3!A:AB,MATCH("ea_"&amp;"中小水（農業用水路）"&amp;"_年間発電",データシート3!$A$1:$AB$1,0),0)/10^3</f>
        <v>103516.7614553</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252341.6694553</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68050.095052238146</v>
      </c>
      <c r="BK82" s="953">
        <f t="shared" si="21"/>
        <v>184291.57440306185</v>
      </c>
      <c r="BL82" s="953">
        <f t="shared" si="22"/>
        <v>0</v>
      </c>
      <c r="BM82" s="953">
        <f t="shared" si="23"/>
        <v>184291.57440306185</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21421</v>
      </c>
      <c r="AY83" s="20" t="str">
        <f>IF(IFERROR(比較地域マスタ!$AE18,"")=0,"",IFERROR(比較地域マスタ!$AE18,""))</f>
        <v>北方町</v>
      </c>
      <c r="AZ83" s="18"/>
      <c r="BA83" s="24">
        <v>12</v>
      </c>
      <c r="BB83" s="24">
        <v>1</v>
      </c>
      <c r="BC83" s="20" t="str">
        <f t="shared" si="24"/>
        <v>21421</v>
      </c>
      <c r="BD83" s="20" t="str">
        <f t="shared" si="25"/>
        <v>北方町</v>
      </c>
      <c r="BE83" s="953">
        <f>VLOOKUP(BC83&amp;"_令和4年度",データシート3!A:AB,MATCH("ea_"&amp;"太陽光（建物系）"&amp;"_年間発電",データシート3!$A$1:$AB$1,0),0)/10^3+VLOOKUP(BC83&amp;"_令和4年度",データシート3!A:AB,MATCH("ea_"&amp;"太陽光（土地系）"&amp;"_年間発電",データシート3!$A$1:$AB$1,0),0)/10^3</f>
        <v>86580.44200000001</v>
      </c>
      <c r="BF83" s="953">
        <f>VLOOKUP(BC83&amp;"_令和4年度",データシート3!A:AB,MATCH("ea_"&amp;"風力（陸上）"&amp;"_年間発電",データシート3!$A$1:$AB$1,0),0)/10^3</f>
        <v>0</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86580.44200000001</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84350.412058530754</v>
      </c>
      <c r="BK83" s="953">
        <f t="shared" si="21"/>
        <v>2230.0299414692563</v>
      </c>
      <c r="BL83" s="953">
        <f t="shared" si="22"/>
        <v>0</v>
      </c>
      <c r="BM83" s="953">
        <f t="shared" si="23"/>
        <v>2230.0299414692563</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21302</v>
      </c>
      <c r="AY84" s="20" t="str">
        <f>IF(IFERROR(比較地域マスタ!$AE19,"")=0,"",IFERROR(比較地域マスタ!$AE19,""))</f>
        <v>岐南町</v>
      </c>
      <c r="AZ84" s="18"/>
      <c r="BA84" s="24">
        <v>13</v>
      </c>
      <c r="BB84" s="24">
        <v>1</v>
      </c>
      <c r="BC84" s="20" t="str">
        <f t="shared" si="24"/>
        <v>21302</v>
      </c>
      <c r="BD84" s="20" t="str">
        <f t="shared" si="25"/>
        <v>岐南町</v>
      </c>
      <c r="BE84" s="953">
        <f>VLOOKUP(BC84&amp;"_令和4年度",データシート3!A:AB,MATCH("ea_"&amp;"太陽光（建物系）"&amp;"_年間発電",データシート3!$A$1:$AB$1,0),0)/10^3+VLOOKUP(BC84&amp;"_令和4年度",データシート3!A:AB,MATCH("ea_"&amp;"太陽光（土地系）"&amp;"_年間発電",データシート3!$A$1:$AB$1,0),0)/10^3</f>
        <v>131492.24400000001</v>
      </c>
      <c r="BF84" s="953">
        <f>VLOOKUP(BC84&amp;"_令和4年度",データシート3!A:AB,MATCH("ea_"&amp;"風力（陸上）"&amp;"_年間発電",データシート3!$A$1:$AB$1,0),0)/10^3</f>
        <v>0</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131492.24400000001</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173054.08250980786</v>
      </c>
      <c r="BK84" s="953">
        <f t="shared" si="21"/>
        <v>-41561.838509807858</v>
      </c>
      <c r="BL84" s="953">
        <f t="shared" si="22"/>
        <v>-41561.838509807858</v>
      </c>
      <c r="BM84" s="953">
        <f t="shared" si="23"/>
        <v>0</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21201</v>
      </c>
      <c r="AY85" s="20" t="str">
        <f>IF(IFERROR(比較地域マスタ!$AE20,"")=0,"",IFERROR(比較地域マスタ!$AE20,""))</f>
        <v>岐阜市</v>
      </c>
      <c r="AZ85" s="18"/>
      <c r="BA85" s="24">
        <v>14</v>
      </c>
      <c r="BB85" s="24">
        <v>1</v>
      </c>
      <c r="BC85" s="20" t="str">
        <f t="shared" si="24"/>
        <v>21201</v>
      </c>
      <c r="BD85" s="20" t="str">
        <f t="shared" si="25"/>
        <v>岐阜市</v>
      </c>
      <c r="BE85" s="953">
        <f>VLOOKUP(BC85&amp;"_令和4年度",データシート3!A:AB,MATCH("ea_"&amp;"太陽光（建物系）"&amp;"_年間発電",データシート3!$A$1:$AB$1,0),0)/10^3+VLOOKUP(BC85&amp;"_令和4年度",データシート3!A:AB,MATCH("ea_"&amp;"太陽光（土地系）"&amp;"_年間発電",データシート3!$A$1:$AB$1,0),0)/10^3</f>
        <v>2222356.3740000003</v>
      </c>
      <c r="BF85" s="953">
        <f>VLOOKUP(BC85&amp;"_令和4年度",データシート3!A:AB,MATCH("ea_"&amp;"風力（陸上）"&amp;"_年間発電",データシート3!$A$1:$AB$1,0),0)/10^3</f>
        <v>3433.44</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2225789.8140000002</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2352845.0489345314</v>
      </c>
      <c r="BK85" s="953">
        <f t="shared" si="21"/>
        <v>-127055.23493453115</v>
      </c>
      <c r="BL85" s="953">
        <f t="shared" si="22"/>
        <v>-127055.23493453115</v>
      </c>
      <c r="BM85" s="953">
        <f t="shared" si="23"/>
        <v>0</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21219</v>
      </c>
      <c r="AY86" s="20" t="str">
        <f>IF(IFERROR(比較地域マスタ!$AE21,"")=0,"",IFERROR(比較地域マスタ!$AE21,""))</f>
        <v>郡上市</v>
      </c>
      <c r="AZ86" s="18"/>
      <c r="BA86" s="24">
        <v>15</v>
      </c>
      <c r="BB86" s="24">
        <v>1</v>
      </c>
      <c r="BC86" s="20" t="str">
        <f t="shared" si="24"/>
        <v>21219</v>
      </c>
      <c r="BD86" s="20" t="str">
        <f t="shared" si="25"/>
        <v>郡上市</v>
      </c>
      <c r="BE86" s="953">
        <f>VLOOKUP(BC86&amp;"_令和4年度",データシート3!A:AB,MATCH("ea_"&amp;"太陽光（建物系）"&amp;"_年間発電",データシート3!$A$1:$AB$1,0),0)/10^3+VLOOKUP(BC86&amp;"_令和4年度",データシート3!A:AB,MATCH("ea_"&amp;"太陽光（土地系）"&amp;"_年間発電",データシート3!$A$1:$AB$1,0),0)/10^3</f>
        <v>857265.56599999988</v>
      </c>
      <c r="BF86" s="953">
        <f>VLOOKUP(BC86&amp;"_令和4年度",データシート3!A:AB,MATCH("ea_"&amp;"風力（陸上）"&amp;"_年間発電",データシート3!$A$1:$AB$1,0),0)/10^3</f>
        <v>1885526.6229999999</v>
      </c>
      <c r="BG86" s="953">
        <f>VLOOKUP(BC86&amp;"_令和4年度",データシート3!A:AB,MATCH("ea_"&amp;"中小水（河川）"&amp;"_年間発電",データシート3!$A$1:$AB$1,0),0)/10^3+VLOOKUP(BC86&amp;"_令和4年度",データシート3!A:AB,MATCH("ea_"&amp;"中小水（農業用水路）"&amp;"_年間発電",データシート3!$A$1:$AB$1,0),0)/10^3</f>
        <v>428643.29</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66.960999999999999</v>
      </c>
      <c r="BI86" s="953">
        <f t="shared" si="26"/>
        <v>3171502.44</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246383.74094031248</v>
      </c>
      <c r="BK86" s="953">
        <f t="shared" si="21"/>
        <v>2925118.6990596876</v>
      </c>
      <c r="BL86" s="953">
        <f t="shared" si="22"/>
        <v>0</v>
      </c>
      <c r="BM86" s="953">
        <f t="shared" si="23"/>
        <v>2925118.6990596876</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21220</v>
      </c>
      <c r="AY87" s="20" t="str">
        <f>IF(IFERROR(比較地域マスタ!$AE22,"")=0,"",IFERROR(比較地域マスタ!$AE22,""))</f>
        <v>下呂市</v>
      </c>
      <c r="AZ87" s="18"/>
      <c r="BA87" s="24">
        <v>16</v>
      </c>
      <c r="BB87" s="24">
        <v>1</v>
      </c>
      <c r="BC87" s="20" t="str">
        <f t="shared" si="24"/>
        <v>21220</v>
      </c>
      <c r="BD87" s="20" t="str">
        <f t="shared" si="25"/>
        <v>下呂市</v>
      </c>
      <c r="BE87" s="953">
        <f>VLOOKUP(BC87&amp;"_令和4年度",データシート3!A:AB,MATCH("ea_"&amp;"太陽光（建物系）"&amp;"_年間発電",データシート3!$A$1:$AB$1,0),0)/10^3+VLOOKUP(BC87&amp;"_令和4年度",データシート3!A:AB,MATCH("ea_"&amp;"太陽光（土地系）"&amp;"_年間発電",データシート3!$A$1:$AB$1,0),0)/10^3</f>
        <v>420262.37600000005</v>
      </c>
      <c r="BF87" s="953">
        <f>VLOOKUP(BC87&amp;"_令和4年度",データシート3!A:AB,MATCH("ea_"&amp;"風力（陸上）"&amp;"_年間発電",データシート3!$A$1:$AB$1,0),0)/10^3</f>
        <v>994329.027</v>
      </c>
      <c r="BG87" s="953">
        <f>VLOOKUP(BC87&amp;"_令和4年度",データシート3!A:AB,MATCH("ea_"&amp;"中小水（河川）"&amp;"_年間発電",データシート3!$A$1:$AB$1,0),0)/10^3+VLOOKUP(BC87&amp;"_令和4年度",データシート3!A:AB,MATCH("ea_"&amp;"中小水（農業用水路）"&amp;"_年間発電",データシート3!$A$1:$AB$1,0),0)/10^3</f>
        <v>236015.761</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7632.3779999999997</v>
      </c>
      <c r="BI87" s="953">
        <f t="shared" si="26"/>
        <v>1658239.5419999999</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172558.21288938157</v>
      </c>
      <c r="BK87" s="953">
        <f t="shared" si="21"/>
        <v>1485681.3291106182</v>
      </c>
      <c r="BL87" s="953">
        <f t="shared" si="22"/>
        <v>0</v>
      </c>
      <c r="BM87" s="953">
        <f t="shared" si="23"/>
        <v>1485681.3291106182</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21381</v>
      </c>
      <c r="AY88" s="20" t="str">
        <f>IF(IFERROR(比較地域マスタ!$AE23,"")=0,"",IFERROR(比較地域マスタ!$AE23,""))</f>
        <v>神戸町</v>
      </c>
      <c r="AZ88" s="18"/>
      <c r="BA88" s="24">
        <v>17</v>
      </c>
      <c r="BB88" s="24">
        <v>1</v>
      </c>
      <c r="BC88" s="20" t="str">
        <f t="shared" si="24"/>
        <v>21381</v>
      </c>
      <c r="BD88" s="20" t="str">
        <f t="shared" si="25"/>
        <v>神戸町</v>
      </c>
      <c r="BE88" s="953">
        <f>VLOOKUP(BC88&amp;"_令和4年度",データシート3!A:AB,MATCH("ea_"&amp;"太陽光（建物系）"&amp;"_年間発電",データシート3!$A$1:$AB$1,0),0)/10^3+VLOOKUP(BC88&amp;"_令和4年度",データシート3!A:AB,MATCH("ea_"&amp;"太陽光（土地系）"&amp;"_年間発電",データシート3!$A$1:$AB$1,0),0)/10^3</f>
        <v>238115.34699999995</v>
      </c>
      <c r="BF88" s="953">
        <f>VLOOKUP(BC88&amp;"_令和4年度",データシート3!A:AB,MATCH("ea_"&amp;"風力（陸上）"&amp;"_年間発電",データシート3!$A$1:$AB$1,0),0)/10^3</f>
        <v>0</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238115.34699999995</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186332.15643839573</v>
      </c>
      <c r="BK88" s="953">
        <f t="shared" si="21"/>
        <v>51783.19056160422</v>
      </c>
      <c r="BL88" s="953">
        <f t="shared" si="22"/>
        <v>0</v>
      </c>
      <c r="BM88" s="953">
        <f t="shared" si="23"/>
        <v>51783.19056160422</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21501</v>
      </c>
      <c r="AY89" s="20" t="str">
        <f>IF(IFERROR(比較地域マスタ!$AE24,"")=0,"",IFERROR(比較地域マスタ!$AE24,""))</f>
        <v>坂祝町</v>
      </c>
      <c r="AZ89" s="18"/>
      <c r="BA89" s="24">
        <v>18</v>
      </c>
      <c r="BB89" s="24">
        <v>1</v>
      </c>
      <c r="BC89" s="20" t="str">
        <f t="shared" si="24"/>
        <v>21501</v>
      </c>
      <c r="BD89" s="20" t="str">
        <f t="shared" si="25"/>
        <v>坂祝町</v>
      </c>
      <c r="BE89" s="953">
        <f>VLOOKUP(BC89&amp;"_令和4年度",データシート3!A:AB,MATCH("ea_"&amp;"太陽光（建物系）"&amp;"_年間発電",データシート3!$A$1:$AB$1,0),0)/10^3+VLOOKUP(BC89&amp;"_令和4年度",データシート3!A:AB,MATCH("ea_"&amp;"太陽光（土地系）"&amp;"_年間発電",データシート3!$A$1:$AB$1,0),0)/10^3</f>
        <v>100605.57399999999</v>
      </c>
      <c r="BF89" s="953">
        <f>VLOOKUP(BC89&amp;"_令和4年度",データシート3!A:AB,MATCH("ea_"&amp;"風力（陸上）"&amp;"_年間発電",データシート3!$A$1:$AB$1,0),0)/10^3</f>
        <v>0</v>
      </c>
      <c r="BG89" s="953">
        <f>VLOOKUP(BC89&amp;"_令和4年度",データシート3!A:AB,MATCH("ea_"&amp;"中小水（河川）"&amp;"_年間発電",データシート3!$A$1:$AB$1,0),0)/10^3+VLOOKUP(BC89&amp;"_令和4年度",データシート3!A:AB,MATCH("ea_"&amp;"中小水（農業用水路）"&amp;"_年間発電",データシート3!$A$1:$AB$1,0),0)/10^3</f>
        <v>0</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100605.57399999999</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71073.837911635215</v>
      </c>
      <c r="BK89" s="953">
        <f t="shared" si="21"/>
        <v>29531.736088364778</v>
      </c>
      <c r="BL89" s="953">
        <f t="shared" si="22"/>
        <v>0</v>
      </c>
      <c r="BM89" s="953">
        <f t="shared" si="23"/>
        <v>29531.736088364778</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21506</v>
      </c>
      <c r="AY90" s="20" t="str">
        <f>IF(IFERROR(比較地域マスタ!$AE25,"")=0,"",IFERROR(比較地域マスタ!$AE25,""))</f>
        <v>白川町</v>
      </c>
      <c r="AZ90" s="18"/>
      <c r="BA90" s="24">
        <v>19</v>
      </c>
      <c r="BB90" s="24">
        <v>1</v>
      </c>
      <c r="BC90" s="20" t="str">
        <f t="shared" si="24"/>
        <v>21506</v>
      </c>
      <c r="BD90" s="20" t="str">
        <f t="shared" si="25"/>
        <v>白川町</v>
      </c>
      <c r="BE90" s="953">
        <f>VLOOKUP(BC90&amp;"_令和4年度",データシート3!A:AB,MATCH("ea_"&amp;"太陽光（建物系）"&amp;"_年間発電",データシート3!$A$1:$AB$1,0),0)/10^3+VLOOKUP(BC90&amp;"_令和4年度",データシート3!A:AB,MATCH("ea_"&amp;"太陽光（土地系）"&amp;"_年間発電",データシート3!$A$1:$AB$1,0),0)/10^3</f>
        <v>210893.33299999998</v>
      </c>
      <c r="BF90" s="953">
        <f>VLOOKUP(BC90&amp;"_令和4年度",データシート3!A:AB,MATCH("ea_"&amp;"風力（陸上）"&amp;"_年間発電",データシート3!$A$1:$AB$1,0),0)/10^3</f>
        <v>231541.601</v>
      </c>
      <c r="BG90" s="953">
        <f>VLOOKUP(BC90&amp;"_令和4年度",データシート3!A:AB,MATCH("ea_"&amp;"中小水（河川）"&amp;"_年間発電",データシート3!$A$1:$AB$1,0),0)/10^3+VLOOKUP(BC90&amp;"_令和4年度",データシート3!A:AB,MATCH("ea_"&amp;"中小水（農業用水路）"&amp;"_年間発電",データシート3!$A$1:$AB$1,0),0)/10^3</f>
        <v>57094.673999999999</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499529.60800000001</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36264.30874144136</v>
      </c>
      <c r="BK90" s="953">
        <f t="shared" si="21"/>
        <v>463265.29925855866</v>
      </c>
      <c r="BL90" s="953">
        <f t="shared" si="22"/>
        <v>0</v>
      </c>
      <c r="BM90" s="953">
        <f t="shared" si="23"/>
        <v>463265.29925855866</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21604</v>
      </c>
      <c r="AY91" s="20" t="str">
        <f>IF(IFERROR(比較地域マスタ!$AE26,"")=0,"",IFERROR(比較地域マスタ!$AE26,""))</f>
        <v>白川村</v>
      </c>
      <c r="BA91" s="24">
        <v>20</v>
      </c>
      <c r="BB91" s="24">
        <v>1</v>
      </c>
      <c r="BC91" s="20" t="str">
        <f t="shared" si="24"/>
        <v>21604</v>
      </c>
      <c r="BD91" s="20" t="str">
        <f t="shared" si="25"/>
        <v>白川村</v>
      </c>
      <c r="BE91" s="953">
        <f>VLOOKUP(BC91&amp;"_令和4年度",データシート3!A:AB,MATCH("ea_"&amp;"太陽光（建物系）"&amp;"_年間発電",データシート3!$A$1:$AB$1,0),0)/10^3+VLOOKUP(BC91&amp;"_令和4年度",データシート3!A:AB,MATCH("ea_"&amp;"太陽光（土地系）"&amp;"_年間発電",データシート3!$A$1:$AB$1,0),0)/10^3</f>
        <v>30521.031000000003</v>
      </c>
      <c r="BF91" s="953">
        <f>VLOOKUP(BC91&amp;"_令和4年度",データシート3!A:AB,MATCH("ea_"&amp;"風力（陸上）"&amp;"_年間発電",データシート3!$A$1:$AB$1,0),0)/10^3</f>
        <v>56830.482000000004</v>
      </c>
      <c r="BG91" s="953">
        <f>VLOOKUP(BC91&amp;"_令和4年度",データシート3!A:AB,MATCH("ea_"&amp;"中小水（河川）"&amp;"_年間発電",データシート3!$A$1:$AB$1,0),0)/10^3+VLOOKUP(BC91&amp;"_令和4年度",データシート3!A:AB,MATCH("ea_"&amp;"中小水（農業用水路）"&amp;"_年間発電",データシート3!$A$1:$AB$1,0),0)/10^3</f>
        <v>293426.12800000003</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530.54100000000005</v>
      </c>
      <c r="BI91" s="953">
        <f t="shared" si="26"/>
        <v>381308.18200000009</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9431.450228126032</v>
      </c>
      <c r="BK91" s="953">
        <f t="shared" si="21"/>
        <v>371876.73177187407</v>
      </c>
      <c r="BL91" s="953">
        <f t="shared" si="22"/>
        <v>0</v>
      </c>
      <c r="BM91" s="953">
        <f t="shared" si="23"/>
        <v>371876.73177187407</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21362</v>
      </c>
      <c r="AY92" s="20" t="str">
        <f>IF(IFERROR(比較地域マスタ!$AE27,"")=0,"",IFERROR(比較地域マスタ!$AE27,""))</f>
        <v>関ヶ原町</v>
      </c>
      <c r="AZ92" s="18"/>
      <c r="BA92" s="24">
        <v>21</v>
      </c>
      <c r="BB92" s="24">
        <v>1</v>
      </c>
      <c r="BC92" s="20" t="str">
        <f t="shared" si="24"/>
        <v>21362</v>
      </c>
      <c r="BD92" s="20" t="str">
        <f t="shared" si="25"/>
        <v>関ヶ原町</v>
      </c>
      <c r="BE92" s="953">
        <f>VLOOKUP(BC92&amp;"_令和4年度",データシート3!A:AB,MATCH("ea_"&amp;"太陽光（建物系）"&amp;"_年間発電",データシート3!$A$1:$AB$1,0),0)/10^3+VLOOKUP(BC92&amp;"_令和4年度",データシート3!A:AB,MATCH("ea_"&amp;"太陽光（土地系）"&amp;"_年間発電",データシート3!$A$1:$AB$1,0),0)/10^3</f>
        <v>127435.049</v>
      </c>
      <c r="BF92" s="953">
        <f>VLOOKUP(BC92&amp;"_令和4年度",データシート3!A:AB,MATCH("ea_"&amp;"風力（陸上）"&amp;"_年間発電",データシート3!$A$1:$AB$1,0),0)/10^3</f>
        <v>191227.07399999999</v>
      </c>
      <c r="BG92" s="953">
        <f>VLOOKUP(BC92&amp;"_令和4年度",データシート3!A:AB,MATCH("ea_"&amp;"中小水（河川）"&amp;"_年間発電",データシート3!$A$1:$AB$1,0),0)/10^3+VLOOKUP(BC92&amp;"_令和4年度",データシート3!A:AB,MATCH("ea_"&amp;"中小水（農業用水路）"&amp;"_年間発電",データシート3!$A$1:$AB$1,0),0)/10^3</f>
        <v>2212.2869999999998</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320874.41000000003</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68234.892618967875</v>
      </c>
      <c r="BK92" s="953">
        <f>BI92-BJ92</f>
        <v>252639.51738103217</v>
      </c>
      <c r="BL92" s="953">
        <f t="shared" si="22"/>
        <v>0</v>
      </c>
      <c r="BM92" s="953">
        <f t="shared" si="23"/>
        <v>252639.51738103217</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21205</v>
      </c>
      <c r="AY93" s="20" t="str">
        <f>IF(IFERROR(比較地域マスタ!$AE28,"")=0,"",IFERROR(比較地域マスタ!$AE28,""))</f>
        <v>関市</v>
      </c>
      <c r="AZ93" s="18"/>
      <c r="BA93" s="24">
        <v>22</v>
      </c>
      <c r="BB93" s="24">
        <v>1</v>
      </c>
      <c r="BC93" s="20" t="str">
        <f t="shared" si="24"/>
        <v>21205</v>
      </c>
      <c r="BD93" s="20" t="str">
        <f t="shared" si="25"/>
        <v>関市</v>
      </c>
      <c r="BE93" s="953">
        <f>VLOOKUP(BC93&amp;"_令和4年度",データシート3!A:AB,MATCH("ea_"&amp;"太陽光（建物系）"&amp;"_年間発電",データシート3!$A$1:$AB$1,0),0)/10^3+VLOOKUP(BC93&amp;"_令和4年度",データシート3!A:AB,MATCH("ea_"&amp;"太陽光（土地系）"&amp;"_年間発電",データシート3!$A$1:$AB$1,0),0)/10^3</f>
        <v>1016345.7610000001</v>
      </c>
      <c r="BF93" s="953">
        <f>VLOOKUP(BC93&amp;"_令和4年度",データシート3!A:AB,MATCH("ea_"&amp;"風力（陸上）"&amp;"_年間発電",データシート3!$A$1:$AB$1,0),0)/10^3</f>
        <v>408866.55300000001</v>
      </c>
      <c r="BG93" s="953">
        <f>VLOOKUP(BC93&amp;"_令和4年度",データシート3!A:AB,MATCH("ea_"&amp;"中小水（河川）"&amp;"_年間発電",データシート3!$A$1:$AB$1,0),0)/10^3+VLOOKUP(BC93&amp;"_令和4年度",データシート3!A:AB,MATCH("ea_"&amp;"中小水（農業用水路）"&amp;"_年間発電",データシート3!$A$1:$AB$1,0),0)/10^3</f>
        <v>70583.588000000003</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1495795.902</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704511.47763761797</v>
      </c>
      <c r="BK93" s="953">
        <f t="shared" si="21"/>
        <v>791284.42436238204</v>
      </c>
      <c r="BL93" s="953">
        <f t="shared" si="22"/>
        <v>0</v>
      </c>
      <c r="BM93" s="953">
        <f t="shared" si="23"/>
        <v>791284.42436238204</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21203</v>
      </c>
      <c r="AY94" s="20" t="str">
        <f>IF(IFERROR(比較地域マスタ!$AE29,"")=0,"",IFERROR(比較地域マスタ!$AE29,""))</f>
        <v>高山市</v>
      </c>
      <c r="AZ94" s="18"/>
      <c r="BA94" s="24">
        <v>23</v>
      </c>
      <c r="BB94" s="24">
        <v>1</v>
      </c>
      <c r="BC94" s="20" t="str">
        <f t="shared" si="24"/>
        <v>21203</v>
      </c>
      <c r="BD94" s="20" t="str">
        <f t="shared" si="25"/>
        <v>高山市</v>
      </c>
      <c r="BE94" s="953">
        <f>VLOOKUP(BC94&amp;"_令和4年度",データシート3!A:AB,MATCH("ea_"&amp;"太陽光（建物系）"&amp;"_年間発電",データシート3!$A$1:$AB$1,0),0)/10^3+VLOOKUP(BC94&amp;"_令和4年度",データシート3!A:AB,MATCH("ea_"&amp;"太陽光（土地系）"&amp;"_年間発電",データシート3!$A$1:$AB$1,0),0)/10^3</f>
        <v>1578357.044</v>
      </c>
      <c r="BF94" s="953">
        <f>VLOOKUP(BC94&amp;"_令和4年度",データシート3!A:AB,MATCH("ea_"&amp;"風力（陸上）"&amp;"_年間発電",データシート3!$A$1:$AB$1,0),0)/10^3</f>
        <v>3111069.0690000001</v>
      </c>
      <c r="BG94" s="953">
        <f>VLOOKUP(BC94&amp;"_令和4年度",データシート3!A:AB,MATCH("ea_"&amp;"中小水（河川）"&amp;"_年間発電",データシート3!$A$1:$AB$1,0),0)/10^3+VLOOKUP(BC94&amp;"_令和4年度",データシート3!A:AB,MATCH("ea_"&amp;"中小水（農業用水路）"&amp;"_年間発電",データシート3!$A$1:$AB$1,0),0)/10^3</f>
        <v>1781842.43968766</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774524.96100000013</v>
      </c>
      <c r="BI94" s="953">
        <f t="shared" si="26"/>
        <v>7245793.51368766</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537696.0931212462</v>
      </c>
      <c r="BK94" s="953">
        <f t="shared" si="21"/>
        <v>6708097.4205664136</v>
      </c>
      <c r="BL94" s="953">
        <f t="shared" si="22"/>
        <v>0</v>
      </c>
      <c r="BM94" s="953">
        <f t="shared" si="23"/>
        <v>6708097.4205664136</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21204</v>
      </c>
      <c r="AY95" s="20" t="str">
        <f>IF(IFERROR(比較地域マスタ!$AE30,"")=0,"",IFERROR(比較地域マスタ!$AE30,""))</f>
        <v>多治見市</v>
      </c>
      <c r="AZ95" s="18"/>
      <c r="BA95" s="24">
        <v>24</v>
      </c>
      <c r="BB95" s="24">
        <v>1</v>
      </c>
      <c r="BC95" s="20" t="str">
        <f t="shared" si="24"/>
        <v>21204</v>
      </c>
      <c r="BD95" s="20" t="str">
        <f t="shared" si="25"/>
        <v>多治見市</v>
      </c>
      <c r="BE95" s="953">
        <f>VLOOKUP(BC95&amp;"_令和4年度",データシート3!A:AB,MATCH("ea_"&amp;"太陽光（建物系）"&amp;"_年間発電",データシート3!$A$1:$AB$1,0),0)/10^3+VLOOKUP(BC95&amp;"_令和4年度",データシート3!A:AB,MATCH("ea_"&amp;"太陽光（土地系）"&amp;"_年間発電",データシート3!$A$1:$AB$1,0),0)/10^3</f>
        <v>678630.43499999994</v>
      </c>
      <c r="BF95" s="953">
        <f>VLOOKUP(BC95&amp;"_令和4年度",データシート3!A:AB,MATCH("ea_"&amp;"風力（陸上）"&amp;"_年間発電",データシート3!$A$1:$AB$1,0),0)/10^3</f>
        <v>11938.476000000002</v>
      </c>
      <c r="BG95" s="953">
        <f>VLOOKUP(BC95&amp;"_令和4年度",データシート3!A:AB,MATCH("ea_"&amp;"中小水（河川）"&amp;"_年間発電",データシート3!$A$1:$AB$1,0),0)/10^3+VLOOKUP(BC95&amp;"_令和4年度",データシート3!A:AB,MATCH("ea_"&amp;"中小水（農業用水路）"&amp;"_年間発電",データシート3!$A$1:$AB$1,0),0)/10^3</f>
        <v>1818.48</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692387.39099999995</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595778.49481087364</v>
      </c>
      <c r="BK95" s="953">
        <f t="shared" si="21"/>
        <v>96608.896189126302</v>
      </c>
      <c r="BL95" s="953">
        <f t="shared" si="22"/>
        <v>0</v>
      </c>
      <c r="BM95" s="953">
        <f t="shared" si="23"/>
        <v>96608.896189126302</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21361</v>
      </c>
      <c r="AY96" s="20" t="str">
        <f>IF(IFERROR(比較地域マスタ!$AE31,"")=0,"",IFERROR(比較地域マスタ!$AE31,""))</f>
        <v>垂井町</v>
      </c>
      <c r="AZ96" s="18"/>
      <c r="BA96" s="24">
        <v>25</v>
      </c>
      <c r="BB96" s="24">
        <v>1</v>
      </c>
      <c r="BC96" s="20" t="str">
        <f t="shared" si="24"/>
        <v>21361</v>
      </c>
      <c r="BD96" s="20" t="str">
        <f t="shared" si="25"/>
        <v>垂井町</v>
      </c>
      <c r="BE96" s="953">
        <f>VLOOKUP(BC96&amp;"_令和4年度",データシート3!A:AB,MATCH("ea_"&amp;"太陽光（建物系）"&amp;"_年間発電",データシート3!$A$1:$AB$1,0),0)/10^3+VLOOKUP(BC96&amp;"_令和4年度",データシート3!A:AB,MATCH("ea_"&amp;"太陽光（土地系）"&amp;"_年間発電",データシート3!$A$1:$AB$1,0),0)/10^3</f>
        <v>414232.43400000001</v>
      </c>
      <c r="BF96" s="953">
        <f>VLOOKUP(BC96&amp;"_令和4年度",データシート3!A:AB,MATCH("ea_"&amp;"風力（陸上）"&amp;"_年間発電",データシート3!$A$1:$AB$1,0),0)/10^3</f>
        <v>37574.108</v>
      </c>
      <c r="BG96" s="953">
        <f>VLOOKUP(BC96&amp;"_令和4年度",データシート3!A:AB,MATCH("ea_"&amp;"中小水（河川）"&amp;"_年間発電",データシート3!$A$1:$AB$1,0),0)/10^3+VLOOKUP(BC96&amp;"_令和4年度",データシート3!A:AB,MATCH("ea_"&amp;"中小水（農業用水路）"&amp;"_年間発電",データシート3!$A$1:$AB$1,0),0)/10^3</f>
        <v>2214.7840000000006</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454021.326</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222020.59396059776</v>
      </c>
      <c r="BK96" s="953">
        <f t="shared" si="21"/>
        <v>232000.73203940224</v>
      </c>
      <c r="BL96" s="953">
        <f t="shared" si="22"/>
        <v>0</v>
      </c>
      <c r="BM96" s="953">
        <f t="shared" si="23"/>
        <v>232000.73203940224</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21212</v>
      </c>
      <c r="AY97" s="20" t="str">
        <f>IF(IFERROR(比較地域マスタ!$AE32,"")=0,"",IFERROR(比較地域マスタ!$AE32,""))</f>
        <v>土岐市</v>
      </c>
      <c r="AZ97" s="18"/>
      <c r="BA97" s="24">
        <v>26</v>
      </c>
      <c r="BB97" s="24">
        <v>1</v>
      </c>
      <c r="BC97" s="20" t="str">
        <f t="shared" si="24"/>
        <v>21212</v>
      </c>
      <c r="BD97" s="20" t="str">
        <f t="shared" si="25"/>
        <v>土岐市</v>
      </c>
      <c r="BE97" s="953">
        <f>VLOOKUP(BC97&amp;"_令和4年度",データシート3!A:AB,MATCH("ea_"&amp;"太陽光（建物系）"&amp;"_年間発電",データシート3!$A$1:$AB$1,0),0)/10^3+VLOOKUP(BC97&amp;"_令和4年度",データシート3!A:AB,MATCH("ea_"&amp;"太陽光（土地系）"&amp;"_年間発電",データシート3!$A$1:$AB$1,0),0)/10^3</f>
        <v>516009.02100000001</v>
      </c>
      <c r="BF97" s="953">
        <f>VLOOKUP(BC97&amp;"_令和4年度",データシート3!A:AB,MATCH("ea_"&amp;"風力（陸上）"&amp;"_年間発電",データシート3!$A$1:$AB$1,0),0)/10^3</f>
        <v>6938.9579999999987</v>
      </c>
      <c r="BG97" s="953">
        <f>VLOOKUP(BC97&amp;"_令和4年度",データシート3!A:AB,MATCH("ea_"&amp;"中小水（河川）"&amp;"_年間発電",データシート3!$A$1:$AB$1,0),0)/10^3+VLOOKUP(BC97&amp;"_令和4年度",データシート3!A:AB,MATCH("ea_"&amp;"中小水（農業用水路）"&amp;"_年間発電",データシート3!$A$1:$AB$1,0),0)/10^3</f>
        <v>2483.8530000000001</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525431.83199999994</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407226.1064507314</v>
      </c>
      <c r="BK97" s="953">
        <f t="shared" si="21"/>
        <v>118205.72554926854</v>
      </c>
      <c r="BL97" s="953">
        <f t="shared" si="22"/>
        <v>0</v>
      </c>
      <c r="BM97" s="953">
        <f t="shared" si="23"/>
        <v>118205.72554926854</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21502</v>
      </c>
      <c r="AY98" s="20" t="str">
        <f>IF(IFERROR(比較地域マスタ!$AE33,"")=0,"",IFERROR(比較地域マスタ!$AE33,""))</f>
        <v>富加町</v>
      </c>
      <c r="AZ98" s="18"/>
      <c r="BA98" s="24">
        <v>27</v>
      </c>
      <c r="BB98" s="24">
        <v>1</v>
      </c>
      <c r="BC98" s="20" t="str">
        <f t="shared" si="24"/>
        <v>21502</v>
      </c>
      <c r="BD98" s="20" t="str">
        <f t="shared" si="25"/>
        <v>富加町</v>
      </c>
      <c r="BE98" s="953">
        <f>VLOOKUP(BC98&amp;"_令和4年度",データシート3!A:AB,MATCH("ea_"&amp;"太陽光（建物系）"&amp;"_年間発電",データシート3!$A$1:$AB$1,0),0)/10^3+VLOOKUP(BC98&amp;"_令和4年度",データシート3!A:AB,MATCH("ea_"&amp;"太陽光（土地系）"&amp;"_年間発電",データシート3!$A$1:$AB$1,0),0)/10^3</f>
        <v>164388.41500000001</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164388.41500000001</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62587.897711319354</v>
      </c>
      <c r="BK98" s="953">
        <f t="shared" si="21"/>
        <v>101800.51728868065</v>
      </c>
      <c r="BL98" s="953">
        <f t="shared" si="22"/>
        <v>0</v>
      </c>
      <c r="BM98" s="953">
        <f t="shared" si="23"/>
        <v>101800.51728868065</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21206</v>
      </c>
      <c r="AY99" s="20" t="str">
        <f>IF(IFERROR(比較地域マスタ!$AE34,"")=0,"",IFERROR(比較地域マスタ!$AE34,""))</f>
        <v>中津川市</v>
      </c>
      <c r="AZ99" s="18"/>
      <c r="BA99" s="24">
        <v>28</v>
      </c>
      <c r="BB99" s="24">
        <v>1</v>
      </c>
      <c r="BC99" s="20" t="str">
        <f t="shared" si="24"/>
        <v>21206</v>
      </c>
      <c r="BD99" s="20" t="str">
        <f t="shared" si="25"/>
        <v>中津川市</v>
      </c>
      <c r="BE99" s="953">
        <f>VLOOKUP(BC99&amp;"_令和4年度",データシート3!A:AB,MATCH("ea_"&amp;"太陽光（建物系）"&amp;"_年間発電",データシート3!$A$1:$AB$1,0),0)/10^3+VLOOKUP(BC99&amp;"_令和4年度",データシート3!A:AB,MATCH("ea_"&amp;"太陽光（土地系）"&amp;"_年間発電",データシート3!$A$1:$AB$1,0),0)/10^3</f>
        <v>1347918.3210000002</v>
      </c>
      <c r="BF99" s="953">
        <f>VLOOKUP(BC99&amp;"_令和4年度",データシート3!A:AB,MATCH("ea_"&amp;"風力（陸上）"&amp;"_年間発電",データシート3!$A$1:$AB$1,0),0)/10^3</f>
        <v>169500.42600000001</v>
      </c>
      <c r="BG99" s="953">
        <f>VLOOKUP(BC99&amp;"_令和4年度",データシート3!A:AB,MATCH("ea_"&amp;"中小水（河川）"&amp;"_年間発電",データシート3!$A$1:$AB$1,0),0)/10^3+VLOOKUP(BC99&amp;"_令和4年度",データシート3!A:AB,MATCH("ea_"&amp;"中小水（農業用水路）"&amp;"_年間発電",データシート3!$A$1:$AB$1,0),0)/10^3</f>
        <v>105471.56360835</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1622890.3106083502</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671590.81111712905</v>
      </c>
      <c r="BK99" s="953">
        <f t="shared" si="21"/>
        <v>951299.49949122116</v>
      </c>
      <c r="BL99" s="953">
        <f t="shared" si="22"/>
        <v>0</v>
      </c>
      <c r="BM99" s="953">
        <f t="shared" si="23"/>
        <v>951299.49949122116</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21209</v>
      </c>
      <c r="AY100" s="20" t="str">
        <f>IF(IFERROR(比較地域マスタ!$AE35,"")=0,"",IFERROR(比較地域マスタ!$AE35,""))</f>
        <v>羽島市</v>
      </c>
      <c r="AZ100" s="18"/>
      <c r="BA100" s="24">
        <v>29</v>
      </c>
      <c r="BB100" s="24">
        <v>1</v>
      </c>
      <c r="BC100" s="20" t="str">
        <f t="shared" si="24"/>
        <v>21209</v>
      </c>
      <c r="BD100" s="20" t="str">
        <f t="shared" si="25"/>
        <v>羽島市</v>
      </c>
      <c r="BE100" s="953">
        <f>VLOOKUP(BC100&amp;"_令和4年度",データシート3!A:AB,MATCH("ea_"&amp;"太陽光（建物系）"&amp;"_年間発電",データシート3!$A$1:$AB$1,0),0)/10^3+VLOOKUP(BC100&amp;"_令和4年度",データシート3!A:AB,MATCH("ea_"&amp;"太陽光（土地系）"&amp;"_年間発電",データシート3!$A$1:$AB$1,0),0)/10^3</f>
        <v>483533.36500000011</v>
      </c>
      <c r="BF100" s="953">
        <f>VLOOKUP(BC100&amp;"_令和4年度",データシート3!A:AB,MATCH("ea_"&amp;"風力（陸上）"&amp;"_年間発電",データシート3!$A$1:$AB$1,0),0)/10^3</f>
        <v>0</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483533.36500000011</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330314.0652923935</v>
      </c>
      <c r="BK100" s="953">
        <f t="shared" si="21"/>
        <v>153219.29970760661</v>
      </c>
      <c r="BL100" s="953">
        <f t="shared" si="22"/>
        <v>0</v>
      </c>
      <c r="BM100" s="953">
        <f t="shared" si="23"/>
        <v>153219.29970760661</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21507</v>
      </c>
      <c r="AY101" s="20" t="str">
        <f>IF(IFERROR(比較地域マスタ!$AE36,"")=0,"",IFERROR(比較地域マスタ!$AE36,""))</f>
        <v>東白川村</v>
      </c>
      <c r="AZ101" s="18"/>
      <c r="BA101" s="24">
        <v>30</v>
      </c>
      <c r="BB101" s="24">
        <v>1</v>
      </c>
      <c r="BC101" s="20" t="str">
        <f t="shared" si="24"/>
        <v>21507</v>
      </c>
      <c r="BD101" s="20" t="str">
        <f t="shared" si="25"/>
        <v>東白川村</v>
      </c>
      <c r="BE101" s="953">
        <f>VLOOKUP(BC101&amp;"_令和4年度",データシート3!A:AB,MATCH("ea_"&amp;"太陽光（建物系）"&amp;"_年間発電",データシート3!$A$1:$AB$1,0),0)/10^3+VLOOKUP(BC101&amp;"_令和4年度",データシート3!A:AB,MATCH("ea_"&amp;"太陽光（土地系）"&amp;"_年間発電",データシート3!$A$1:$AB$1,0),0)/10^3</f>
        <v>64080.097999999998</v>
      </c>
      <c r="BF101" s="953">
        <f>VLOOKUP(BC101&amp;"_令和4年度",データシート3!A:AB,MATCH("ea_"&amp;"風力（陸上）"&amp;"_年間発電",データシート3!$A$1:$AB$1,0),0)/10^3</f>
        <v>77661.375</v>
      </c>
      <c r="BG101" s="953">
        <f>VLOOKUP(BC101&amp;"_令和4年度",データシート3!A:AB,MATCH("ea_"&amp;"中小水（河川）"&amp;"_年間発電",データシート3!$A$1:$AB$1,0),0)/10^3+VLOOKUP(BC101&amp;"_令和4年度",データシート3!A:AB,MATCH("ea_"&amp;"中小水（農業用水路）"&amp;"_年間発電",データシート3!$A$1:$AB$1,0),0)/10^3</f>
        <v>20985.956999999999</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162727.43</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11548.314414490284</v>
      </c>
      <c r="BK101" s="953">
        <f t="shared" si="21"/>
        <v>151179.11558550972</v>
      </c>
      <c r="BL101" s="953">
        <f t="shared" si="22"/>
        <v>0</v>
      </c>
      <c r="BM101" s="953">
        <f t="shared" si="23"/>
        <v>151179.11558550972</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21217</v>
      </c>
      <c r="AY102" s="20" t="str">
        <f>IF(IFERROR(比較地域マスタ!$AE37,"")=0,"",IFERROR(比較地域マスタ!$AE37,""))</f>
        <v>飛騨市</v>
      </c>
      <c r="AZ102" s="18"/>
      <c r="BA102" s="24">
        <v>31</v>
      </c>
      <c r="BB102" s="24">
        <v>1</v>
      </c>
      <c r="BC102" s="20" t="str">
        <f t="shared" si="24"/>
        <v>21217</v>
      </c>
      <c r="BD102" s="20" t="str">
        <f t="shared" si="25"/>
        <v>飛騨市</v>
      </c>
      <c r="BE102" s="953">
        <f>VLOOKUP(BC102&amp;"_令和4年度",データシート3!A:AB,MATCH("ea_"&amp;"太陽光（建物系）"&amp;"_年間発電",データシート3!$A$1:$AB$1,0),0)/10^3+VLOOKUP(BC102&amp;"_令和4年度",データシート3!A:AB,MATCH("ea_"&amp;"太陽光（土地系）"&amp;"_年間発電",データシート3!$A$1:$AB$1,0),0)/10^3</f>
        <v>406238.989</v>
      </c>
      <c r="BF102" s="953">
        <f>VLOOKUP(BC102&amp;"_令和4年度",データシート3!A:AB,MATCH("ea_"&amp;"風力（陸上）"&amp;"_年間発電",データシート3!$A$1:$AB$1,0),0)/10^3</f>
        <v>1004523.6990000001</v>
      </c>
      <c r="BG102" s="953">
        <f>VLOOKUP(BC102&amp;"_令和4年度",データシート3!A:AB,MATCH("ea_"&amp;"中小水（河川）"&amp;"_年間発電",データシート3!$A$1:$AB$1,0),0)/10^3+VLOOKUP(BC102&amp;"_令和4年度",データシート3!A:AB,MATCH("ea_"&amp;"中小水（農業用水路）"&amp;"_年間発電",データシート3!$A$1:$AB$1,0),0)/10^3</f>
        <v>464605.80402050994</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1875368.4920205101</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186085.26292654031</v>
      </c>
      <c r="BK102" s="953">
        <f t="shared" si="21"/>
        <v>1689283.2290939698</v>
      </c>
      <c r="BL102" s="953">
        <f t="shared" si="22"/>
        <v>0</v>
      </c>
      <c r="BM102" s="953">
        <f t="shared" si="23"/>
        <v>1689283.2290939698</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21504</v>
      </c>
      <c r="AY103" s="20" t="str">
        <f>IF(IFERROR(比較地域マスタ!$AE38,"")=0,"",IFERROR(比較地域マスタ!$AE38,""))</f>
        <v>七宗町</v>
      </c>
      <c r="AZ103" s="18"/>
      <c r="BA103" s="24">
        <v>32</v>
      </c>
      <c r="BB103" s="24">
        <v>1</v>
      </c>
      <c r="BC103" s="20" t="str">
        <f t="shared" si="24"/>
        <v>21504</v>
      </c>
      <c r="BD103" s="20" t="str">
        <f t="shared" si="25"/>
        <v>七宗町</v>
      </c>
      <c r="BE103" s="953">
        <f>VLOOKUP(BC103&amp;"_令和4年度",データシート3!A:AB,MATCH("ea_"&amp;"太陽光（建物系）"&amp;"_年間発電",データシート3!$A$1:$AB$1,0),0)/10^3+VLOOKUP(BC103&amp;"_令和4年度",データシート3!A:AB,MATCH("ea_"&amp;"太陽光（土地系）"&amp;"_年間発電",データシート3!$A$1:$AB$1,0),0)/10^3</f>
        <v>76433.005999999994</v>
      </c>
      <c r="BF103" s="953">
        <f>VLOOKUP(BC103&amp;"_令和4年度",データシート3!A:AB,MATCH("ea_"&amp;"風力（陸上）"&amp;"_年間発電",データシート3!$A$1:$AB$1,0),0)/10^3</f>
        <v>57149.548000000003</v>
      </c>
      <c r="BG103" s="953">
        <f>VLOOKUP(BC103&amp;"_令和4年度",データシート3!A:AB,MATCH("ea_"&amp;"中小水（河川）"&amp;"_年間発電",データシート3!$A$1:$AB$1,0),0)/10^3+VLOOKUP(BC103&amp;"_令和4年度",データシート3!A:AB,MATCH("ea_"&amp;"中小水（農業用水路）"&amp;"_年間発電",データシート3!$A$1:$AB$1,0),0)/10^3</f>
        <v>269605.72490787995</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403188.27890787995</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17669.160272194131</v>
      </c>
      <c r="BK103" s="953">
        <f t="shared" si="21"/>
        <v>385519.11863568582</v>
      </c>
      <c r="BL103" s="953">
        <f t="shared" si="22"/>
        <v>0</v>
      </c>
      <c r="BM103" s="953">
        <f t="shared" si="23"/>
        <v>385519.11863568582</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21208</v>
      </c>
      <c r="AY104" s="20" t="str">
        <f>IF(IFERROR(比較地域マスタ!$AE39,"")=0,"",IFERROR(比較地域マスタ!$AE39,""))</f>
        <v>瑞浪市</v>
      </c>
      <c r="AZ104" s="18"/>
      <c r="BA104" s="24">
        <v>33</v>
      </c>
      <c r="BB104" s="24">
        <v>1</v>
      </c>
      <c r="BC104" s="20" t="str">
        <f t="shared" si="24"/>
        <v>21208</v>
      </c>
      <c r="BD104" s="20" t="str">
        <f t="shared" si="25"/>
        <v>瑞浪市</v>
      </c>
      <c r="BE104" s="953">
        <f>VLOOKUP(BC104&amp;"_令和4年度",データシート3!A:AB,MATCH("ea_"&amp;"太陽光（建物系）"&amp;"_年間発電",データシート3!$A$1:$AB$1,0),0)/10^3+VLOOKUP(BC104&amp;"_令和4年度",データシート3!A:AB,MATCH("ea_"&amp;"太陽光（土地系）"&amp;"_年間発電",データシート3!$A$1:$AB$1,0),0)/10^3</f>
        <v>441361.326</v>
      </c>
      <c r="BF104" s="953">
        <f>VLOOKUP(BC104&amp;"_令和4年度",データシート3!A:AB,MATCH("ea_"&amp;"風力（陸上）"&amp;"_年間発電",データシート3!$A$1:$AB$1,0),0)/10^3</f>
        <v>16910.391999999996</v>
      </c>
      <c r="BG104" s="953">
        <f>VLOOKUP(BC104&amp;"_令和4年度",データシート3!A:AB,MATCH("ea_"&amp;"中小水（河川）"&amp;"_年間発電",データシート3!$A$1:$AB$1,0),0)/10^3+VLOOKUP(BC104&amp;"_令和4年度",データシート3!A:AB,MATCH("ea_"&amp;"中小水（農業用水路）"&amp;"_年間発電",データシート3!$A$1:$AB$1,0),0)/10^3</f>
        <v>1194.357</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0</v>
      </c>
      <c r="BI104" s="953">
        <f t="shared" si="26"/>
        <v>459466.07500000001</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294974.318718997</v>
      </c>
      <c r="BK104" s="953">
        <f t="shared" ref="BK104:BK135" si="27">BI104-BJ104</f>
        <v>164491.75628100301</v>
      </c>
      <c r="BL104" s="953">
        <f t="shared" ref="BL104:BL135" si="28">IF(BK104&gt;0,0,BK104)</f>
        <v>0</v>
      </c>
      <c r="BM104" s="953">
        <f t="shared" ref="BM104:BM135" si="29">IF(BK104&gt;0,BK104,0)</f>
        <v>164491.75628100301</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21216</v>
      </c>
      <c r="AY105" s="20" t="str">
        <f>IF(IFERROR(比較地域マスタ!$AE40,"")=0,"",IFERROR(比較地域マスタ!$AE40,""))</f>
        <v>瑞穂市</v>
      </c>
      <c r="AZ105" s="18"/>
      <c r="BA105" s="24">
        <v>34</v>
      </c>
      <c r="BB105" s="24">
        <v>1</v>
      </c>
      <c r="BC105" s="20" t="str">
        <f t="shared" si="24"/>
        <v>21216</v>
      </c>
      <c r="BD105" s="20" t="str">
        <f t="shared" si="25"/>
        <v>瑞穂市</v>
      </c>
      <c r="BE105" s="953">
        <f>VLOOKUP(BC105&amp;"_令和4年度",データシート3!A:AB,MATCH("ea_"&amp;"太陽光（建物系）"&amp;"_年間発電",データシート3!$A$1:$AB$1,0),0)/10^3+VLOOKUP(BC105&amp;"_令和4年度",データシート3!A:AB,MATCH("ea_"&amp;"太陽光（土地系）"&amp;"_年間発電",データシート3!$A$1:$AB$1,0),0)/10^3</f>
        <v>303732.52699999994</v>
      </c>
      <c r="BF105" s="953">
        <f>VLOOKUP(BC105&amp;"_令和4年度",データシート3!A:AB,MATCH("ea_"&amp;"風力（陸上）"&amp;"_年間発電",データシート3!$A$1:$AB$1,0),0)/10^3</f>
        <v>0</v>
      </c>
      <c r="BG105" s="953">
        <f>VLOOKUP(BC105&amp;"_令和4年度",データシート3!A:AB,MATCH("ea_"&amp;"中小水（河川）"&amp;"_年間発電",データシート3!$A$1:$AB$1,0),0)/10^3+VLOOKUP(BC105&amp;"_令和4年度",データシート3!A:AB,MATCH("ea_"&amp;"中小水（農業用水路）"&amp;"_年間発電",データシート3!$A$1:$AB$1,0),0)/10^3</f>
        <v>0</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303732.52699999994</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283210.43835175998</v>
      </c>
      <c r="BK105" s="953">
        <f t="shared" si="27"/>
        <v>20522.088648239966</v>
      </c>
      <c r="BL105" s="953">
        <f t="shared" si="28"/>
        <v>0</v>
      </c>
      <c r="BM105" s="953">
        <f t="shared" si="29"/>
        <v>20522.088648239966</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21521</v>
      </c>
      <c r="AY106" s="20" t="str">
        <f>IF(IFERROR(比較地域マスタ!$AE41,"")=0,"",IFERROR(比較地域マスタ!$AE41,""))</f>
        <v>御嵩町</v>
      </c>
      <c r="AZ106" s="18"/>
      <c r="BA106" s="24">
        <v>35</v>
      </c>
      <c r="BB106" s="24">
        <v>1</v>
      </c>
      <c r="BC106" s="20" t="str">
        <f t="shared" si="24"/>
        <v>21521</v>
      </c>
      <c r="BD106" s="20" t="str">
        <f t="shared" si="25"/>
        <v>御嵩町</v>
      </c>
      <c r="BE106" s="953">
        <f>VLOOKUP(BC106&amp;"_令和4年度",データシート3!A:AB,MATCH("ea_"&amp;"太陽光（建物系）"&amp;"_年間発電",データシート3!$A$1:$AB$1,0),0)/10^3+VLOOKUP(BC106&amp;"_令和4年度",データシート3!A:AB,MATCH("ea_"&amp;"太陽光（土地系）"&amp;"_年間発電",データシート3!$A$1:$AB$1,0),0)/10^3</f>
        <v>231738.467</v>
      </c>
      <c r="BF106" s="953">
        <f>VLOOKUP(BC106&amp;"_令和4年度",データシート3!A:AB,MATCH("ea_"&amp;"風力（陸上）"&amp;"_年間発電",データシート3!$A$1:$AB$1,0),0)/10^3</f>
        <v>0</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231738.467</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199447.63587774124</v>
      </c>
      <c r="BK106" s="953">
        <f t="shared" si="27"/>
        <v>32290.831122258765</v>
      </c>
      <c r="BL106" s="953">
        <f t="shared" si="28"/>
        <v>0</v>
      </c>
      <c r="BM106" s="953">
        <f t="shared" si="29"/>
        <v>32290.831122258765</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21211</v>
      </c>
      <c r="AY107" s="20" t="str">
        <f>IF(IFERROR(比較地域マスタ!$AE42,"")=0,"",IFERROR(比較地域マスタ!$AE42,""))</f>
        <v>美濃加茂市</v>
      </c>
      <c r="AZ107" s="18"/>
      <c r="BA107" s="24">
        <v>36</v>
      </c>
      <c r="BB107" s="24">
        <v>1</v>
      </c>
      <c r="BC107" s="20" t="str">
        <f t="shared" si="24"/>
        <v>21211</v>
      </c>
      <c r="BD107" s="20" t="str">
        <f t="shared" si="25"/>
        <v>美濃加茂市</v>
      </c>
      <c r="BE107" s="953">
        <f>VLOOKUP(BC107&amp;"_令和4年度",データシート3!A:AB,MATCH("ea_"&amp;"太陽光（建物系）"&amp;"_年間発電",データシート3!$A$1:$AB$1,0),0)/10^3+VLOOKUP(BC107&amp;"_令和4年度",データシート3!A:AB,MATCH("ea_"&amp;"太陽光（土地系）"&amp;"_年間発電",データシート3!$A$1:$AB$1,0),0)/10^3</f>
        <v>672762.68099999987</v>
      </c>
      <c r="BF107" s="953">
        <f>VLOOKUP(BC107&amp;"_令和4年度",データシート3!A:AB,MATCH("ea_"&amp;"風力（陸上）"&amp;"_年間発電",データシート3!$A$1:$AB$1,0),0)/10^3</f>
        <v>0</v>
      </c>
      <c r="BG107" s="953">
        <f>VLOOKUP(BC107&amp;"_令和4年度",データシート3!A:AB,MATCH("ea_"&amp;"中小水（河川）"&amp;"_年間発電",データシート3!$A$1:$AB$1,0),0)/10^3+VLOOKUP(BC107&amp;"_令和4年度",データシート3!A:AB,MATCH("ea_"&amp;"中小水（農業用水路）"&amp;"_年間発電",データシート3!$A$1:$AB$1,0),0)/10^3</f>
        <v>3520.2576030600003</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676282.93860305985</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436470.03432123031</v>
      </c>
      <c r="BK107" s="953">
        <f t="shared" si="27"/>
        <v>239812.90428182954</v>
      </c>
      <c r="BL107" s="953">
        <f t="shared" si="28"/>
        <v>0</v>
      </c>
      <c r="BM107" s="953">
        <f t="shared" si="29"/>
        <v>239812.90428182954</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21207</v>
      </c>
      <c r="AY108" s="20" t="str">
        <f>IF(IFERROR(比較地域マスタ!$AE43,"")=0,"",IFERROR(比較地域マスタ!$AE43,""))</f>
        <v>美濃市</v>
      </c>
      <c r="AZ108" s="18"/>
      <c r="BA108" s="24">
        <v>37</v>
      </c>
      <c r="BB108" s="24">
        <v>1</v>
      </c>
      <c r="BC108" s="20" t="str">
        <f t="shared" si="24"/>
        <v>21207</v>
      </c>
      <c r="BD108" s="20" t="str">
        <f t="shared" si="25"/>
        <v>美濃市</v>
      </c>
      <c r="BE108" s="953">
        <f>VLOOKUP(BC108&amp;"_令和4年度",データシート3!A:AB,MATCH("ea_"&amp;"太陽光（建物系）"&amp;"_年間発電",データシート3!$A$1:$AB$1,0),0)/10^3+VLOOKUP(BC108&amp;"_令和4年度",データシート3!A:AB,MATCH("ea_"&amp;"太陽光（土地系）"&amp;"_年間発電",データシート3!$A$1:$AB$1,0),0)/10^3</f>
        <v>244907.58199999997</v>
      </c>
      <c r="BF108" s="953">
        <f>VLOOKUP(BC108&amp;"_令和4年度",データシート3!A:AB,MATCH("ea_"&amp;"風力（陸上）"&amp;"_年間発電",データシート3!$A$1:$AB$1,0),0)/10^3</f>
        <v>74363.316000000021</v>
      </c>
      <c r="BG108" s="953">
        <f>VLOOKUP(BC108&amp;"_令和4年度",データシート3!A:AB,MATCH("ea_"&amp;"中小水（河川）"&amp;"_年間発電",データシート3!$A$1:$AB$1,0),0)/10^3+VLOOKUP(BC108&amp;"_令和4年度",データシート3!A:AB,MATCH("ea_"&amp;"中小水（農業用水路）"&amp;"_年間発電",データシート3!$A$1:$AB$1,0),0)/10^3</f>
        <v>25346.107</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344617.005</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199141.59951719272</v>
      </c>
      <c r="BK108" s="953">
        <f t="shared" si="27"/>
        <v>145475.40548280728</v>
      </c>
      <c r="BL108" s="953">
        <f t="shared" si="28"/>
        <v>0</v>
      </c>
      <c r="BM108" s="953">
        <f t="shared" si="29"/>
        <v>145475.40548280728</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21218</v>
      </c>
      <c r="AY109" s="20" t="str">
        <f>IF(IFERROR(比較地域マスタ!$AE44,"")=0,"",IFERROR(比較地域マスタ!$AE44,""))</f>
        <v>本巣市</v>
      </c>
      <c r="AZ109" s="18"/>
      <c r="BA109" s="24">
        <v>38</v>
      </c>
      <c r="BB109" s="24">
        <v>1</v>
      </c>
      <c r="BC109" s="20" t="str">
        <f t="shared" si="24"/>
        <v>21218</v>
      </c>
      <c r="BD109" s="20" t="str">
        <f t="shared" si="25"/>
        <v>本巣市</v>
      </c>
      <c r="BE109" s="953">
        <f>VLOOKUP(BC109&amp;"_令和4年度",データシート3!A:AB,MATCH("ea_"&amp;"太陽光（建物系）"&amp;"_年間発電",データシート3!$A$1:$AB$1,0),0)/10^3+VLOOKUP(BC109&amp;"_令和4年度",データシート3!A:AB,MATCH("ea_"&amp;"太陽光（土地系）"&amp;"_年間発電",データシート3!$A$1:$AB$1,0),0)/10^3</f>
        <v>643643.20400000014</v>
      </c>
      <c r="BF109" s="953">
        <f>VLOOKUP(BC109&amp;"_令和4年度",データシート3!A:AB,MATCH("ea_"&amp;"風力（陸上）"&amp;"_年間発電",データシート3!$A$1:$AB$1,0),0)/10^3</f>
        <v>536500.89300000004</v>
      </c>
      <c r="BG109" s="953">
        <f>VLOOKUP(BC109&amp;"_令和4年度",データシート3!A:AB,MATCH("ea_"&amp;"中小水（河川）"&amp;"_年間発電",データシート3!$A$1:$AB$1,0),0)/10^3+VLOOKUP(BC109&amp;"_令和4年度",データシート3!A:AB,MATCH("ea_"&amp;"中小水（農業用水路）"&amp;"_年間発電",データシート3!$A$1:$AB$1,0),0)/10^3</f>
        <v>66328.394</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1246472.4910000002</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224176.02515119637</v>
      </c>
      <c r="BK109" s="953">
        <f t="shared" si="27"/>
        <v>1022296.4658488038</v>
      </c>
      <c r="BL109" s="953">
        <f t="shared" si="28"/>
        <v>0</v>
      </c>
      <c r="BM109" s="953">
        <f t="shared" si="29"/>
        <v>1022296.4658488038</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21505</v>
      </c>
      <c r="AY110" s="20" t="str">
        <f>IF(IFERROR(比較地域マスタ!$AE45,"")=0,"",IFERROR(比較地域マスタ!$AE45,""))</f>
        <v>八百津町</v>
      </c>
      <c r="AZ110" s="18"/>
      <c r="BA110" s="24">
        <v>39</v>
      </c>
      <c r="BB110" s="24">
        <v>1</v>
      </c>
      <c r="BC110" s="20" t="str">
        <f t="shared" si="24"/>
        <v>21505</v>
      </c>
      <c r="BD110" s="20" t="str">
        <f t="shared" si="25"/>
        <v>八百津町</v>
      </c>
      <c r="BE110" s="953">
        <f>VLOOKUP(BC110&amp;"_令和4年度",データシート3!A:AB,MATCH("ea_"&amp;"太陽光（建物系）"&amp;"_年間発電",データシート3!$A$1:$AB$1,0),0)/10^3+VLOOKUP(BC110&amp;"_令和4年度",データシート3!A:AB,MATCH("ea_"&amp;"太陽光（土地系）"&amp;"_年間発電",データシート3!$A$1:$AB$1,0),0)/10^3</f>
        <v>207529.11800000002</v>
      </c>
      <c r="BF110" s="953">
        <f>VLOOKUP(BC110&amp;"_令和4年度",データシート3!A:AB,MATCH("ea_"&amp;"風力（陸上）"&amp;"_年間発電",データシート3!$A$1:$AB$1,0),0)/10^3</f>
        <v>24094.705999999998</v>
      </c>
      <c r="BG110" s="953">
        <f>VLOOKUP(BC110&amp;"_令和4年度",データシート3!A:AB,MATCH("ea_"&amp;"中小水（河川）"&amp;"_年間発電",データシート3!$A$1:$AB$1,0),0)/10^3+VLOOKUP(BC110&amp;"_令和4年度",データシート3!A:AB,MATCH("ea_"&amp;"中小水（農業用水路）"&amp;"_年間発電",データシート3!$A$1:$AB$1,0),0)/10^3</f>
        <v>12669.127066269999</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244292.95106627003</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88684.84777834735</v>
      </c>
      <c r="BK110" s="953">
        <f t="shared" si="27"/>
        <v>155608.10328792268</v>
      </c>
      <c r="BL110" s="953">
        <f t="shared" si="28"/>
        <v>0</v>
      </c>
      <c r="BM110" s="953">
        <f t="shared" si="29"/>
        <v>155608.10328792268</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21215</v>
      </c>
      <c r="AY111" s="20" t="str">
        <f>IF(IFERROR(比較地域マスタ!$AE46,"")=0,"",IFERROR(比較地域マスタ!$AE46,""))</f>
        <v>山県市</v>
      </c>
      <c r="AZ111" s="18"/>
      <c r="BA111" s="24">
        <v>40</v>
      </c>
      <c r="BB111" s="24">
        <v>1</v>
      </c>
      <c r="BC111" s="20" t="str">
        <f t="shared" si="24"/>
        <v>21215</v>
      </c>
      <c r="BD111" s="20" t="str">
        <f t="shared" si="25"/>
        <v>山県市</v>
      </c>
      <c r="BE111" s="953">
        <f>VLOOKUP(BC111&amp;"_令和4年度",データシート3!A:AB,MATCH("ea_"&amp;"太陽光（建物系）"&amp;"_年間発電",データシート3!$A$1:$AB$1,0),0)/10^3+VLOOKUP(BC111&amp;"_令和4年度",データシート3!A:AB,MATCH("ea_"&amp;"太陽光（土地系）"&amp;"_年間発電",データシート3!$A$1:$AB$1,0),0)/10^3</f>
        <v>416808.03699999995</v>
      </c>
      <c r="BF111" s="953">
        <f>VLOOKUP(BC111&amp;"_令和4年度",データシート3!A:AB,MATCH("ea_"&amp;"風力（陸上）"&amp;"_年間発電",データシート3!$A$1:$AB$1,0),0)/10^3</f>
        <v>176497.18700000001</v>
      </c>
      <c r="BG111" s="953">
        <f>VLOOKUP(BC111&amp;"_令和4年度",データシート3!A:AB,MATCH("ea_"&amp;"中小水（河川）"&amp;"_年間発電",データシート3!$A$1:$AB$1,0),0)/10^3+VLOOKUP(BC111&amp;"_令和4年度",データシート3!A:AB,MATCH("ea_"&amp;"中小水（農業用水路）"&amp;"_年間発電",データシート3!$A$1:$AB$1,0),0)/10^3</f>
        <v>26149.884999999995</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619455.10899999994</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160701.06858169017</v>
      </c>
      <c r="BK111" s="953">
        <f t="shared" si="27"/>
        <v>458754.04041830974</v>
      </c>
      <c r="BL111" s="953">
        <f t="shared" si="28"/>
        <v>0</v>
      </c>
      <c r="BM111" s="953">
        <f t="shared" si="29"/>
        <v>458754.04041830974</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21341</v>
      </c>
      <c r="AY112" s="20" t="str">
        <f>IF(IFERROR(比較地域マスタ!$AE47,"")=0,"",IFERROR(比較地域マスタ!$AE47,""))</f>
        <v>養老町</v>
      </c>
      <c r="AZ112" s="18"/>
      <c r="BA112" s="24">
        <v>41</v>
      </c>
      <c r="BB112" s="24">
        <v>1</v>
      </c>
      <c r="BC112" s="20" t="str">
        <f t="shared" si="24"/>
        <v>21341</v>
      </c>
      <c r="BD112" s="20" t="str">
        <f t="shared" si="25"/>
        <v>養老町</v>
      </c>
      <c r="BE112" s="953">
        <f>VLOOKUP(BC112&amp;"_令和4年度",データシート3!A:AB,MATCH("ea_"&amp;"太陽光（建物系）"&amp;"_年間発電",データシート3!$A$1:$AB$1,0),0)/10^3+VLOOKUP(BC112&amp;"_令和4年度",データシート3!A:AB,MATCH("ea_"&amp;"太陽光（土地系）"&amp;"_年間発電",データシート3!$A$1:$AB$1,0),0)/10^3</f>
        <v>414537.49300000002</v>
      </c>
      <c r="BF112" s="953">
        <f>VLOOKUP(BC112&amp;"_令和4年度",データシート3!A:AB,MATCH("ea_"&amp;"風力（陸上）"&amp;"_年間発電",データシート3!$A$1:$AB$1,0),0)/10^3</f>
        <v>66331.171000000002</v>
      </c>
      <c r="BG112" s="953">
        <f>VLOOKUP(BC112&amp;"_令和4年度",データシート3!A:AB,MATCH("ea_"&amp;"中小水（河川）"&amp;"_年間発電",データシート3!$A$1:$AB$1,0),0)/10^3+VLOOKUP(BC112&amp;"_令和4年度",データシート3!A:AB,MATCH("ea_"&amp;"中小水（農業用水路）"&amp;"_年間発電",データシート3!$A$1:$AB$1,0),0)/10^3</f>
        <v>2772.3589999999999</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0</v>
      </c>
      <c r="BI112" s="953">
        <f t="shared" si="26"/>
        <v>483641.02299999999</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192006.56903033037</v>
      </c>
      <c r="BK112" s="953">
        <f t="shared" si="27"/>
        <v>291634.45396966964</v>
      </c>
      <c r="BL112" s="953">
        <f t="shared" si="28"/>
        <v>0</v>
      </c>
      <c r="BM112" s="953">
        <f t="shared" si="29"/>
        <v>291634.45396966964</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21382</v>
      </c>
      <c r="AY113" s="20" t="str">
        <f>IF(IFERROR(比較地域マスタ!$AE48,"")=0,"",IFERROR(比較地域マスタ!$AE48,""))</f>
        <v>輪之内町</v>
      </c>
      <c r="AZ113" s="18"/>
      <c r="BA113" s="24">
        <v>42</v>
      </c>
      <c r="BB113" s="24">
        <v>1</v>
      </c>
      <c r="BC113" s="20" t="str">
        <f t="shared" si="24"/>
        <v>21382</v>
      </c>
      <c r="BD113" s="20" t="str">
        <f t="shared" si="25"/>
        <v>輪之内町</v>
      </c>
      <c r="BE113" s="953">
        <f>VLOOKUP(BC113&amp;"_令和4年度",データシート3!A:AB,MATCH("ea_"&amp;"太陽光（建物系）"&amp;"_年間発電",データシート3!$A$1:$AB$1,0),0)/10^3+VLOOKUP(BC113&amp;"_令和4年度",データシート3!A:AB,MATCH("ea_"&amp;"太陽光（土地系）"&amp;"_年間発電",データシート3!$A$1:$AB$1,0),0)/10^3</f>
        <v>134110.61900000001</v>
      </c>
      <c r="BF113" s="953">
        <f>VLOOKUP(BC113&amp;"_令和4年度",データシート3!A:AB,MATCH("ea_"&amp;"風力（陸上）"&amp;"_年間発電",データシート3!$A$1:$AB$1,0),0)/10^3</f>
        <v>0</v>
      </c>
      <c r="BG113" s="953">
        <f>VLOOKUP(BC113&amp;"_令和4年度",データシート3!A:AB,MATCH("ea_"&amp;"中小水（河川）"&amp;"_年間発電",データシート3!$A$1:$AB$1,0),0)/10^3+VLOOKUP(BC113&amp;"_令和4年度",データシート3!A:AB,MATCH("ea_"&amp;"中小水（農業用水路）"&amp;"_年間発電",データシート3!$A$1:$AB$1,0),0)/10^3</f>
        <v>0</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0</v>
      </c>
      <c r="BI113" s="953">
        <f t="shared" si="26"/>
        <v>134110.61900000001</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107159.14040729844</v>
      </c>
      <c r="BK113" s="953">
        <f t="shared" si="27"/>
        <v>26951.478592701562</v>
      </c>
      <c r="BL113" s="953">
        <f t="shared" si="28"/>
        <v>0</v>
      </c>
      <c r="BM113" s="953">
        <f t="shared" si="29"/>
        <v>26951.478592701562</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輪之内町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21382</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3</v>
      </c>
      <c r="H7" s="786">
        <f t="shared" si="2"/>
        <v>3</v>
      </c>
      <c r="I7" s="786">
        <f t="shared" si="2"/>
        <v>4</v>
      </c>
      <c r="J7" s="786">
        <f t="shared" si="2"/>
        <v>4</v>
      </c>
      <c r="K7" s="787">
        <f t="shared" si="2"/>
        <v>4</v>
      </c>
      <c r="L7" s="787">
        <f t="shared" si="2"/>
        <v>4</v>
      </c>
      <c r="M7" s="787">
        <f t="shared" si="2"/>
        <v>5</v>
      </c>
      <c r="N7" s="787">
        <f t="shared" si="2"/>
        <v>4</v>
      </c>
      <c r="O7" s="787">
        <f>SUM(O8:O13)</f>
        <v>4</v>
      </c>
      <c r="P7" s="787">
        <f t="shared" si="2"/>
        <v>5</v>
      </c>
      <c r="Q7" s="788">
        <f>SUM(Q8:Q13)</f>
        <v>5</v>
      </c>
      <c r="R7" s="1028">
        <f t="shared" si="2"/>
        <v>19.870999999999999</v>
      </c>
      <c r="S7" s="1029">
        <f t="shared" si="2"/>
        <v>20.742000000000001</v>
      </c>
      <c r="T7" s="1029">
        <f t="shared" si="2"/>
        <v>21.082999999999998</v>
      </c>
      <c r="U7" s="1029">
        <f t="shared" si="2"/>
        <v>26.742000000000001</v>
      </c>
      <c r="V7" s="1029">
        <f t="shared" si="2"/>
        <v>26.692</v>
      </c>
      <c r="W7" s="1029">
        <f t="shared" si="2"/>
        <v>30.120999999999999</v>
      </c>
      <c r="X7" s="1029">
        <f t="shared" si="2"/>
        <v>39.098999999999997</v>
      </c>
      <c r="Y7" s="1029">
        <f t="shared" si="2"/>
        <v>35.723999999999997</v>
      </c>
      <c r="Z7" s="1029">
        <f>SUM(Z8:Z13)</f>
        <v>34.698</v>
      </c>
      <c r="AA7" s="1029">
        <f>SUM(AA8:AA13)</f>
        <v>42.494</v>
      </c>
      <c r="AB7" s="1030">
        <f t="shared" si="2"/>
        <v>41.017000000000003</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3</v>
      </c>
      <c r="H10" s="803">
        <f>VLOOKUP($D$3&amp;"_"&amp;H$3,データシート1!$A:$BT,MATCH($G$2&amp;"_"&amp;$C10,データシート1!$A$1:$BT$1,0),0)</f>
        <v>3</v>
      </c>
      <c r="I10" s="803">
        <f>VLOOKUP($D$3&amp;"_"&amp;I$3,データシート1!$A:$BT,MATCH($G$2&amp;"_"&amp;$C10,データシート1!$A$1:$BT$1,0),0)</f>
        <v>4</v>
      </c>
      <c r="J10" s="803">
        <f>VLOOKUP($D$3&amp;"_"&amp;J$3,データシート1!$A:$BT,MATCH($G$2&amp;"_"&amp;$C10,データシート1!$A$1:$BT$1,0),0)</f>
        <v>4</v>
      </c>
      <c r="K10" s="804">
        <f>VLOOKUP($D$3&amp;"_"&amp;K$3,データシート1!$A:$BT,MATCH($G$2&amp;"_"&amp;$C10,データシート1!$A$1:$BT$1,0),0)</f>
        <v>4</v>
      </c>
      <c r="L10" s="804">
        <f>VLOOKUP($D$3&amp;"_"&amp;L$3,データシート1!$A:$BT,MATCH($G$2&amp;"_"&amp;$C10,データシート1!$A$1:$BT$1,0),0)</f>
        <v>4</v>
      </c>
      <c r="M10" s="804">
        <f>VLOOKUP($D$3&amp;"_"&amp;M$3,データシート1!$A:$BT,MATCH($G$2&amp;"_"&amp;$C10,データシート1!$A$1:$BT$1,0),0)</f>
        <v>5</v>
      </c>
      <c r="N10" s="804">
        <f>VLOOKUP($D$3&amp;"_"&amp;N$3,データシート1!$A:$BT,MATCH($G$2&amp;"_"&amp;$C10,データシート1!$A$1:$BT$1,0),0)</f>
        <v>4</v>
      </c>
      <c r="O10" s="804">
        <f>VLOOKUP($D$3&amp;"_"&amp;O$3,データシート1!$A:$BT,MATCH($G$2&amp;"_"&amp;$C10,データシート1!$A$1:$BT$1,0),0)</f>
        <v>4</v>
      </c>
      <c r="P10" s="804">
        <f>VLOOKUP($D$3&amp;"_"&amp;P$3,データシート1!$A:$BT,MATCH($G$2&amp;"_"&amp;$C10,データシート1!$A$1:$BT$1,0),0)</f>
        <v>5</v>
      </c>
      <c r="Q10" s="805">
        <f>VLOOKUP($D$3&amp;"_"&amp;Q$3,データシート1!$A:$BT,MATCH($G$2&amp;"_"&amp;$C10,データシート1!$A$1:$BT$1,0),0)</f>
        <v>5</v>
      </c>
      <c r="R10" s="1034">
        <f>VLOOKUP($D$3&amp;"_"&amp;R$3,データシート1!$A:$BT,MATCH($R$2&amp;"_"&amp;$C10,データシート1!$A$1:$BT$1,0),0)</f>
        <v>19.870999999999999</v>
      </c>
      <c r="S10" s="1035">
        <f>VLOOKUP($D$3&amp;"_"&amp;S$3,データシート1!$A:$BT,MATCH($R$2&amp;"_"&amp;$C10,データシート1!$A$1:$BT$1,0),0)</f>
        <v>20.742000000000001</v>
      </c>
      <c r="T10" s="1035">
        <f>VLOOKUP($D$3&amp;"_"&amp;T$3,データシート1!$A:$BT,MATCH($R$2&amp;"_"&amp;$C10,データシート1!$A$1:$BT$1,0),0)</f>
        <v>21.082999999999998</v>
      </c>
      <c r="U10" s="1035">
        <f>VLOOKUP($D$3&amp;"_"&amp;U$3,データシート1!$A:$BT,MATCH($R$2&amp;"_"&amp;$C10,データシート1!$A$1:$BT$1,0),0)</f>
        <v>26.742000000000001</v>
      </c>
      <c r="V10" s="1035">
        <f>VLOOKUP($D$3&amp;"_"&amp;V$3,データシート1!$A:$BT,MATCH($R$2&amp;"_"&amp;$C10,データシート1!$A$1:$BT$1,0),0)</f>
        <v>26.692</v>
      </c>
      <c r="W10" s="1035">
        <f>VLOOKUP($D$3&amp;"_"&amp;W$3,データシート1!$A:$BT,MATCH($R$2&amp;"_"&amp;$C10,データシート1!$A$1:$BT$1,0),0)</f>
        <v>30.120999999999999</v>
      </c>
      <c r="X10" s="1035">
        <f>VLOOKUP($D$3&amp;"_"&amp;X$3,データシート1!$A:$BT,MATCH($R$2&amp;"_"&amp;$C10,データシート1!$A$1:$BT$1,0),0)</f>
        <v>39.098999999999997</v>
      </c>
      <c r="Y10" s="1035">
        <f>VLOOKUP($D$3&amp;"_"&amp;Y$3,データシート1!$A:$BT,MATCH($R$2&amp;"_"&amp;$C10,データシート1!$A$1:$BT$1,0),0)</f>
        <v>35.723999999999997</v>
      </c>
      <c r="Z10" s="1035">
        <f>VLOOKUP($D$3&amp;"_"&amp;Z$3,データシート1!$A:$BT,MATCH($R$2&amp;"_"&amp;$C10,データシート1!$A$1:$BT$1,0),0)</f>
        <v>34.698</v>
      </c>
      <c r="AA10" s="1035">
        <f>VLOOKUP($D$3&amp;"_"&amp;AA$3,データシート1!$A:$BT,MATCH($R$2&amp;"_"&amp;$C10,データシート1!$A$1:$BT$1,0),0)</f>
        <v>42.494</v>
      </c>
      <c r="AB10" s="1036">
        <f>VLOOKUP($D$3&amp;"_"&amp;AB$3,データシート1!$A:$BT,MATCH($R$2&amp;"_"&amp;$C10,データシート1!$A$1:$BT$1,0),0)</f>
        <v>41.017000000000003</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3</v>
      </c>
      <c r="H26" s="829">
        <f>VLOOKUP($D$3&amp;"_"&amp;H$3,データシート2!$A:$SI,MATCH($G$2&amp;"_"&amp;$B26,データシート2!$A$1:$SI$1,0),0)</f>
        <v>3</v>
      </c>
      <c r="I26" s="829">
        <f>VLOOKUP($D$3&amp;"_"&amp;I$3,データシート2!$A:$SI,MATCH($G$2&amp;"_"&amp;$B26,データシート2!$A$1:$SI$1,0),0)</f>
        <v>4</v>
      </c>
      <c r="J26" s="829">
        <f>VLOOKUP($D$3&amp;"_"&amp;J$3,データシート2!$A:$SI,MATCH($G$2&amp;"_"&amp;$B26,データシート2!$A$1:$SI$1,0),0)</f>
        <v>4</v>
      </c>
      <c r="K26" s="830">
        <f>VLOOKUP($D$3&amp;"_"&amp;K$3,データシート2!$A:$SI,MATCH($G$2&amp;"_"&amp;$B26,データシート2!$A$1:$SI$1,0),0)</f>
        <v>4</v>
      </c>
      <c r="L26" s="830">
        <f>VLOOKUP($D$3&amp;"_"&amp;L$3,データシート2!$A:$SI,MATCH($G$2&amp;"_"&amp;$B26,データシート2!$A$1:$SI$1,0),0)</f>
        <v>4</v>
      </c>
      <c r="M26" s="830">
        <f>VLOOKUP($D$3&amp;"_"&amp;M$3,データシート2!$A:$SI,MATCH($G$2&amp;"_"&amp;$B26,データシート2!$A$1:$SI$1,0),0)</f>
        <v>5</v>
      </c>
      <c r="N26" s="830">
        <f>VLOOKUP($D$3&amp;"_"&amp;N$3,データシート2!$A:$SI,MATCH($G$2&amp;"_"&amp;$B26,データシート2!$A$1:$SI$1,0),0)</f>
        <v>4</v>
      </c>
      <c r="O26" s="830">
        <f>VLOOKUP($D$3&amp;"_"&amp;O$3,データシート2!$A:$SI,MATCH($G$2&amp;"_"&amp;$B26,データシート2!$A$1:$SI$1,0),0)</f>
        <v>4</v>
      </c>
      <c r="P26" s="830">
        <f>VLOOKUP($D$3&amp;"_"&amp;P$3,データシート2!$A:$SI,MATCH($G$2&amp;"_"&amp;$B26,データシート2!$A$1:$SI$1,0),0)</f>
        <v>5</v>
      </c>
      <c r="Q26" s="831">
        <f>VLOOKUP($D$3&amp;"_"&amp;Q$3,データシート2!$A:$SI,MATCH($G$2&amp;"_"&amp;$B26,データシート2!$A$1:$SI$1,0),0)</f>
        <v>5</v>
      </c>
      <c r="R26" s="1043">
        <f>VLOOKUP($D$3&amp;"_"&amp;R$3,データシート2!$A:$SI,MATCH($R$2&amp;"_"&amp;$B26,データシート2!$A$1:$SI$1,0),0)</f>
        <v>19.870999999999999</v>
      </c>
      <c r="S26" s="1044">
        <f>VLOOKUP($D$3&amp;"_"&amp;S$3,データシート2!$A:$SI,MATCH($R$2&amp;"_"&amp;$B26,データシート2!$A$1:$SI$1,0),0)</f>
        <v>20.742000000000001</v>
      </c>
      <c r="T26" s="1044">
        <f>VLOOKUP($D$3&amp;"_"&amp;T$3,データシート2!$A:$SI,MATCH($R$2&amp;"_"&amp;$B26,データシート2!$A$1:$SI$1,0),0)</f>
        <v>21.082999999999998</v>
      </c>
      <c r="U26" s="1044">
        <f>VLOOKUP($D$3&amp;"_"&amp;U$3,データシート2!$A:$SI,MATCH($R$2&amp;"_"&amp;$B26,データシート2!$A$1:$SI$1,0),0)</f>
        <v>26.742000000000001</v>
      </c>
      <c r="V26" s="1044">
        <f>VLOOKUP($D$3&amp;"_"&amp;V$3,データシート2!$A:$SI,MATCH($R$2&amp;"_"&amp;$B26,データシート2!$A$1:$SI$1,0),0)</f>
        <v>26.692</v>
      </c>
      <c r="W26" s="1044">
        <f>VLOOKUP($D$3&amp;"_"&amp;W$3,データシート2!$A:$SI,MATCH($R$2&amp;"_"&amp;$B26,データシート2!$A$1:$SI$1,0),0)</f>
        <v>30.120999999999999</v>
      </c>
      <c r="X26" s="1044">
        <f>VLOOKUP($D$3&amp;"_"&amp;X$3,データシート2!$A:$SI,MATCH($R$2&amp;"_"&amp;$B26,データシート2!$A$1:$SI$1,0),0)</f>
        <v>39.098999999999997</v>
      </c>
      <c r="Y26" s="1044">
        <f>VLOOKUP($D$3&amp;"_"&amp;Y$3,データシート2!$A:$SI,MATCH($R$2&amp;"_"&amp;$B26,データシート2!$A$1:$SI$1,0),0)</f>
        <v>35.723999999999997</v>
      </c>
      <c r="Z26" s="1044">
        <f>VLOOKUP($D$3&amp;"_"&amp;Z$3,データシート2!$A:$SI,MATCH($R$2&amp;"_"&amp;$B26,データシート2!$A$1:$SI$1,0),0)</f>
        <v>34.698</v>
      </c>
      <c r="AA26" s="1044">
        <f>VLOOKUP($D$3&amp;"_"&amp;AA$3,データシート2!$A:$SI,MATCH($R$2&amp;"_"&amp;$B26,データシート2!$A$1:$SI$1,0),0)</f>
        <v>42.494</v>
      </c>
      <c r="AB26" s="1045">
        <f>VLOOKUP($D$3&amp;"_"&amp;AB$3,データシート2!$A:$SI,MATCH($R$2&amp;"_"&amp;$B26,データシート2!$A$1:$SI$1,0),0)</f>
        <v>41.017000000000003</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1</v>
      </c>
      <c r="H27" s="838">
        <f>VLOOKUP($D$3&amp;"_"&amp;H$3,データシート2!$A:$SI,MATCH($G$2&amp;"_"&amp;$C27,データシート2!$A$1:$SI$1,0),0)</f>
        <v>1</v>
      </c>
      <c r="I27" s="838">
        <f>VLOOKUP($D$3&amp;"_"&amp;I$3,データシート2!$A:$SI,MATCH($G$2&amp;"_"&amp;$C27,データシート2!$A$1:$SI$1,0),0)</f>
        <v>2</v>
      </c>
      <c r="J27" s="838">
        <f>VLOOKUP($D$3&amp;"_"&amp;J$3,データシート2!$A:$SI,MATCH($G$2&amp;"_"&amp;$C27,データシート2!$A$1:$SI$1,0),0)</f>
        <v>1</v>
      </c>
      <c r="K27" s="839">
        <f>VLOOKUP($D$3&amp;"_"&amp;K$3,データシート2!$A:$SI,MATCH($G$2&amp;"_"&amp;$C27,データシート2!$A$1:$SI$1,0),0)</f>
        <v>1</v>
      </c>
      <c r="L27" s="839">
        <f>VLOOKUP($D$3&amp;"_"&amp;L$3,データシート2!$A:$SI,MATCH($G$2&amp;"_"&amp;$C27,データシート2!$A$1:$SI$1,0),0)</f>
        <v>1</v>
      </c>
      <c r="M27" s="839">
        <f>VLOOKUP($D$3&amp;"_"&amp;M$3,データシート2!$A:$SI,MATCH($G$2&amp;"_"&amp;$C27,データシート2!$A$1:$SI$1,0),0)</f>
        <v>1</v>
      </c>
      <c r="N27" s="839">
        <f>VLOOKUP($D$3&amp;"_"&amp;N$3,データシート2!$A:$SI,MATCH($G$2&amp;"_"&amp;$C27,データシート2!$A$1:$SI$1,0),0)</f>
        <v>1</v>
      </c>
      <c r="O27" s="839">
        <f>VLOOKUP($D$3&amp;"_"&amp;O$3,データシート2!$A:$SI,MATCH($G$2&amp;"_"&amp;$C27,データシート2!$A$1:$SI$1,0),0)</f>
        <v>0</v>
      </c>
      <c r="P27" s="839">
        <f>VLOOKUP($D$3&amp;"_"&amp;P$3,データシート2!$A:$SI,MATCH($G$2&amp;"_"&amp;$C27,データシート2!$A$1:$SI$1,0),0)</f>
        <v>1</v>
      </c>
      <c r="Q27" s="840">
        <f>VLOOKUP($D$3&amp;"_"&amp;Q$3,データシート2!$A:$SI,MATCH($G$2&amp;"_"&amp;$C27,データシート2!$A$1:$SI$1,0),0)</f>
        <v>1</v>
      </c>
      <c r="R27" s="1052">
        <f>VLOOKUP($D$3&amp;"_"&amp;R$3,データシート2!$A:$SI,MATCH($R$2&amp;"_"&amp;$C27,データシート2!$A$1:$SI$1,0),0)</f>
        <v>5.2679999999999998</v>
      </c>
      <c r="S27" s="1047">
        <f>VLOOKUP($D$3&amp;"_"&amp;S$3,データシート2!$A:$SI,MATCH($R$2&amp;"_"&amp;$C27,データシート2!$A$1:$SI$1,0),0)</f>
        <v>5.4939999999999998</v>
      </c>
      <c r="T27" s="1047">
        <f>VLOOKUP($D$3&amp;"_"&amp;T$3,データシート2!$A:$SI,MATCH($R$2&amp;"_"&amp;$C27,データシート2!$A$1:$SI$1,0),0)</f>
        <v>5.5679999999999996</v>
      </c>
      <c r="U27" s="1047">
        <f>VLOOKUP($D$3&amp;"_"&amp;U$3,データシート2!$A:$SI,MATCH($R$2&amp;"_"&amp;$C27,データシート2!$A$1:$SI$1,0),0)</f>
        <v>5.4930000000000003</v>
      </c>
      <c r="V27" s="1047">
        <f>VLOOKUP($D$3&amp;"_"&amp;V$3,データシート2!$A:$SI,MATCH($R$2&amp;"_"&amp;$C27,データシート2!$A$1:$SI$1,0),0)</f>
        <v>5.6989999999999998</v>
      </c>
      <c r="W27" s="1047">
        <f>VLOOKUP($D$3&amp;"_"&amp;W$3,データシート2!$A:$SI,MATCH($R$2&amp;"_"&amp;$C27,データシート2!$A$1:$SI$1,0),0)</f>
        <v>7.7510000000000003</v>
      </c>
      <c r="X27" s="1047">
        <f>VLOOKUP($D$3&amp;"_"&amp;X$3,データシート2!$A:$SI,MATCH($R$2&amp;"_"&amp;$C27,データシート2!$A$1:$SI$1,0),0)</f>
        <v>5.5979999999999999</v>
      </c>
      <c r="Y27" s="1047">
        <f>VLOOKUP($D$3&amp;"_"&amp;Y$3,データシート2!$A:$SI,MATCH($R$2&amp;"_"&amp;$C27,データシート2!$A$1:$SI$1,0),0)</f>
        <v>6.133</v>
      </c>
      <c r="Z27" s="1047">
        <f>VLOOKUP($D$3&amp;"_"&amp;Z$3,データシート2!$A:$SI,MATCH($R$2&amp;"_"&amp;$C27,データシート2!$A$1:$SI$1,0),0)</f>
        <v>0</v>
      </c>
      <c r="AA27" s="1047">
        <f>VLOOKUP($D$3&amp;"_"&amp;AA$3,データシート2!$A:$SI,MATCH($R$2&amp;"_"&amp;$C27,データシート2!$A$1:$SI$1,0),0)</f>
        <v>4.47</v>
      </c>
      <c r="AB27" s="1048">
        <f>VLOOKUP($D$3&amp;"_"&amp;AB$3,データシート2!$A:$SI,MATCH($R$2&amp;"_"&amp;$C27,データシート2!$A$1:$SI$1,0),0)</f>
        <v>3.8879999999999999</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1</v>
      </c>
      <c r="H34" s="866">
        <f>VLOOKUP($D$3&amp;"_"&amp;H$3,データシート2!$A:$SI,MATCH($G$2&amp;"_"&amp;$C34,データシート2!$A$1:$SI$1,0),0)</f>
        <v>1</v>
      </c>
      <c r="I34" s="866">
        <f>VLOOKUP($D$3&amp;"_"&amp;I$3,データシート2!$A:$SI,MATCH($G$2&amp;"_"&amp;$C34,データシート2!$A$1:$SI$1,0),0)</f>
        <v>1</v>
      </c>
      <c r="J34" s="866">
        <f>VLOOKUP($D$3&amp;"_"&amp;J$3,データシート2!$A:$SI,MATCH($G$2&amp;"_"&amp;$C34,データシート2!$A$1:$SI$1,0),0)</f>
        <v>1</v>
      </c>
      <c r="K34" s="867">
        <f>VLOOKUP($D$3&amp;"_"&amp;K$3,データシート2!$A:$SI,MATCH($G$2&amp;"_"&amp;$C34,データシート2!$A$1:$SI$1,0),0)</f>
        <v>1</v>
      </c>
      <c r="L34" s="867">
        <f>VLOOKUP($D$3&amp;"_"&amp;L$3,データシート2!$A:$SI,MATCH($G$2&amp;"_"&amp;$C34,データシート2!$A$1:$SI$1,0),0)</f>
        <v>1</v>
      </c>
      <c r="M34" s="867">
        <f>VLOOKUP($D$3&amp;"_"&amp;M$3,データシート2!$A:$SI,MATCH($G$2&amp;"_"&amp;$C34,データシート2!$A$1:$SI$1,0),0)</f>
        <v>1</v>
      </c>
      <c r="N34" s="867">
        <f>VLOOKUP($D$3&amp;"_"&amp;N$3,データシート2!$A:$SI,MATCH($G$2&amp;"_"&amp;$C34,データシート2!$A$1:$SI$1,0),0)</f>
        <v>0</v>
      </c>
      <c r="O34" s="867">
        <f>VLOOKUP($D$3&amp;"_"&amp;O$3,データシート2!$A:$SI,MATCH($G$2&amp;"_"&amp;$C34,データシート2!$A$1:$SI$1,0),0)</f>
        <v>1</v>
      </c>
      <c r="P34" s="867">
        <f>VLOOKUP($D$3&amp;"_"&amp;P$3,データシート2!$A:$SI,MATCH($G$2&amp;"_"&amp;$C34,データシート2!$A$1:$SI$1,0),0)</f>
        <v>1</v>
      </c>
      <c r="Q34" s="868">
        <f>VLOOKUP($D$3&amp;"_"&amp;Q$3,データシート2!$A:$SI,MATCH($G$2&amp;"_"&amp;$C34,データシート2!$A$1:$SI$1,0),0)</f>
        <v>1</v>
      </c>
      <c r="R34" s="1056">
        <f>VLOOKUP($D$3&amp;"_"&amp;R$3,データシート2!$A:$SI,MATCH($R$2&amp;"_"&amp;$C34,データシート2!$A$1:$SI$1,0),0)</f>
        <v>8.0079999999999991</v>
      </c>
      <c r="S34" s="1057">
        <f>VLOOKUP($D$3&amp;"_"&amp;S$3,データシート2!$A:$SI,MATCH($R$2&amp;"_"&amp;$C34,データシート2!$A$1:$SI$1,0),0)</f>
        <v>8.6</v>
      </c>
      <c r="T34" s="1057">
        <f>VLOOKUP($D$3&amp;"_"&amp;T$3,データシート2!$A:$SI,MATCH($R$2&amp;"_"&amp;$C34,データシート2!$A$1:$SI$1,0),0)</f>
        <v>8.1389999999999993</v>
      </c>
      <c r="U34" s="1057">
        <f>VLOOKUP($D$3&amp;"_"&amp;U$3,データシート2!$A:$SI,MATCH($R$2&amp;"_"&amp;$C34,データシート2!$A$1:$SI$1,0),0)</f>
        <v>8.7750000000000004</v>
      </c>
      <c r="V34" s="1057">
        <f>VLOOKUP($D$3&amp;"_"&amp;V$3,データシート2!$A:$SI,MATCH($R$2&amp;"_"&amp;$C34,データシート2!$A$1:$SI$1,0),0)</f>
        <v>8.8780000000000001</v>
      </c>
      <c r="W34" s="1057">
        <f>VLOOKUP($D$3&amp;"_"&amp;W$3,データシート2!$A:$SI,MATCH($R$2&amp;"_"&amp;$C34,データシート2!$A$1:$SI$1,0),0)</f>
        <v>8.0280000000000005</v>
      </c>
      <c r="X34" s="1057">
        <f>VLOOKUP($D$3&amp;"_"&amp;X$3,データシート2!$A:$SI,MATCH($R$2&amp;"_"&amp;$C34,データシート2!$A$1:$SI$1,0),0)</f>
        <v>6.43</v>
      </c>
      <c r="Y34" s="1057">
        <f>VLOOKUP($D$3&amp;"_"&amp;Y$3,データシート2!$A:$SI,MATCH($R$2&amp;"_"&amp;$C34,データシート2!$A$1:$SI$1,0),0)</f>
        <v>0</v>
      </c>
      <c r="Z34" s="1057">
        <f>VLOOKUP($D$3&amp;"_"&amp;Z$3,データシート2!$A:$SI,MATCH($R$2&amp;"_"&amp;$C34,データシート2!$A$1:$SI$1,0),0)</f>
        <v>5.73</v>
      </c>
      <c r="AA34" s="1057">
        <f>VLOOKUP($D$3&amp;"_"&amp;AA$3,データシート2!$A:$SI,MATCH($R$2&amp;"_"&amp;$C34,データシート2!$A$1:$SI$1,0),0)</f>
        <v>6.1829999999999998</v>
      </c>
      <c r="AB34" s="1058">
        <f>VLOOKUP($D$3&amp;"_"&amp;AB$3,データシート2!$A:$SI,MATCH($R$2&amp;"_"&amp;$C34,データシート2!$A$1:$SI$1,0),0)</f>
        <v>6.7320000000000002</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1</v>
      </c>
      <c r="H38" s="866">
        <f>VLOOKUP($D$3&amp;"_"&amp;H$3,データシート2!$A:$SI,MATCH($G$2&amp;"_"&amp;$C38,データシート2!$A$1:$SI$1,0),0)</f>
        <v>1</v>
      </c>
      <c r="I38" s="866">
        <f>VLOOKUP($D$3&amp;"_"&amp;I$3,データシート2!$A:$SI,MATCH($G$2&amp;"_"&amp;$C38,データシート2!$A$1:$SI$1,0),0)</f>
        <v>1</v>
      </c>
      <c r="J38" s="866">
        <f>VLOOKUP($D$3&amp;"_"&amp;J$3,データシート2!$A:$SI,MATCH($G$2&amp;"_"&amp;$C38,データシート2!$A$1:$SI$1,0),0)</f>
        <v>2</v>
      </c>
      <c r="K38" s="867">
        <f>VLOOKUP($D$3&amp;"_"&amp;K$3,データシート2!$A:$SI,MATCH($G$2&amp;"_"&amp;$C38,データシート2!$A$1:$SI$1,0),0)</f>
        <v>2</v>
      </c>
      <c r="L38" s="867">
        <f>VLOOKUP($D$3&amp;"_"&amp;L$3,データシート2!$A:$SI,MATCH($G$2&amp;"_"&amp;$C38,データシート2!$A$1:$SI$1,0),0)</f>
        <v>2</v>
      </c>
      <c r="M38" s="867">
        <f>VLOOKUP($D$3&amp;"_"&amp;M$3,データシート2!$A:$SI,MATCH($G$2&amp;"_"&amp;$C38,データシート2!$A$1:$SI$1,0),0)</f>
        <v>3</v>
      </c>
      <c r="N38" s="867">
        <f>VLOOKUP($D$3&amp;"_"&amp;N$3,データシート2!$A:$SI,MATCH($G$2&amp;"_"&amp;$C38,データシート2!$A$1:$SI$1,0),0)</f>
        <v>3</v>
      </c>
      <c r="O38" s="867">
        <f>VLOOKUP($D$3&amp;"_"&amp;O$3,データシート2!$A:$SI,MATCH($G$2&amp;"_"&amp;$C38,データシート2!$A$1:$SI$1,0),0)</f>
        <v>3</v>
      </c>
      <c r="P38" s="867">
        <f>VLOOKUP($D$3&amp;"_"&amp;P$3,データシート2!$A:$SI,MATCH($G$2&amp;"_"&amp;$C38,データシート2!$A$1:$SI$1,0),0)</f>
        <v>3</v>
      </c>
      <c r="Q38" s="868">
        <f>VLOOKUP($D$3&amp;"_"&amp;Q$3,データシート2!$A:$SI,MATCH($G$2&amp;"_"&amp;$C38,データシート2!$A$1:$SI$1,0),0)</f>
        <v>3</v>
      </c>
      <c r="R38" s="1056">
        <f>VLOOKUP($D$3&amp;"_"&amp;R$3,データシート2!$A:$SI,MATCH($R$2&amp;"_"&amp;$C38,データシート2!$A$1:$SI$1,0),0)</f>
        <v>6.5949999999999998</v>
      </c>
      <c r="S38" s="1057">
        <f>VLOOKUP($D$3&amp;"_"&amp;S$3,データシート2!$A:$SI,MATCH($R$2&amp;"_"&amp;$C38,データシート2!$A$1:$SI$1,0),0)</f>
        <v>6.6479999999999997</v>
      </c>
      <c r="T38" s="1057">
        <f>VLOOKUP($D$3&amp;"_"&amp;T$3,データシート2!$A:$SI,MATCH($R$2&amp;"_"&amp;$C38,データシート2!$A$1:$SI$1,0),0)</f>
        <v>7.3760000000000003</v>
      </c>
      <c r="U38" s="1057">
        <f>VLOOKUP($D$3&amp;"_"&amp;U$3,データシート2!$A:$SI,MATCH($R$2&amp;"_"&amp;$C38,データシート2!$A$1:$SI$1,0),0)</f>
        <v>12.474</v>
      </c>
      <c r="V38" s="1057">
        <f>VLOOKUP($D$3&amp;"_"&amp;V$3,データシート2!$A:$SI,MATCH($R$2&amp;"_"&amp;$C38,データシート2!$A$1:$SI$1,0),0)</f>
        <v>12.115</v>
      </c>
      <c r="W38" s="1057">
        <f>VLOOKUP($D$3&amp;"_"&amp;W$3,データシート2!$A:$SI,MATCH($R$2&amp;"_"&amp;$C38,データシート2!$A$1:$SI$1,0),0)</f>
        <v>14.342000000000001</v>
      </c>
      <c r="X38" s="1057">
        <f>VLOOKUP($D$3&amp;"_"&amp;X$3,データシート2!$A:$SI,MATCH($R$2&amp;"_"&amp;$C38,データシート2!$A$1:$SI$1,0),0)</f>
        <v>27.071000000000002</v>
      </c>
      <c r="Y38" s="1057">
        <f>VLOOKUP($D$3&amp;"_"&amp;Y$3,データシート2!$A:$SI,MATCH($R$2&amp;"_"&amp;$C38,データシート2!$A$1:$SI$1,0),0)</f>
        <v>29.591000000000001</v>
      </c>
      <c r="Z38" s="1057">
        <f>VLOOKUP($D$3&amp;"_"&amp;Z$3,データシート2!$A:$SI,MATCH($R$2&amp;"_"&amp;$C38,データシート2!$A$1:$SI$1,0),0)</f>
        <v>28.968</v>
      </c>
      <c r="AA38" s="1057">
        <f>VLOOKUP($D$3&amp;"_"&amp;AA$3,データシート2!$A:$SI,MATCH($R$2&amp;"_"&amp;$C38,データシート2!$A$1:$SI$1,0),0)</f>
        <v>31.841000000000001</v>
      </c>
      <c r="AB38" s="1058">
        <f>VLOOKUP($D$3&amp;"_"&amp;AB$3,データシート2!$A:$SI,MATCH($R$2&amp;"_"&amp;$C38,データシート2!$A$1:$SI$1,0),0)</f>
        <v>30.396999999999998</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2024-03-14T13:36:34Z</dcterms:created>
  <dcterms:modified xsi:type="dcterms:W3CDTF">2024-03-14T13:36:34Z</dcterms:modified>
  <cp:category/>
  <cp:contentStatus/>
</cp:coreProperties>
</file>